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619CFD9B-134E-457D-929A-175D28EC5933}" xr6:coauthVersionLast="47" xr6:coauthVersionMax="47" xr10:uidLastSave="{700AC27A-201C-465A-AAC7-75BDC7F3A13A}"/>
  <bookViews>
    <workbookView xWindow="760" yWindow="760" windowWidth="14400" windowHeight="7360" xr2:uid="{9EB5E275-8AE2-447D-9CC8-8EF93F66A117}"/>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E7" i="15"/>
  <c r="C7" i="15"/>
  <c r="F7" i="15" s="1"/>
  <c r="B7" i="15"/>
  <c r="D797" i="14"/>
  <c r="E797" i="14" s="1"/>
  <c r="D796" i="14"/>
  <c r="E796" i="14" s="1"/>
  <c r="D795" i="14"/>
  <c r="E795" i="14" s="1"/>
  <c r="D794" i="14"/>
  <c r="E794" i="14" s="1"/>
  <c r="D793" i="14"/>
  <c r="E793" i="14" s="1"/>
  <c r="D792" i="14"/>
  <c r="E792" i="14" s="1"/>
  <c r="E791" i="14"/>
  <c r="D791" i="14"/>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E759" i="14"/>
  <c r="D759" i="14"/>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E727" i="14"/>
  <c r="D727" i="14"/>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E695" i="14"/>
  <c r="D695" i="14"/>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E679" i="14"/>
  <c r="D679" i="14"/>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E663" i="14"/>
  <c r="D663" i="14"/>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E647" i="14"/>
  <c r="D647" i="14"/>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E631" i="14"/>
  <c r="D631" i="14"/>
  <c r="D630" i="14"/>
  <c r="E630" i="14" s="1"/>
  <c r="D629" i="14"/>
  <c r="E629" i="14" s="1"/>
  <c r="D628" i="14"/>
  <c r="E628" i="14" s="1"/>
  <c r="D627" i="14"/>
  <c r="E627" i="14" s="1"/>
  <c r="D626" i="14"/>
  <c r="E626" i="14" s="1"/>
  <c r="D625" i="14"/>
  <c r="E625" i="14" s="1"/>
  <c r="D624" i="14"/>
  <c r="E624" i="14" s="1"/>
  <c r="D623" i="14"/>
  <c r="E623" i="14" s="1"/>
  <c r="D622" i="14"/>
  <c r="E622" i="14" s="1"/>
  <c r="D621" i="14"/>
  <c r="E621" i="14" s="1"/>
  <c r="E620" i="14"/>
  <c r="D620" i="14"/>
  <c r="D619" i="14"/>
  <c r="E619" i="14" s="1"/>
  <c r="D618" i="14"/>
  <c r="E618" i="14" s="1"/>
  <c r="D617" i="14"/>
  <c r="E617" i="14" s="1"/>
  <c r="D616" i="14"/>
  <c r="E616" i="14" s="1"/>
  <c r="D615" i="14"/>
  <c r="E615" i="14" s="1"/>
  <c r="D614" i="14"/>
  <c r="E614" i="14" s="1"/>
  <c r="D613" i="14"/>
  <c r="E613" i="14" s="1"/>
  <c r="D612" i="14"/>
  <c r="E612" i="14" s="1"/>
  <c r="D611" i="14"/>
  <c r="E611" i="14" s="1"/>
  <c r="D610" i="14"/>
  <c r="E610" i="14" s="1"/>
  <c r="D609" i="14"/>
  <c r="E609" i="14" s="1"/>
  <c r="D608" i="14"/>
  <c r="E608" i="14" s="1"/>
  <c r="D607" i="14"/>
  <c r="E607" i="14" s="1"/>
  <c r="D606" i="14"/>
  <c r="E606" i="14" s="1"/>
  <c r="D605" i="14"/>
  <c r="E605" i="14" s="1"/>
  <c r="E604" i="14"/>
  <c r="D604" i="14"/>
  <c r="D603" i="14"/>
  <c r="E603" i="14" s="1"/>
  <c r="D602" i="14"/>
  <c r="E602" i="14" s="1"/>
  <c r="D601" i="14"/>
  <c r="E601" i="14" s="1"/>
  <c r="D600" i="14"/>
  <c r="E600" i="14" s="1"/>
  <c r="D599" i="14"/>
  <c r="E599" i="14" s="1"/>
  <c r="D598" i="14"/>
  <c r="E598" i="14" s="1"/>
  <c r="D597" i="14"/>
  <c r="E597" i="14" s="1"/>
  <c r="D596" i="14"/>
  <c r="E596" i="14" s="1"/>
  <c r="D595" i="14"/>
  <c r="E595" i="14" s="1"/>
  <c r="D594" i="14"/>
  <c r="E594" i="14" s="1"/>
  <c r="D593" i="14"/>
  <c r="E593" i="14" s="1"/>
  <c r="D592" i="14"/>
  <c r="E592" i="14" s="1"/>
  <c r="D591" i="14"/>
  <c r="E591" i="14" s="1"/>
  <c r="D590" i="14"/>
  <c r="E590" i="14" s="1"/>
  <c r="D589" i="14"/>
  <c r="E589" i="14" s="1"/>
  <c r="E588" i="14"/>
  <c r="D588" i="14"/>
  <c r="D587" i="14"/>
  <c r="E587" i="14" s="1"/>
  <c r="D586" i="14"/>
  <c r="E586" i="14" s="1"/>
  <c r="D585" i="14"/>
  <c r="E585" i="14" s="1"/>
  <c r="D584" i="14"/>
  <c r="E584" i="14" s="1"/>
  <c r="D583" i="14"/>
  <c r="E583" i="14" s="1"/>
  <c r="D582" i="14"/>
  <c r="E582" i="14" s="1"/>
  <c r="D581" i="14"/>
  <c r="E581" i="14" s="1"/>
  <c r="D580" i="14"/>
  <c r="E580" i="14" s="1"/>
  <c r="D579" i="14"/>
  <c r="E579" i="14" s="1"/>
  <c r="D578" i="14"/>
  <c r="E578" i="14" s="1"/>
  <c r="D577" i="14"/>
  <c r="E577" i="14" s="1"/>
  <c r="D576" i="14"/>
  <c r="E576" i="14" s="1"/>
  <c r="D575" i="14"/>
  <c r="E575" i="14" s="1"/>
  <c r="D574" i="14"/>
  <c r="E574" i="14" s="1"/>
  <c r="D573" i="14"/>
  <c r="E573" i="14" s="1"/>
  <c r="E572" i="14"/>
  <c r="D572" i="14"/>
  <c r="D571" i="14"/>
  <c r="E571" i="14" s="1"/>
  <c r="D570" i="14"/>
  <c r="E570" i="14" s="1"/>
  <c r="D569" i="14"/>
  <c r="E569" i="14" s="1"/>
  <c r="D568" i="14"/>
  <c r="E568" i="14" s="1"/>
  <c r="D567" i="14"/>
  <c r="E567" i="14" s="1"/>
  <c r="D566" i="14"/>
  <c r="E566" i="14" s="1"/>
  <c r="D565" i="14"/>
  <c r="E565" i="14" s="1"/>
  <c r="D564" i="14"/>
  <c r="E564" i="14" s="1"/>
  <c r="D563" i="14"/>
  <c r="E563" i="14" s="1"/>
  <c r="D562" i="14"/>
  <c r="E562" i="14" s="1"/>
  <c r="D561" i="14"/>
  <c r="E561" i="14" s="1"/>
  <c r="D560" i="14"/>
  <c r="E560" i="14" s="1"/>
  <c r="D559" i="14"/>
  <c r="E559" i="14" s="1"/>
  <c r="D558" i="14"/>
  <c r="E558" i="14" s="1"/>
  <c r="D557" i="14"/>
  <c r="E557" i="14" s="1"/>
  <c r="E556" i="14"/>
  <c r="D556" i="14"/>
  <c r="D555" i="14"/>
  <c r="E555" i="14" s="1"/>
  <c r="D554" i="14"/>
  <c r="E554" i="14" s="1"/>
  <c r="D553" i="14"/>
  <c r="E553" i="14" s="1"/>
  <c r="D552" i="14"/>
  <c r="E552" i="14" s="1"/>
  <c r="D551" i="14"/>
  <c r="E551" i="14" s="1"/>
  <c r="D550" i="14"/>
  <c r="E550" i="14" s="1"/>
  <c r="D549" i="14"/>
  <c r="E549" i="14" s="1"/>
  <c r="D548" i="14"/>
  <c r="E548" i="14" s="1"/>
  <c r="D547" i="14"/>
  <c r="E547" i="14" s="1"/>
  <c r="D546" i="14"/>
  <c r="E546" i="14" s="1"/>
  <c r="D545" i="14"/>
  <c r="E545" i="14" s="1"/>
  <c r="D544" i="14"/>
  <c r="E544" i="14" s="1"/>
  <c r="D543" i="14"/>
  <c r="E543" i="14" s="1"/>
  <c r="D542" i="14"/>
  <c r="E542" i="14" s="1"/>
  <c r="D541" i="14"/>
  <c r="E541" i="14" s="1"/>
  <c r="D540" i="14"/>
  <c r="E540" i="14" s="1"/>
  <c r="D539" i="14"/>
  <c r="E539" i="14" s="1"/>
  <c r="E538" i="14"/>
  <c r="D538" i="14"/>
  <c r="D537" i="14"/>
  <c r="E537" i="14" s="1"/>
  <c r="D536" i="14"/>
  <c r="E536" i="14" s="1"/>
  <c r="D535" i="14"/>
  <c r="E535" i="14" s="1"/>
  <c r="D534" i="14"/>
  <c r="E534" i="14" s="1"/>
  <c r="D533" i="14"/>
  <c r="E533" i="14" s="1"/>
  <c r="D532" i="14"/>
  <c r="E532" i="14" s="1"/>
  <c r="D531" i="14"/>
  <c r="E531" i="14" s="1"/>
  <c r="E530" i="14"/>
  <c r="D530" i="14"/>
  <c r="D529" i="14"/>
  <c r="E529" i="14" s="1"/>
  <c r="D528" i="14"/>
  <c r="E528" i="14" s="1"/>
  <c r="D527" i="14"/>
  <c r="E527" i="14" s="1"/>
  <c r="D526" i="14"/>
  <c r="E526" i="14" s="1"/>
  <c r="D525" i="14"/>
  <c r="E525" i="14" s="1"/>
  <c r="D524" i="14"/>
  <c r="E524" i="14" s="1"/>
  <c r="D523" i="14"/>
  <c r="E523" i="14" s="1"/>
  <c r="E522" i="14"/>
  <c r="D522" i="14"/>
  <c r="D521" i="14"/>
  <c r="E521" i="14" s="1"/>
  <c r="D520" i="14"/>
  <c r="E520" i="14" s="1"/>
  <c r="D519" i="14"/>
  <c r="E519" i="14" s="1"/>
  <c r="D518" i="14"/>
  <c r="E518" i="14" s="1"/>
  <c r="D517" i="14"/>
  <c r="E517" i="14" s="1"/>
  <c r="D516" i="14"/>
  <c r="E516" i="14" s="1"/>
  <c r="D515" i="14"/>
  <c r="E515" i="14" s="1"/>
  <c r="E514" i="14"/>
  <c r="D514" i="14"/>
  <c r="D513" i="14"/>
  <c r="E513" i="14" s="1"/>
  <c r="D512" i="14"/>
  <c r="E512" i="14" s="1"/>
  <c r="D511" i="14"/>
  <c r="E511" i="14" s="1"/>
  <c r="D510" i="14"/>
  <c r="E510" i="14" s="1"/>
  <c r="D509" i="14"/>
  <c r="E509" i="14" s="1"/>
  <c r="E508" i="14"/>
  <c r="D508" i="14"/>
  <c r="D507" i="14"/>
  <c r="E507" i="14" s="1"/>
  <c r="D506" i="14"/>
  <c r="E506" i="14" s="1"/>
  <c r="D505" i="14"/>
  <c r="E505" i="14" s="1"/>
  <c r="D504" i="14"/>
  <c r="E504" i="14" s="1"/>
  <c r="D503" i="14"/>
  <c r="E503" i="14" s="1"/>
  <c r="E502" i="14"/>
  <c r="D502" i="14"/>
  <c r="D501" i="14"/>
  <c r="E501" i="14" s="1"/>
  <c r="D500" i="14"/>
  <c r="E500" i="14" s="1"/>
  <c r="D499" i="14"/>
  <c r="E499" i="14" s="1"/>
  <c r="D498" i="14"/>
  <c r="E498" i="14" s="1"/>
  <c r="D497" i="14"/>
  <c r="E497" i="14" s="1"/>
  <c r="D496" i="14"/>
  <c r="E496" i="14" s="1"/>
  <c r="D495" i="14"/>
  <c r="E495" i="14" s="1"/>
  <c r="E494" i="14"/>
  <c r="D494" i="14"/>
  <c r="D493" i="14"/>
  <c r="E493" i="14" s="1"/>
  <c r="D492" i="14"/>
  <c r="E492" i="14" s="1"/>
  <c r="D491" i="14"/>
  <c r="E491" i="14" s="1"/>
  <c r="D490" i="14"/>
  <c r="E490" i="14" s="1"/>
  <c r="D489" i="14"/>
  <c r="E489" i="14" s="1"/>
  <c r="D488" i="14"/>
  <c r="E488" i="14" s="1"/>
  <c r="D487" i="14"/>
  <c r="E487" i="14" s="1"/>
  <c r="D486" i="14"/>
  <c r="E486" i="14" s="1"/>
  <c r="D485" i="14"/>
  <c r="E485" i="14" s="1"/>
  <c r="E484" i="14"/>
  <c r="D484" i="14"/>
  <c r="D483" i="14"/>
  <c r="E483" i="14" s="1"/>
  <c r="D482" i="14"/>
  <c r="E482" i="14" s="1"/>
  <c r="D481" i="14"/>
  <c r="E481" i="14" s="1"/>
  <c r="D480" i="14"/>
  <c r="E480" i="14" s="1"/>
  <c r="D479" i="14"/>
  <c r="E479" i="14" s="1"/>
  <c r="D478" i="14"/>
  <c r="E478" i="14" s="1"/>
  <c r="D477" i="14"/>
  <c r="E477" i="14" s="1"/>
  <c r="D476" i="14"/>
  <c r="E476" i="14" s="1"/>
  <c r="D475" i="14"/>
  <c r="E475" i="14" s="1"/>
  <c r="D474" i="14"/>
  <c r="E474" i="14" s="1"/>
  <c r="D473" i="14"/>
  <c r="E473" i="14" s="1"/>
  <c r="D472" i="14"/>
  <c r="E472" i="14" s="1"/>
  <c r="D471" i="14"/>
  <c r="E471" i="14" s="1"/>
  <c r="D470" i="14"/>
  <c r="E470" i="14" s="1"/>
  <c r="D469" i="14"/>
  <c r="E469" i="14" s="1"/>
  <c r="E468" i="14"/>
  <c r="D468" i="14"/>
  <c r="D467" i="14"/>
  <c r="E467" i="14" s="1"/>
  <c r="D466" i="14"/>
  <c r="E466" i="14" s="1"/>
  <c r="D465" i="14"/>
  <c r="E465" i="14" s="1"/>
  <c r="D464" i="14"/>
  <c r="E464" i="14" s="1"/>
  <c r="D463" i="14"/>
  <c r="E463" i="14" s="1"/>
  <c r="D462" i="14"/>
  <c r="E462" i="14" s="1"/>
  <c r="D461" i="14"/>
  <c r="E461" i="14" s="1"/>
  <c r="D460" i="14"/>
  <c r="E460" i="14" s="1"/>
  <c r="D459" i="14"/>
  <c r="E459" i="14" s="1"/>
  <c r="D458" i="14"/>
  <c r="E458" i="14" s="1"/>
  <c r="D457" i="14"/>
  <c r="E457" i="14" s="1"/>
  <c r="D456" i="14"/>
  <c r="E456" i="14" s="1"/>
  <c r="D455" i="14"/>
  <c r="E455" i="14" s="1"/>
  <c r="D454" i="14"/>
  <c r="E454" i="14" s="1"/>
  <c r="D453" i="14"/>
  <c r="E453" i="14" s="1"/>
  <c r="E452" i="14"/>
  <c r="D452" i="14"/>
  <c r="D451" i="14"/>
  <c r="E451" i="14" s="1"/>
  <c r="D450" i="14"/>
  <c r="E450" i="14" s="1"/>
  <c r="D449" i="14"/>
  <c r="E449" i="14" s="1"/>
  <c r="D448" i="14"/>
  <c r="E448" i="14" s="1"/>
  <c r="D447" i="14"/>
  <c r="E447" i="14" s="1"/>
  <c r="D446" i="14"/>
  <c r="E446" i="14" s="1"/>
  <c r="D445" i="14"/>
  <c r="E445" i="14" s="1"/>
  <c r="D444" i="14"/>
  <c r="E444" i="14" s="1"/>
  <c r="D443" i="14"/>
  <c r="E443" i="14" s="1"/>
  <c r="D442" i="14"/>
  <c r="E442" i="14" s="1"/>
  <c r="D441" i="14"/>
  <c r="E441" i="14" s="1"/>
  <c r="D440" i="14"/>
  <c r="E440" i="14" s="1"/>
  <c r="D439" i="14"/>
  <c r="E439" i="14" s="1"/>
  <c r="D438" i="14"/>
  <c r="E438" i="14" s="1"/>
  <c r="D437" i="14"/>
  <c r="E437" i="14" s="1"/>
  <c r="E436" i="14"/>
  <c r="D436" i="14"/>
  <c r="D435" i="14"/>
  <c r="E435" i="14" s="1"/>
  <c r="D434" i="14"/>
  <c r="E434" i="14" s="1"/>
  <c r="D433" i="14"/>
  <c r="E433" i="14" s="1"/>
  <c r="D432" i="14"/>
  <c r="E432" i="14" s="1"/>
  <c r="D431" i="14"/>
  <c r="E431" i="14" s="1"/>
  <c r="D430" i="14"/>
  <c r="E430" i="14" s="1"/>
  <c r="D429" i="14"/>
  <c r="E429" i="14" s="1"/>
  <c r="D428" i="14"/>
  <c r="E428" i="14" s="1"/>
  <c r="D427" i="14"/>
  <c r="E427" i="14" s="1"/>
  <c r="D426" i="14"/>
  <c r="E426" i="14" s="1"/>
  <c r="D425" i="14"/>
  <c r="E425" i="14" s="1"/>
  <c r="D424" i="14"/>
  <c r="E424" i="14" s="1"/>
  <c r="D423" i="14"/>
  <c r="E423" i="14" s="1"/>
  <c r="D422" i="14"/>
  <c r="E422" i="14" s="1"/>
  <c r="D421" i="14"/>
  <c r="E421" i="14" s="1"/>
  <c r="E420" i="14"/>
  <c r="D420" i="14"/>
  <c r="D419" i="14"/>
  <c r="E419" i="14" s="1"/>
  <c r="D418" i="14"/>
  <c r="E418" i="14" s="1"/>
  <c r="D417" i="14"/>
  <c r="E417" i="14" s="1"/>
  <c r="D416" i="14"/>
  <c r="E416" i="14" s="1"/>
  <c r="D415" i="14"/>
  <c r="E415" i="14" s="1"/>
  <c r="D414" i="14"/>
  <c r="E414" i="14" s="1"/>
  <c r="D413" i="14"/>
  <c r="E413" i="14" s="1"/>
  <c r="D412" i="14"/>
  <c r="E412" i="14" s="1"/>
  <c r="D411" i="14"/>
  <c r="E411" i="14" s="1"/>
  <c r="D410" i="14"/>
  <c r="E410" i="14" s="1"/>
  <c r="D409" i="14"/>
  <c r="E409" i="14" s="1"/>
  <c r="D408" i="14"/>
  <c r="E408" i="14" s="1"/>
  <c r="D407" i="14"/>
  <c r="E407" i="14" s="1"/>
  <c r="D406" i="14"/>
  <c r="E406" i="14" s="1"/>
  <c r="D405" i="14"/>
  <c r="E405" i="14" s="1"/>
  <c r="E404" i="14"/>
  <c r="D404" i="14"/>
  <c r="D403" i="14"/>
  <c r="E403" i="14" s="1"/>
  <c r="D402" i="14"/>
  <c r="E402" i="14" s="1"/>
  <c r="D401" i="14"/>
  <c r="E401" i="14" s="1"/>
  <c r="D400" i="14"/>
  <c r="E400" i="14" s="1"/>
  <c r="D399" i="14"/>
  <c r="E399" i="14" s="1"/>
  <c r="D398" i="14"/>
  <c r="E398" i="14" s="1"/>
  <c r="D397" i="14"/>
  <c r="E397" i="14" s="1"/>
  <c r="D396" i="14"/>
  <c r="E396" i="14" s="1"/>
  <c r="D395" i="14"/>
  <c r="E395" i="14" s="1"/>
  <c r="D394" i="14"/>
  <c r="E394" i="14" s="1"/>
  <c r="D393" i="14"/>
  <c r="E393" i="14" s="1"/>
  <c r="D392" i="14"/>
  <c r="E392" i="14" s="1"/>
  <c r="D391" i="14"/>
  <c r="E391" i="14" s="1"/>
  <c r="D390" i="14"/>
  <c r="E390" i="14" s="1"/>
  <c r="D389" i="14"/>
  <c r="E389" i="14" s="1"/>
  <c r="E388" i="14"/>
  <c r="D388" i="14"/>
  <c r="D387" i="14"/>
  <c r="E387" i="14" s="1"/>
  <c r="D386" i="14"/>
  <c r="E386" i="14" s="1"/>
  <c r="D385" i="14"/>
  <c r="E385" i="14" s="1"/>
  <c r="D384" i="14"/>
  <c r="E384" i="14" s="1"/>
  <c r="D383" i="14"/>
  <c r="E383" i="14" s="1"/>
  <c r="D382" i="14"/>
  <c r="E382" i="14" s="1"/>
  <c r="D381" i="14"/>
  <c r="E381" i="14" s="1"/>
  <c r="D380" i="14"/>
  <c r="E380" i="14" s="1"/>
  <c r="D379" i="14"/>
  <c r="E379" i="14" s="1"/>
  <c r="D378" i="14"/>
  <c r="E378" i="14" s="1"/>
  <c r="D377" i="14"/>
  <c r="E377" i="14" s="1"/>
  <c r="D376" i="14"/>
  <c r="E376" i="14" s="1"/>
  <c r="D375" i="14"/>
  <c r="E375" i="14" s="1"/>
  <c r="D374" i="14"/>
  <c r="E374" i="14" s="1"/>
  <c r="D373" i="14"/>
  <c r="E373" i="14" s="1"/>
  <c r="D372" i="14"/>
  <c r="E372" i="14" s="1"/>
  <c r="D371" i="14"/>
  <c r="E371" i="14" s="1"/>
  <c r="D370" i="14"/>
  <c r="E370" i="14" s="1"/>
  <c r="D369" i="14"/>
  <c r="E369" i="14" s="1"/>
  <c r="D368" i="14"/>
  <c r="E368" i="14" s="1"/>
  <c r="D367" i="14"/>
  <c r="E367" i="14" s="1"/>
  <c r="D366" i="14"/>
  <c r="E366" i="14" s="1"/>
  <c r="D365" i="14"/>
  <c r="E365" i="14" s="1"/>
  <c r="E364" i="14"/>
  <c r="D364" i="14"/>
  <c r="D363" i="14"/>
  <c r="E363" i="14" s="1"/>
  <c r="D362" i="14"/>
  <c r="E362" i="14" s="1"/>
  <c r="D361" i="14"/>
  <c r="E361" i="14" s="1"/>
  <c r="D360" i="14"/>
  <c r="E360" i="14" s="1"/>
  <c r="D359" i="14"/>
  <c r="E359" i="14" s="1"/>
  <c r="D358" i="14"/>
  <c r="E358" i="14" s="1"/>
  <c r="D357" i="14"/>
  <c r="E357" i="14" s="1"/>
  <c r="E356" i="14"/>
  <c r="D356" i="14"/>
  <c r="D355" i="14"/>
  <c r="E355" i="14" s="1"/>
  <c r="D354" i="14"/>
  <c r="E354" i="14" s="1"/>
  <c r="D353" i="14"/>
  <c r="E353" i="14" s="1"/>
  <c r="D352" i="14"/>
  <c r="E352" i="14" s="1"/>
  <c r="D351" i="14"/>
  <c r="E351" i="14" s="1"/>
  <c r="D350" i="14"/>
  <c r="E350" i="14" s="1"/>
  <c r="D349" i="14"/>
  <c r="E349" i="14" s="1"/>
  <c r="D348" i="14"/>
  <c r="E348" i="14" s="1"/>
  <c r="D347" i="14"/>
  <c r="E347" i="14" s="1"/>
  <c r="D346" i="14"/>
  <c r="E346" i="14" s="1"/>
  <c r="D345" i="14"/>
  <c r="E345" i="14" s="1"/>
  <c r="D344" i="14"/>
  <c r="E344" i="14" s="1"/>
  <c r="D343" i="14"/>
  <c r="E343" i="14" s="1"/>
  <c r="D342" i="14"/>
  <c r="E342" i="14" s="1"/>
  <c r="D341" i="14"/>
  <c r="E341" i="14" s="1"/>
  <c r="D340" i="14"/>
  <c r="E340" i="14" s="1"/>
  <c r="D339" i="14"/>
  <c r="E339" i="14" s="1"/>
  <c r="D338" i="14"/>
  <c r="E338" i="14" s="1"/>
  <c r="D337" i="14"/>
  <c r="E337" i="14" s="1"/>
  <c r="D336" i="14"/>
  <c r="E336" i="14" s="1"/>
  <c r="D335" i="14"/>
  <c r="E335" i="14" s="1"/>
  <c r="D334" i="14"/>
  <c r="E334" i="14" s="1"/>
  <c r="D333" i="14"/>
  <c r="E333" i="14" s="1"/>
  <c r="D332" i="14"/>
  <c r="E332" i="14" s="1"/>
  <c r="D331" i="14"/>
  <c r="E331" i="14" s="1"/>
  <c r="D330" i="14"/>
  <c r="E330" i="14" s="1"/>
  <c r="D329" i="14"/>
  <c r="E329" i="14" s="1"/>
  <c r="D328" i="14"/>
  <c r="E328" i="14" s="1"/>
  <c r="D327" i="14"/>
  <c r="E327" i="14" s="1"/>
  <c r="D326" i="14"/>
  <c r="E326" i="14" s="1"/>
  <c r="D325" i="14"/>
  <c r="E325" i="14" s="1"/>
  <c r="E324" i="14"/>
  <c r="D324" i="14"/>
  <c r="D323" i="14"/>
  <c r="E323" i="14" s="1"/>
  <c r="D322" i="14"/>
  <c r="E322" i="14" s="1"/>
  <c r="D321" i="14"/>
  <c r="E321" i="14" s="1"/>
  <c r="D320" i="14"/>
  <c r="E320" i="14" s="1"/>
  <c r="D319" i="14"/>
  <c r="E319" i="14" s="1"/>
  <c r="D318" i="14"/>
  <c r="E318" i="14" s="1"/>
  <c r="D317" i="14"/>
  <c r="E317" i="14" s="1"/>
  <c r="D316" i="14"/>
  <c r="E316" i="14" s="1"/>
  <c r="D315" i="14"/>
  <c r="E315" i="14" s="1"/>
  <c r="D314" i="14"/>
  <c r="E314" i="14" s="1"/>
  <c r="D313" i="14"/>
  <c r="E313" i="14" s="1"/>
  <c r="D312" i="14"/>
  <c r="E312" i="14" s="1"/>
  <c r="D311" i="14"/>
  <c r="E311" i="14" s="1"/>
  <c r="D310" i="14"/>
  <c r="E310" i="14" s="1"/>
  <c r="D309" i="14"/>
  <c r="E309" i="14" s="1"/>
  <c r="D308" i="14"/>
  <c r="E308" i="14" s="1"/>
  <c r="D307" i="14"/>
  <c r="E307" i="14" s="1"/>
  <c r="D306" i="14"/>
  <c r="E306" i="14" s="1"/>
  <c r="D305" i="14"/>
  <c r="E305" i="14" s="1"/>
  <c r="D304" i="14"/>
  <c r="E304" i="14" s="1"/>
  <c r="D303" i="14"/>
  <c r="E303" i="14" s="1"/>
  <c r="D302" i="14"/>
  <c r="E302" i="14" s="1"/>
  <c r="D301" i="14"/>
  <c r="E301" i="14" s="1"/>
  <c r="E300" i="14"/>
  <c r="D300" i="14"/>
  <c r="D299" i="14"/>
  <c r="E299" i="14" s="1"/>
  <c r="D298" i="14"/>
  <c r="E298" i="14" s="1"/>
  <c r="D297" i="14"/>
  <c r="E297" i="14" s="1"/>
  <c r="D296" i="14"/>
  <c r="E296" i="14" s="1"/>
  <c r="D295" i="14"/>
  <c r="E295" i="14" s="1"/>
  <c r="D294" i="14"/>
  <c r="E294" i="14" s="1"/>
  <c r="D293" i="14"/>
  <c r="E293" i="14" s="1"/>
  <c r="E292" i="14"/>
  <c r="D292" i="14"/>
  <c r="D291" i="14"/>
  <c r="E291" i="14" s="1"/>
  <c r="D290" i="14"/>
  <c r="E290" i="14" s="1"/>
  <c r="D289" i="14"/>
  <c r="E289" i="14" s="1"/>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E260" i="14"/>
  <c r="D260" i="14"/>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E236" i="14"/>
  <c r="D236" i="14"/>
  <c r="D235" i="14"/>
  <c r="E235" i="14" s="1"/>
  <c r="D234" i="14"/>
  <c r="E234" i="14" s="1"/>
  <c r="D233" i="14"/>
  <c r="E233" i="14" s="1"/>
  <c r="D232" i="14"/>
  <c r="E232" i="14" s="1"/>
  <c r="D231" i="14"/>
  <c r="E231" i="14" s="1"/>
  <c r="D230" i="14"/>
  <c r="E230" i="14" s="1"/>
  <c r="D229" i="14"/>
  <c r="E229" i="14" s="1"/>
  <c r="E228" i="14"/>
  <c r="D228" i="14"/>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E204" i="14"/>
  <c r="D204" i="14"/>
  <c r="D203" i="14"/>
  <c r="E203" i="14" s="1"/>
  <c r="D202" i="14"/>
  <c r="E202" i="14" s="1"/>
  <c r="D201" i="14"/>
  <c r="E201" i="14" s="1"/>
  <c r="D200" i="14"/>
  <c r="E200" i="14" s="1"/>
  <c r="D199" i="14"/>
  <c r="E199" i="14" s="1"/>
  <c r="D198" i="14"/>
  <c r="E198" i="14" s="1"/>
  <c r="D197" i="14"/>
  <c r="E197" i="14" s="1"/>
  <c r="E196" i="14"/>
  <c r="D196" i="14"/>
  <c r="D195" i="14"/>
  <c r="E195" i="14" s="1"/>
  <c r="D194" i="14"/>
  <c r="E194" i="14" s="1"/>
  <c r="D193" i="14"/>
  <c r="E193" i="14" s="1"/>
  <c r="D192" i="14"/>
  <c r="E192" i="14" s="1"/>
  <c r="D191" i="14"/>
  <c r="E191" i="14" s="1"/>
  <c r="D190" i="14"/>
  <c r="E190" i="14" s="1"/>
  <c r="D189" i="14"/>
  <c r="E189" i="14" s="1"/>
  <c r="D188" i="14"/>
  <c r="E188" i="14" s="1"/>
  <c r="E187" i="14"/>
  <c r="D187" i="14"/>
  <c r="D186" i="14"/>
  <c r="E186" i="14" s="1"/>
  <c r="D185" i="14"/>
  <c r="E185" i="14" s="1"/>
  <c r="D184" i="14"/>
  <c r="E184" i="14" s="1"/>
  <c r="D183" i="14"/>
  <c r="E183" i="14" s="1"/>
  <c r="D182" i="14"/>
  <c r="E182" i="14" s="1"/>
  <c r="D181" i="14"/>
  <c r="E181" i="14" s="1"/>
  <c r="D180" i="14"/>
  <c r="E180" i="14" s="1"/>
  <c r="E179" i="14"/>
  <c r="D179" i="14"/>
  <c r="D178" i="14"/>
  <c r="E178" i="14" s="1"/>
  <c r="D177" i="14"/>
  <c r="E177" i="14" s="1"/>
  <c r="D176" i="14"/>
  <c r="E176" i="14" s="1"/>
  <c r="E175" i="14"/>
  <c r="D175" i="14"/>
  <c r="D174" i="14"/>
  <c r="E174" i="14" s="1"/>
  <c r="D173" i="14"/>
  <c r="E173" i="14" s="1"/>
  <c r="D172" i="14"/>
  <c r="E172" i="14" s="1"/>
  <c r="E171" i="14"/>
  <c r="D171" i="14"/>
  <c r="D170" i="14"/>
  <c r="E170" i="14" s="1"/>
  <c r="E169" i="14"/>
  <c r="D169" i="14"/>
  <c r="D168" i="14"/>
  <c r="E168" i="14" s="1"/>
  <c r="E167" i="14"/>
  <c r="D167" i="14"/>
  <c r="D166" i="14"/>
  <c r="E166" i="14" s="1"/>
  <c r="D165" i="14"/>
  <c r="E165" i="14" s="1"/>
  <c r="D164" i="14"/>
  <c r="E164" i="14" s="1"/>
  <c r="E163" i="14"/>
  <c r="D163" i="14"/>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D98" i="14"/>
  <c r="E98" i="14" s="1"/>
  <c r="J97" i="14"/>
  <c r="D97" i="14"/>
  <c r="E97" i="14" s="1"/>
  <c r="J96" i="14"/>
  <c r="E96" i="14"/>
  <c r="D96" i="14"/>
  <c r="J95" i="14"/>
  <c r="D95" i="14"/>
  <c r="E95" i="14" s="1"/>
  <c r="J94" i="14"/>
  <c r="D94" i="14"/>
  <c r="E94" i="14" s="1"/>
  <c r="J93" i="14"/>
  <c r="D93" i="14"/>
  <c r="E93" i="14" s="1"/>
  <c r="J92" i="14"/>
  <c r="E92" i="14"/>
  <c r="D92" i="14"/>
  <c r="J91" i="14"/>
  <c r="D91" i="14"/>
  <c r="E91" i="14" s="1"/>
  <c r="J90" i="14"/>
  <c r="E90" i="14"/>
  <c r="D90" i="14"/>
  <c r="J89" i="14"/>
  <c r="D89" i="14"/>
  <c r="E89" i="14" s="1"/>
  <c r="J88" i="14"/>
  <c r="E88" i="14"/>
  <c r="D88" i="14"/>
  <c r="J87" i="14"/>
  <c r="E87" i="14"/>
  <c r="D87" i="14"/>
  <c r="J86" i="14"/>
  <c r="E86" i="14"/>
  <c r="D86" i="14"/>
  <c r="J85" i="14"/>
  <c r="D85" i="14"/>
  <c r="E85" i="14" s="1"/>
  <c r="J84" i="14"/>
  <c r="E84" i="14"/>
  <c r="D84" i="14"/>
  <c r="J83" i="14"/>
  <c r="E83" i="14"/>
  <c r="D83" i="14"/>
  <c r="J82" i="14"/>
  <c r="D82" i="14"/>
  <c r="E82" i="14" s="1"/>
  <c r="J81" i="14"/>
  <c r="D81" i="14"/>
  <c r="E81" i="14" s="1"/>
  <c r="J80" i="14"/>
  <c r="E80" i="14"/>
  <c r="D80" i="14"/>
  <c r="J79" i="14"/>
  <c r="D79" i="14"/>
  <c r="E79" i="14" s="1"/>
  <c r="J78" i="14"/>
  <c r="D78" i="14"/>
  <c r="E78" i="14" s="1"/>
  <c r="J77" i="14"/>
  <c r="D77" i="14"/>
  <c r="E77" i="14" s="1"/>
  <c r="J76" i="14"/>
  <c r="E76" i="14"/>
  <c r="D76" i="14"/>
  <c r="J75" i="14"/>
  <c r="D75" i="14"/>
  <c r="E75" i="14" s="1"/>
  <c r="J74" i="14"/>
  <c r="E74" i="14"/>
  <c r="D74" i="14"/>
  <c r="J73" i="14"/>
  <c r="D73" i="14"/>
  <c r="E73" i="14" s="1"/>
  <c r="J72" i="14"/>
  <c r="E72" i="14"/>
  <c r="D72" i="14"/>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E57" i="14"/>
  <c r="D57" i="14"/>
  <c r="J56" i="14"/>
  <c r="E56" i="14"/>
  <c r="D56" i="14"/>
  <c r="J55" i="14"/>
  <c r="D55" i="14"/>
  <c r="E55" i="14" s="1"/>
  <c r="J54" i="14"/>
  <c r="D54" i="14"/>
  <c r="E54" i="14" s="1"/>
  <c r="J53" i="14"/>
  <c r="D53" i="14"/>
  <c r="E53" i="14" s="1"/>
  <c r="J52" i="14"/>
  <c r="E52" i="14"/>
  <c r="D52" i="14"/>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E39" i="14"/>
  <c r="D39" i="14"/>
  <c r="J38" i="14"/>
  <c r="D38" i="14"/>
  <c r="E38" i="14" s="1"/>
  <c r="J37" i="14"/>
  <c r="D37" i="14"/>
  <c r="E37" i="14" s="1"/>
  <c r="J36" i="14"/>
  <c r="D36" i="14"/>
  <c r="E36" i="14" s="1"/>
  <c r="J35" i="14"/>
  <c r="E35" i="14"/>
  <c r="D35" i="14"/>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D24" i="14"/>
  <c r="E24" i="14" s="1"/>
  <c r="J23" i="14"/>
  <c r="D23" i="14"/>
  <c r="E23" i="14" s="1"/>
  <c r="J22" i="14"/>
  <c r="D22" i="14"/>
  <c r="E22" i="14" s="1"/>
  <c r="J21" i="14"/>
  <c r="D21" i="14"/>
  <c r="E21" i="14" s="1"/>
  <c r="J20" i="14"/>
  <c r="D20" i="14"/>
  <c r="E20" i="14" s="1"/>
  <c r="J19" i="14"/>
  <c r="D19" i="14"/>
  <c r="E19" i="14" s="1"/>
  <c r="J18" i="14"/>
  <c r="E18" i="14"/>
  <c r="D18" i="14"/>
  <c r="J17" i="14"/>
  <c r="D17" i="14"/>
  <c r="E17" i="14" s="1"/>
  <c r="AH16" i="14"/>
  <c r="AF16" i="14"/>
  <c r="AD16" i="14"/>
  <c r="J16" i="14"/>
  <c r="E16" i="14"/>
  <c r="D16" i="14"/>
  <c r="J15" i="14"/>
  <c r="D15" i="14"/>
  <c r="E15" i="14" s="1"/>
  <c r="J14" i="14"/>
  <c r="E14" i="14"/>
  <c r="D14" i="14"/>
  <c r="J13" i="14"/>
  <c r="E13" i="14"/>
  <c r="D13" i="14"/>
  <c r="J12" i="14"/>
  <c r="E12" i="14"/>
  <c r="D12" i="14"/>
  <c r="J11" i="14"/>
  <c r="D11" i="14"/>
  <c r="E11" i="14" s="1"/>
  <c r="J10" i="14"/>
  <c r="E10" i="14"/>
  <c r="D10" i="14"/>
  <c r="J9" i="14"/>
  <c r="E9" i="14"/>
  <c r="D9" i="14"/>
  <c r="J8" i="14"/>
  <c r="D8" i="14"/>
  <c r="E8" i="14" s="1"/>
  <c r="J7" i="14"/>
  <c r="D7" i="14"/>
  <c r="E7" i="14" s="1"/>
  <c r="J6" i="14"/>
  <c r="D6" i="14"/>
  <c r="E6" i="14" s="1"/>
  <c r="J5" i="14"/>
  <c r="D5" i="14"/>
  <c r="E5" i="14" s="1"/>
  <c r="J4" i="14"/>
  <c r="E4" i="14"/>
  <c r="D4" i="14"/>
  <c r="J3" i="14"/>
  <c r="D3" i="14"/>
  <c r="E3" i="14" s="1"/>
  <c r="Y2" i="14"/>
  <c r="X2" i="14"/>
  <c r="W2" i="14"/>
  <c r="R2" i="14" a="1"/>
  <c r="R2" i="14" s="1"/>
  <c r="Q2" i="14" s="1" a="1"/>
  <c r="Q2" i="14" s="1"/>
  <c r="N2" i="14"/>
  <c r="O2" i="14" s="1"/>
  <c r="N2" i="14" a="1"/>
  <c r="O54" i="14" s="1"/>
  <c r="K2" i="14" a="1"/>
  <c r="K2" i="14" s="1"/>
  <c r="L2" i="14" s="1"/>
  <c r="J2" i="14"/>
  <c r="D2" i="14"/>
  <c r="E2" i="14" s="1"/>
  <c r="A2" i="14" a="1"/>
  <c r="A2" i="14" s="1"/>
  <c r="AB48" i="12"/>
  <c r="N53" i="11"/>
  <c r="G49" i="11"/>
  <c r="I49" i="11" s="1"/>
  <c r="E49" i="11"/>
  <c r="G48" i="11"/>
  <c r="E48" i="11"/>
  <c r="G47" i="11"/>
  <c r="E47" i="11"/>
  <c r="P46" i="11"/>
  <c r="P45" i="11"/>
  <c r="G44" i="11"/>
  <c r="E44" i="11"/>
  <c r="B73" i="8" s="1"/>
  <c r="G43" i="11"/>
  <c r="E43" i="11"/>
  <c r="G42" i="11"/>
  <c r="E42" i="11"/>
  <c r="B71" i="8" s="1"/>
  <c r="G41" i="11"/>
  <c r="E41" i="11"/>
  <c r="I41" i="11" s="1"/>
  <c r="G40" i="11"/>
  <c r="E40" i="11"/>
  <c r="G39" i="11"/>
  <c r="E39" i="11"/>
  <c r="G38" i="11"/>
  <c r="E38" i="11"/>
  <c r="P37" i="11"/>
  <c r="P36" i="11"/>
  <c r="G35" i="11"/>
  <c r="E35" i="11"/>
  <c r="G34" i="11"/>
  <c r="E34" i="11"/>
  <c r="I34" i="11" s="1"/>
  <c r="G33" i="11"/>
  <c r="E33" i="11"/>
  <c r="B64" i="8" s="1"/>
  <c r="G32" i="11"/>
  <c r="E32" i="11"/>
  <c r="G31" i="11"/>
  <c r="E31" i="11"/>
  <c r="P30" i="11"/>
  <c r="P29" i="11"/>
  <c r="G28" i="11"/>
  <c r="E28" i="11"/>
  <c r="G27" i="11"/>
  <c r="E27" i="11"/>
  <c r="G26" i="11"/>
  <c r="E26" i="11"/>
  <c r="B59" i="8" s="1"/>
  <c r="G25" i="11"/>
  <c r="E25" i="11"/>
  <c r="I25" i="11" s="1"/>
  <c r="G24" i="11"/>
  <c r="E24" i="11"/>
  <c r="G23" i="11"/>
  <c r="I23" i="11" s="1"/>
  <c r="E23" i="11"/>
  <c r="G22" i="11"/>
  <c r="E22" i="11"/>
  <c r="G21" i="11"/>
  <c r="E21" i="11"/>
  <c r="I21" i="11" s="1"/>
  <c r="P20" i="11"/>
  <c r="P19" i="11"/>
  <c r="G18" i="11"/>
  <c r="E18" i="11"/>
  <c r="I18" i="11" s="1"/>
  <c r="G17" i="11"/>
  <c r="E17" i="11"/>
  <c r="B52" i="8" s="1"/>
  <c r="G16" i="11"/>
  <c r="E16" i="11"/>
  <c r="G15" i="11"/>
  <c r="E15" i="11"/>
  <c r="G14" i="11"/>
  <c r="E14" i="11"/>
  <c r="B49" i="8" s="1"/>
  <c r="N50" i="10"/>
  <c r="G17" i="10"/>
  <c r="G16" i="10"/>
  <c r="G15" i="10"/>
  <c r="G14" i="10"/>
  <c r="G13" i="10"/>
  <c r="P95" i="9"/>
  <c r="P94" i="9"/>
  <c r="P93" i="9"/>
  <c r="P92" i="9"/>
  <c r="P91" i="9"/>
  <c r="P90" i="9"/>
  <c r="P89" i="9"/>
  <c r="P88" i="9"/>
  <c r="P87" i="9"/>
  <c r="P86" i="9"/>
  <c r="P85" i="9"/>
  <c r="P84" i="9"/>
  <c r="P83" i="9"/>
  <c r="P82" i="9"/>
  <c r="P81" i="9"/>
  <c r="P80" i="9"/>
  <c r="P79" i="9"/>
  <c r="P78" i="9"/>
  <c r="P77" i="9"/>
  <c r="P76" i="9"/>
  <c r="P75" i="9"/>
  <c r="P74" i="9"/>
  <c r="P73" i="9"/>
  <c r="P72" i="9"/>
  <c r="P71" i="9"/>
  <c r="P70" i="9"/>
  <c r="P69" i="9"/>
  <c r="P68" i="9"/>
  <c r="P67" i="9"/>
  <c r="P66" i="9"/>
  <c r="P65" i="9"/>
  <c r="P64" i="9"/>
  <c r="P63" i="9"/>
  <c r="P62" i="9"/>
  <c r="P61" i="9"/>
  <c r="P60" i="9"/>
  <c r="P59" i="9"/>
  <c r="P58" i="9"/>
  <c r="P57" i="9"/>
  <c r="P56" i="9"/>
  <c r="P55" i="9"/>
  <c r="P54" i="9"/>
  <c r="P53" i="9"/>
  <c r="P52" i="9"/>
  <c r="P51" i="9"/>
  <c r="P50" i="9"/>
  <c r="P49" i="9"/>
  <c r="P48" i="9"/>
  <c r="P47" i="9"/>
  <c r="P46" i="9"/>
  <c r="P45" i="9"/>
  <c r="P44" i="9"/>
  <c r="P43" i="9"/>
  <c r="P42" i="9"/>
  <c r="P41" i="9"/>
  <c r="P40" i="9"/>
  <c r="P39" i="9"/>
  <c r="P38" i="9"/>
  <c r="P37" i="9"/>
  <c r="P36" i="9"/>
  <c r="P35" i="9"/>
  <c r="P34" i="9"/>
  <c r="P33" i="9"/>
  <c r="P32" i="9"/>
  <c r="P31" i="9"/>
  <c r="P30" i="9"/>
  <c r="P29" i="9"/>
  <c r="P28" i="9"/>
  <c r="P27" i="9"/>
  <c r="P26" i="9"/>
  <c r="P25" i="9"/>
  <c r="P24" i="9"/>
  <c r="P23" i="9"/>
  <c r="P22" i="9"/>
  <c r="P21" i="9"/>
  <c r="P20" i="9"/>
  <c r="P19" i="9"/>
  <c r="A78" i="8"/>
  <c r="A77" i="8"/>
  <c r="A76" i="8"/>
  <c r="A75" i="8"/>
  <c r="B72" i="8"/>
  <c r="B68" i="8"/>
  <c r="B63" i="8"/>
  <c r="B60" i="8"/>
  <c r="B56" i="8"/>
  <c r="B51" i="8"/>
  <c r="P4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c r="M802" i="6" a="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c r="Q801" i="6" a="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c r="M800" i="6" a="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c r="Q799" i="6" a="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c r="Z798" i="6" a="1"/>
  <c r="Y798" i="6" a="1"/>
  <c r="Y798" i="6" s="1"/>
  <c r="X798" i="6" a="1"/>
  <c r="X798" i="6" s="1"/>
  <c r="W798" i="6" a="1"/>
  <c r="W798" i="6" s="1"/>
  <c r="V798" i="6" a="1"/>
  <c r="V798" i="6" s="1"/>
  <c r="U798" i="6" a="1"/>
  <c r="U798" i="6" s="1"/>
  <c r="T798" i="6"/>
  <c r="T798" i="6" a="1"/>
  <c r="S798" i="6" a="1"/>
  <c r="S798" i="6" s="1"/>
  <c r="R798" i="6"/>
  <c r="R798" i="6" a="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c r="N797" i="6" a="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c r="AB796" i="6" a="1"/>
  <c r="AA796" i="6" a="1"/>
  <c r="AA796" i="6" s="1"/>
  <c r="Z796" i="6"/>
  <c r="Z796" i="6" a="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c r="L796" i="6" a="1"/>
  <c r="K796" i="6" a="1"/>
  <c r="K796" i="6" s="1"/>
  <c r="AI795" i="6" a="1"/>
  <c r="AI795" i="6" s="1"/>
  <c r="AH795" i="6" a="1"/>
  <c r="AH795" i="6" s="1"/>
  <c r="AG795" i="6" a="1"/>
  <c r="AG795" i="6" s="1"/>
  <c r="AF795" i="6" a="1"/>
  <c r="AF795" i="6" s="1"/>
  <c r="AE795" i="6" a="1"/>
  <c r="AE795" i="6" s="1"/>
  <c r="AD795" i="6" a="1"/>
  <c r="AD795" i="6" s="1"/>
  <c r="AC795" i="6" a="1"/>
  <c r="AC795" i="6" s="1"/>
  <c r="AB795" i="6"/>
  <c r="AB795" i="6" a="1"/>
  <c r="AA795" i="6" a="1"/>
  <c r="AA795" i="6" s="1"/>
  <c r="Z795" i="6" a="1"/>
  <c r="Z795" i="6" s="1"/>
  <c r="Y795" i="6" a="1"/>
  <c r="Y795" i="6" s="1"/>
  <c r="X795" i="6" a="1"/>
  <c r="X795" i="6" s="1"/>
  <c r="W795" i="6" a="1"/>
  <c r="W795" i="6" s="1"/>
  <c r="V795" i="6" a="1"/>
  <c r="V795" i="6" s="1"/>
  <c r="U795" i="6" a="1"/>
  <c r="U795" i="6" s="1"/>
  <c r="T795" i="6" a="1"/>
  <c r="T795" i="6" s="1"/>
  <c r="S795" i="6" a="1"/>
  <c r="S795" i="6" s="1"/>
  <c r="R795" i="6" a="1"/>
  <c r="R795" i="6" s="1"/>
  <c r="Q795" i="6" a="1"/>
  <c r="Q795" i="6" s="1"/>
  <c r="P795" i="6" a="1"/>
  <c r="P795" i="6" s="1"/>
  <c r="O795" i="6" a="1"/>
  <c r="O795" i="6" s="1"/>
  <c r="N795" i="6"/>
  <c r="N795" i="6" a="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a="1"/>
  <c r="X794" i="6" s="1"/>
  <c r="W794" i="6" a="1"/>
  <c r="W794" i="6" s="1"/>
  <c r="V794" i="6" a="1"/>
  <c r="V794" i="6" s="1"/>
  <c r="U794" i="6"/>
  <c r="U794" i="6" a="1"/>
  <c r="T794" i="6" a="1"/>
  <c r="T794" i="6" s="1"/>
  <c r="S794" i="6" a="1"/>
  <c r="S794" i="6" s="1"/>
  <c r="R794" i="6" a="1"/>
  <c r="R794" i="6" s="1"/>
  <c r="Q794" i="6" a="1"/>
  <c r="Q794" i="6" s="1"/>
  <c r="P794" i="6" a="1"/>
  <c r="P794" i="6" s="1"/>
  <c r="O794" i="6" a="1"/>
  <c r="O794" i="6" s="1"/>
  <c r="N794" i="6" a="1"/>
  <c r="N794" i="6" s="1"/>
  <c r="M794" i="6" a="1"/>
  <c r="M794" i="6" s="1"/>
  <c r="L794" i="6" a="1"/>
  <c r="L794" i="6" s="1"/>
  <c r="K794" i="6" a="1"/>
  <c r="K794" i="6" s="1"/>
  <c r="AI793" i="6" a="1"/>
  <c r="AI793" i="6" s="1"/>
  <c r="AH793" i="6" a="1"/>
  <c r="AH793" i="6" s="1"/>
  <c r="AG793" i="6"/>
  <c r="AG793" i="6" a="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c r="U793" i="6" a="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c r="K792" i="6" a="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c r="W791" i="6" a="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c r="Y790" i="6" a="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c r="U789" i="6" a="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c r="Y788" i="6" a="1"/>
  <c r="X788" i="6" a="1"/>
  <c r="X788" i="6" s="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a="1"/>
  <c r="V787" i="6" s="1"/>
  <c r="U787" i="6"/>
  <c r="U787" i="6" a="1"/>
  <c r="T787" i="6" a="1"/>
  <c r="T787" i="6" s="1"/>
  <c r="S787" i="6" a="1"/>
  <c r="S787" i="6" s="1"/>
  <c r="R787" i="6" a="1"/>
  <c r="R787" i="6" s="1"/>
  <c r="Q787" i="6" a="1"/>
  <c r="Q787" i="6" s="1"/>
  <c r="P787" i="6" a="1"/>
  <c r="P787" i="6" s="1"/>
  <c r="O787" i="6" a="1"/>
  <c r="O787" i="6" s="1"/>
  <c r="N787" i="6" a="1"/>
  <c r="N787" i="6" s="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c r="Y786" i="6" a="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c r="U785" i="6" a="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c r="Y784" i="6" a="1"/>
  <c r="X784" i="6" a="1"/>
  <c r="X784" i="6" s="1"/>
  <c r="W784" i="6" a="1"/>
  <c r="W784" i="6" s="1"/>
  <c r="V784" i="6" a="1"/>
  <c r="V784" i="6" s="1"/>
  <c r="U784" i="6" a="1"/>
  <c r="U784" i="6" s="1"/>
  <c r="T784" i="6" a="1"/>
  <c r="T784" i="6" s="1"/>
  <c r="S784" i="6" a="1"/>
  <c r="S784" i="6" s="1"/>
  <c r="R784" i="6" a="1"/>
  <c r="R784" i="6" s="1"/>
  <c r="Q784" i="6" a="1"/>
  <c r="Q784" i="6" s="1"/>
  <c r="P784" i="6" a="1"/>
  <c r="P784" i="6" s="1"/>
  <c r="O784" i="6"/>
  <c r="O784" i="6" a="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c r="AA782" i="6" a="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c r="M781" i="6" a="1"/>
  <c r="L781" i="6" a="1"/>
  <c r="L781" i="6" s="1"/>
  <c r="K781" i="6" a="1"/>
  <c r="K781" i="6" s="1"/>
  <c r="AI780" i="6"/>
  <c r="AI780" i="6" a="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c r="Y779" i="6" a="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c r="AG778" i="6" a="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c r="U778" i="6" a="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c r="Q777" i="6" a="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c r="Y776" i="6" a="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c r="M776" i="6" a="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c r="U775" i="6" a="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c r="R767" i="6" a="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c r="AF766" i="6" a="1"/>
  <c r="AE766" i="6" a="1"/>
  <c r="AE766" i="6" s="1"/>
  <c r="AD766" i="6" a="1"/>
  <c r="AD766" i="6" s="1"/>
  <c r="AC766" i="6" a="1"/>
  <c r="AC766" i="6" s="1"/>
  <c r="AB766" i="6" a="1"/>
  <c r="AB766" i="6" s="1"/>
  <c r="AA766" i="6" a="1"/>
  <c r="AA766" i="6" s="1"/>
  <c r="Z766" i="6"/>
  <c r="Z766" i="6" a="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c r="N766" i="6" a="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c r="AH764" i="6" a="1"/>
  <c r="AG764" i="6" a="1"/>
  <c r="AG764" i="6" s="1"/>
  <c r="AF764" i="6"/>
  <c r="AF764" i="6" a="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c r="N764" i="6" a="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c r="T763" i="6" a="1"/>
  <c r="S763" i="6" a="1"/>
  <c r="S763" i="6" s="1"/>
  <c r="R763" i="6"/>
  <c r="R763" i="6" a="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c r="V762" i="6" a="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c r="V761" i="6" a="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c r="AF760" i="6" a="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c r="S743" i="6" a="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c r="O740" i="6" a="1"/>
  <c r="N740" i="6" a="1"/>
  <c r="N740" i="6" s="1"/>
  <c r="M740" i="6" a="1"/>
  <c r="M740" i="6" s="1"/>
  <c r="L740" i="6" a="1"/>
  <c r="L740" i="6" s="1"/>
  <c r="K740" i="6" a="1"/>
  <c r="K740" i="6" s="1"/>
  <c r="AI739" i="6" a="1"/>
  <c r="AI739" i="6" s="1"/>
  <c r="AH739" i="6" a="1"/>
  <c r="AH739" i="6" s="1"/>
  <c r="AG739" i="6"/>
  <c r="AG739" i="6" a="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c r="AG738" i="6" a="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c r="AC737" i="6" a="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c r="M736" i="6" a="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c r="Y735" i="6" a="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c r="Q734" i="6" a="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c r="M733" i="6" a="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c r="M732" i="6" a="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c r="Q730" i="6" a="1"/>
  <c r="P730" i="6" a="1"/>
  <c r="P730" i="6" s="1"/>
  <c r="O730" i="6" a="1"/>
  <c r="O730" i="6" s="1"/>
  <c r="N730" i="6" a="1"/>
  <c r="N730" i="6" s="1"/>
  <c r="M730" i="6"/>
  <c r="M730" i="6" a="1"/>
  <c r="L730" i="6" a="1"/>
  <c r="L730" i="6" s="1"/>
  <c r="K730" i="6" a="1"/>
  <c r="K730" i="6" s="1"/>
  <c r="AI729" i="6"/>
  <c r="AI729" i="6" a="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c r="Y724" i="6" a="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c r="U712" i="6" a="1"/>
  <c r="T712" i="6" a="1"/>
  <c r="T712" i="6" s="1"/>
  <c r="S712" i="6" a="1"/>
  <c r="S712" i="6" s="1"/>
  <c r="R712" i="6" a="1"/>
  <c r="R712" i="6" s="1"/>
  <c r="Q712" i="6" a="1"/>
  <c r="Q712" i="6" s="1"/>
  <c r="P712" i="6" a="1"/>
  <c r="P712" i="6" s="1"/>
  <c r="O712" i="6" a="1"/>
  <c r="O712" i="6" s="1"/>
  <c r="N712" i="6" a="1"/>
  <c r="N712" i="6" s="1"/>
  <c r="M712" i="6"/>
  <c r="M712" i="6" a="1"/>
  <c r="L712" i="6" a="1"/>
  <c r="L712" i="6" s="1"/>
  <c r="K712" i="6" a="1"/>
  <c r="K712" i="6" s="1"/>
  <c r="AI711" i="6" a="1"/>
  <c r="AI711" i="6" s="1"/>
  <c r="AH711" i="6"/>
  <c r="AH711" i="6" a="1"/>
  <c r="AG711" i="6" a="1"/>
  <c r="AG711" i="6" s="1"/>
  <c r="AF711" i="6" a="1"/>
  <c r="AF711" i="6" s="1"/>
  <c r="AE711" i="6" a="1"/>
  <c r="AE711" i="6" s="1"/>
  <c r="AD711" i="6"/>
  <c r="AD711" i="6" a="1"/>
  <c r="AC711" i="6" a="1"/>
  <c r="AC711" i="6" s="1"/>
  <c r="AB711" i="6"/>
  <c r="AB711" i="6" a="1"/>
  <c r="AA711" i="6" a="1"/>
  <c r="AA711" i="6" s="1"/>
  <c r="Z711" i="6" a="1"/>
  <c r="Z711" i="6" s="1"/>
  <c r="Y711" i="6" a="1"/>
  <c r="Y711" i="6" s="1"/>
  <c r="X711" i="6" a="1"/>
  <c r="X711" i="6" s="1"/>
  <c r="W711" i="6" a="1"/>
  <c r="W711" i="6" s="1"/>
  <c r="V711" i="6"/>
  <c r="V711" i="6" a="1"/>
  <c r="U711" i="6" a="1"/>
  <c r="U711" i="6" s="1"/>
  <c r="T711" i="6" a="1"/>
  <c r="T711" i="6" s="1"/>
  <c r="S711" i="6" a="1"/>
  <c r="S711" i="6" s="1"/>
  <c r="R711" i="6" a="1"/>
  <c r="R711" i="6" s="1"/>
  <c r="Q711" i="6" a="1"/>
  <c r="Q711" i="6" s="1"/>
  <c r="P711" i="6" a="1"/>
  <c r="P711" i="6" s="1"/>
  <c r="O711" i="6" a="1"/>
  <c r="O711" i="6" s="1"/>
  <c r="N711" i="6"/>
  <c r="N711" i="6" a="1"/>
  <c r="M711" i="6" a="1"/>
  <c r="M711" i="6" s="1"/>
  <c r="L711" i="6" a="1"/>
  <c r="L711" i="6" s="1"/>
  <c r="K711" i="6" a="1"/>
  <c r="K711" i="6" s="1"/>
  <c r="AI710" i="6" a="1"/>
  <c r="AI710" i="6" s="1"/>
  <c r="AH710" i="6" a="1"/>
  <c r="AH710" i="6" s="1"/>
  <c r="AG710" i="6" a="1"/>
  <c r="AG710" i="6" s="1"/>
  <c r="AF710" i="6" a="1"/>
  <c r="AF710" i="6" s="1"/>
  <c r="AE710" i="6"/>
  <c r="AE710" i="6" a="1"/>
  <c r="AD710" i="6" a="1"/>
  <c r="AD710" i="6" s="1"/>
  <c r="AC710" i="6" a="1"/>
  <c r="AC710" i="6" s="1"/>
  <c r="AB710" i="6" a="1"/>
  <c r="AB710" i="6" s="1"/>
  <c r="AA710" i="6" a="1"/>
  <c r="AA710" i="6" s="1"/>
  <c r="Z710" i="6" a="1"/>
  <c r="Z710" i="6" s="1"/>
  <c r="Y710" i="6" a="1"/>
  <c r="Y710" i="6" s="1"/>
  <c r="X710" i="6"/>
  <c r="X710" i="6" a="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c r="K699" i="6" a="1"/>
  <c r="AI698" i="6" a="1"/>
  <c r="AI698" i="6" s="1"/>
  <c r="AH698" i="6" a="1"/>
  <c r="AH698" i="6" s="1"/>
  <c r="AG698" i="6" a="1"/>
  <c r="AG698" i="6" s="1"/>
  <c r="AF698" i="6" a="1"/>
  <c r="AF698" i="6" s="1"/>
  <c r="AE698" i="6"/>
  <c r="AE698" i="6" a="1"/>
  <c r="AD698" i="6" a="1"/>
  <c r="AD698" i="6" s="1"/>
  <c r="AC698" i="6" a="1"/>
  <c r="AC698" i="6" s="1"/>
  <c r="AB698" i="6" a="1"/>
  <c r="AB698" i="6" s="1"/>
  <c r="AA698" i="6" a="1"/>
  <c r="AA698" i="6" s="1"/>
  <c r="Z698" i="6" a="1"/>
  <c r="Z698" i="6" s="1"/>
  <c r="Y698" i="6" a="1"/>
  <c r="Y698" i="6" s="1"/>
  <c r="X698" i="6" a="1"/>
  <c r="X698" i="6" s="1"/>
  <c r="W698" i="6"/>
  <c r="W698" i="6" a="1"/>
  <c r="V698" i="6" a="1"/>
  <c r="V698" i="6" s="1"/>
  <c r="U698" i="6"/>
  <c r="U698" i="6" a="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c r="AG682" i="6" a="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c r="M681" i="6" a="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c r="Q680" i="6" a="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c r="U679" i="6" a="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c r="AG678" i="6" a="1"/>
  <c r="AF678" i="6" a="1"/>
  <c r="AF678" i="6" s="1"/>
  <c r="AE678" i="6" a="1"/>
  <c r="AE678" i="6" s="1"/>
  <c r="AD678" i="6" a="1"/>
  <c r="AD678" i="6" s="1"/>
  <c r="AC678" i="6" a="1"/>
  <c r="AC678" i="6" s="1"/>
  <c r="AB678" i="6" a="1"/>
  <c r="AB678" i="6" s="1"/>
  <c r="AA678" i="6" a="1"/>
  <c r="AA678" i="6" s="1"/>
  <c r="Z678" i="6" a="1"/>
  <c r="Z678" i="6" s="1"/>
  <c r="Y678" i="6"/>
  <c r="Y678" i="6" a="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c r="AC677" i="6" a="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c r="AC676" i="6" a="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c r="Q676" i="6" a="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c r="AC675" i="6" a="1"/>
  <c r="AB675" i="6" a="1"/>
  <c r="AB675" i="6" s="1"/>
  <c r="AA675" i="6" a="1"/>
  <c r="AA675" i="6" s="1"/>
  <c r="Z675" i="6" a="1"/>
  <c r="Z675" i="6" s="1"/>
  <c r="Y675" i="6" a="1"/>
  <c r="Y675" i="6" s="1"/>
  <c r="X675" i="6" a="1"/>
  <c r="X675" i="6" s="1"/>
  <c r="W675" i="6" a="1"/>
  <c r="W675" i="6" s="1"/>
  <c r="V675" i="6" a="1"/>
  <c r="V675" i="6" s="1"/>
  <c r="U675" i="6"/>
  <c r="U675" i="6" a="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c r="Q653" i="6" a="1"/>
  <c r="P653" i="6" a="1"/>
  <c r="P653" i="6" s="1"/>
  <c r="O653" i="6" a="1"/>
  <c r="O653" i="6" s="1"/>
  <c r="N653" i="6"/>
  <c r="N653" i="6" a="1"/>
  <c r="M653" i="6" a="1"/>
  <c r="M653" i="6" s="1"/>
  <c r="L653" i="6" a="1"/>
  <c r="L653" i="6" s="1"/>
  <c r="K653" i="6" a="1"/>
  <c r="K653" i="6" s="1"/>
  <c r="AI652" i="6" a="1"/>
  <c r="AI652" i="6" s="1"/>
  <c r="AH652" i="6" a="1"/>
  <c r="AH652" i="6" s="1"/>
  <c r="AG652" i="6" a="1"/>
  <c r="AG652" i="6" s="1"/>
  <c r="AF652" i="6" a="1"/>
  <c r="AF652" i="6" s="1"/>
  <c r="AE652" i="6"/>
  <c r="AE652" i="6" a="1"/>
  <c r="AD652" i="6" a="1"/>
  <c r="AD652" i="6" s="1"/>
  <c r="AC652" i="6" a="1"/>
  <c r="AC652" i="6" s="1"/>
  <c r="AB652" i="6" a="1"/>
  <c r="AB652" i="6" s="1"/>
  <c r="AA652" i="6"/>
  <c r="AA652" i="6" a="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c r="Q629" i="6" a="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c r="AF579" i="6" a="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c r="Q534" i="6" a="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c r="AC533" i="6" a="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c r="R488" i="6" a="1"/>
  <c r="Q488" i="6" a="1"/>
  <c r="Q488" i="6" s="1"/>
  <c r="P488" i="6" a="1"/>
  <c r="P488" i="6" s="1"/>
  <c r="O488" i="6" a="1"/>
  <c r="O488" i="6" s="1"/>
  <c r="N488" i="6"/>
  <c r="N488" i="6" a="1"/>
  <c r="M488" i="6" a="1"/>
  <c r="M488" i="6" s="1"/>
  <c r="L488" i="6" a="1"/>
  <c r="L488" i="6" s="1"/>
  <c r="K488" i="6" a="1"/>
  <c r="K488" i="6" s="1"/>
  <c r="AI487" i="6" a="1"/>
  <c r="AI487" i="6" s="1"/>
  <c r="AH487" i="6" a="1"/>
  <c r="AH487" i="6" s="1"/>
  <c r="AG487" i="6" a="1"/>
  <c r="AG487" i="6" s="1"/>
  <c r="AF487" i="6"/>
  <c r="AF487" i="6" a="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c r="P487" i="6" a="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c r="AD486" i="6" a="1"/>
  <c r="AC486" i="6" a="1"/>
  <c r="AC486" i="6" s="1"/>
  <c r="AB486" i="6" a="1"/>
  <c r="AB486" i="6" s="1"/>
  <c r="AA486" i="6" a="1"/>
  <c r="AA486" i="6" s="1"/>
  <c r="Z486" i="6" a="1"/>
  <c r="Z486" i="6" s="1"/>
  <c r="Y486" i="6" a="1"/>
  <c r="Y486" i="6" s="1"/>
  <c r="X486" i="6" a="1"/>
  <c r="X486" i="6" s="1"/>
  <c r="W486" i="6" a="1"/>
  <c r="W486" i="6" s="1"/>
  <c r="V486" i="6"/>
  <c r="V486" i="6" a="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c r="AB485" i="6" a="1"/>
  <c r="AA485" i="6" a="1"/>
  <c r="AA485" i="6" s="1"/>
  <c r="Z485" i="6" a="1"/>
  <c r="Z485" i="6" s="1"/>
  <c r="Y485" i="6" a="1"/>
  <c r="Y485" i="6" s="1"/>
  <c r="X485" i="6"/>
  <c r="X485" i="6" a="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c r="AD484" i="6" a="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c r="T450" i="6" a="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c r="R449" i="6" a="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c r="AB448" i="6" a="1"/>
  <c r="AA448" i="6" a="1"/>
  <c r="AA448" i="6" s="1"/>
  <c r="Z448" i="6" a="1"/>
  <c r="Z448" i="6" s="1"/>
  <c r="Y448" i="6" a="1"/>
  <c r="Y448" i="6" s="1"/>
  <c r="X448" i="6" a="1"/>
  <c r="X448" i="6" s="1"/>
  <c r="W448" i="6" a="1"/>
  <c r="W448" i="6" s="1"/>
  <c r="V448" i="6" a="1"/>
  <c r="V448" i="6" s="1"/>
  <c r="U448" i="6" a="1"/>
  <c r="U448" i="6" s="1"/>
  <c r="T448" i="6"/>
  <c r="T448" i="6" a="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c r="T446" i="6" a="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c r="R445" i="6" a="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c r="AB444" i="6" a="1"/>
  <c r="AA444" i="6" a="1"/>
  <c r="AA444" i="6" s="1"/>
  <c r="Z444" i="6" a="1"/>
  <c r="Z444" i="6" s="1"/>
  <c r="Y444" i="6" a="1"/>
  <c r="Y444" i="6" s="1"/>
  <c r="X444" i="6" a="1"/>
  <c r="X444" i="6" s="1"/>
  <c r="W444" i="6" a="1"/>
  <c r="W444" i="6" s="1"/>
  <c r="V444" i="6" a="1"/>
  <c r="V444" i="6" s="1"/>
  <c r="U444" i="6" a="1"/>
  <c r="U444" i="6" s="1"/>
  <c r="T444" i="6"/>
  <c r="T444" i="6" a="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c r="T442" i="6" a="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c r="R441" i="6" a="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c r="AB440" i="6" a="1"/>
  <c r="AA440" i="6" a="1"/>
  <c r="AA440" i="6" s="1"/>
  <c r="Z440" i="6" a="1"/>
  <c r="Z440" i="6" s="1"/>
  <c r="Y440" i="6" a="1"/>
  <c r="Y440" i="6" s="1"/>
  <c r="X440" i="6" a="1"/>
  <c r="X440" i="6" s="1"/>
  <c r="W440" i="6" a="1"/>
  <c r="W440" i="6" s="1"/>
  <c r="V440" i="6" a="1"/>
  <c r="V440" i="6" s="1"/>
  <c r="U440" i="6" a="1"/>
  <c r="U440" i="6" s="1"/>
  <c r="T440" i="6"/>
  <c r="T440" i="6" a="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c r="T438" i="6" a="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c r="R437" i="6" a="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c r="AB436" i="6" a="1"/>
  <c r="AA436" i="6" a="1"/>
  <c r="AA436" i="6" s="1"/>
  <c r="Z436" i="6" a="1"/>
  <c r="Z436" i="6" s="1"/>
  <c r="Y436" i="6" a="1"/>
  <c r="Y436" i="6" s="1"/>
  <c r="X436" i="6" a="1"/>
  <c r="X436" i="6" s="1"/>
  <c r="W436" i="6" a="1"/>
  <c r="W436" i="6" s="1"/>
  <c r="V436" i="6" a="1"/>
  <c r="V436" i="6" s="1"/>
  <c r="U436" i="6" a="1"/>
  <c r="U436" i="6" s="1"/>
  <c r="T436" i="6"/>
  <c r="T436" i="6" a="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c r="T434" i="6" a="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c r="P433" i="6" a="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c r="AB432" i="6" a="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c r="AB430" i="6" a="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c r="P429" i="6" a="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c r="AB426" i="6" a="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c r="P425" i="6" a="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c r="AB424" i="6" a="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c r="AB422" i="6" a="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c r="P421" i="6" a="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c r="AB418" i="6" a="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c r="P417" i="6" a="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c r="AB416" i="6" a="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c r="AB414" i="6" a="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c r="P413" i="6" a="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c r="AB410" i="6" a="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c r="P409" i="6" a="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c r="AB408" i="6" a="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c r="AB406" i="6" a="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c r="P405" i="6" a="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c r="AB402" i="6" a="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c r="P401" i="6" a="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c r="AB400" i="6" a="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c r="AB398" i="6" a="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c r="P397" i="6" a="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c r="AB394" i="6" a="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c r="Z393" i="6" a="1"/>
  <c r="Y393" i="6" a="1"/>
  <c r="Y393" i="6" s="1"/>
  <c r="X393" i="6" a="1"/>
  <c r="X393" i="6" s="1"/>
  <c r="W393" i="6" a="1"/>
  <c r="W393" i="6" s="1"/>
  <c r="V393" i="6"/>
  <c r="V393" i="6" a="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c r="X392" i="6" a="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c r="AD391" i="6" a="1"/>
  <c r="AC391" i="6" a="1"/>
  <c r="AC391" i="6" s="1"/>
  <c r="AB391" i="6" a="1"/>
  <c r="AB391" i="6" s="1"/>
  <c r="AA391" i="6" a="1"/>
  <c r="AA391" i="6" s="1"/>
  <c r="Z391" i="6" a="1"/>
  <c r="Z391" i="6" s="1"/>
  <c r="Y391" i="6" a="1"/>
  <c r="Y391" i="6" s="1"/>
  <c r="X391" i="6" a="1"/>
  <c r="X391" i="6" s="1"/>
  <c r="W391" i="6" a="1"/>
  <c r="W391" i="6" s="1"/>
  <c r="V391" i="6"/>
  <c r="V391" i="6" a="1"/>
  <c r="U391" i="6" a="1"/>
  <c r="U391" i="6" s="1"/>
  <c r="T391" i="6" a="1"/>
  <c r="T391" i="6" s="1"/>
  <c r="S391" i="6" a="1"/>
  <c r="S391" i="6" s="1"/>
  <c r="R391" i="6" a="1"/>
  <c r="R391" i="6" s="1"/>
  <c r="Q391" i="6" a="1"/>
  <c r="Q391" i="6" s="1"/>
  <c r="P391" i="6" a="1"/>
  <c r="P391" i="6" s="1"/>
  <c r="O391" i="6" a="1"/>
  <c r="O391" i="6" s="1"/>
  <c r="N391" i="6"/>
  <c r="N391" i="6" a="1"/>
  <c r="M391" i="6" a="1"/>
  <c r="M391" i="6" s="1"/>
  <c r="L391" i="6" a="1"/>
  <c r="L391" i="6" s="1"/>
  <c r="K391" i="6" a="1"/>
  <c r="K391" i="6" s="1"/>
  <c r="AI390" i="6" a="1"/>
  <c r="AI390" i="6" s="1"/>
  <c r="AH390" i="6" a="1"/>
  <c r="AH390" i="6" s="1"/>
  <c r="AG390" i="6" a="1"/>
  <c r="AG390" i="6" s="1"/>
  <c r="AF390" i="6"/>
  <c r="AF390" i="6" a="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c r="T390" i="6" a="1"/>
  <c r="S390" i="6" a="1"/>
  <c r="S390" i="6" s="1"/>
  <c r="R390" i="6" a="1"/>
  <c r="R390" i="6" s="1"/>
  <c r="Q390" i="6" a="1"/>
  <c r="Q390" i="6" s="1"/>
  <c r="P390" i="6"/>
  <c r="P390" i="6" a="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c r="P345" i="6" a="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c r="L344" i="6" a="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c r="P343" i="6" a="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c r="L342" i="6" a="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c r="P341" i="6" a="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c r="L340" i="6" a="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c r="P339" i="6" a="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c r="L338" i="6" a="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c r="P337" i="6" a="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c r="L336" i="6" a="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c r="P335" i="6" a="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c r="L334" i="6" a="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c r="P333" i="6" a="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c r="L332" i="6" a="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c r="P331" i="6" a="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c r="L330" i="6" a="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c r="P329" i="6" a="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c r="L328" i="6" a="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c r="P327" i="6" a="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c r="L326" i="6" a="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c r="P325" i="6" a="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c r="L324" i="6" a="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c r="P323" i="6" a="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c r="L322" i="6" a="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c r="P321" i="6" a="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c r="L320" i="6" a="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c r="P319" i="6" a="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c r="L318" i="6" a="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c r="P317" i="6" a="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c r="L316" i="6" a="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c r="P315" i="6" a="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c r="M279" i="6" a="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J151" i="5"/>
  <c r="B151" i="5"/>
  <c r="J150" i="5"/>
  <c r="B150" i="5"/>
  <c r="J149" i="5"/>
  <c r="B149" i="5"/>
  <c r="J148" i="5"/>
  <c r="B148" i="5"/>
  <c r="J147" i="5"/>
  <c r="B147" i="5"/>
  <c r="J146" i="5"/>
  <c r="B146" i="5"/>
  <c r="J140" i="5"/>
  <c r="B140" i="5"/>
  <c r="J139" i="5"/>
  <c r="B139" i="5"/>
  <c r="J138" i="5"/>
  <c r="B138" i="5"/>
  <c r="J137" i="5"/>
  <c r="B137" i="5"/>
  <c r="J131" i="5"/>
  <c r="B131" i="5"/>
  <c r="J130" i="5"/>
  <c r="B130" i="5"/>
  <c r="J129" i="5"/>
  <c r="B129" i="5"/>
  <c r="J128" i="5"/>
  <c r="B128" i="5"/>
  <c r="B119" i="5"/>
  <c r="J119" i="5" s="1"/>
  <c r="J118" i="5"/>
  <c r="B118" i="5"/>
  <c r="B117" i="5"/>
  <c r="J117" i="5" s="1"/>
  <c r="J116" i="5"/>
  <c r="B116" i="5"/>
  <c r="B115" i="5"/>
  <c r="J115" i="5" s="1"/>
  <c r="K103" i="5"/>
  <c r="B103" i="5"/>
  <c r="K102" i="5"/>
  <c r="D102" i="5"/>
  <c r="B102" i="5"/>
  <c r="D101" i="5"/>
  <c r="B101" i="5"/>
  <c r="K101" i="5" s="1"/>
  <c r="D100" i="5"/>
  <c r="B100" i="5"/>
  <c r="K100" i="5" s="1"/>
  <c r="D99" i="5"/>
  <c r="B99" i="5"/>
  <c r="K99" i="5" s="1"/>
  <c r="K98" i="5"/>
  <c r="D98" i="5"/>
  <c r="B98" i="5"/>
  <c r="D97" i="5"/>
  <c r="B97" i="5"/>
  <c r="K97" i="5" s="1"/>
  <c r="D96" i="5"/>
  <c r="B96" i="5"/>
  <c r="K96" i="5" s="1"/>
  <c r="K83" i="5"/>
  <c r="B83" i="5"/>
  <c r="K82" i="5"/>
  <c r="B82" i="5"/>
  <c r="K81" i="5"/>
  <c r="B81" i="5"/>
  <c r="K80" i="5"/>
  <c r="B80" i="5"/>
  <c r="K79" i="5"/>
  <c r="B79" i="5"/>
  <c r="K78" i="5"/>
  <c r="B78" i="5"/>
  <c r="K77" i="5"/>
  <c r="B77" i="5"/>
  <c r="K76" i="5"/>
  <c r="B76" i="5"/>
  <c r="K75" i="5"/>
  <c r="B75" i="5"/>
  <c r="K74" i="5"/>
  <c r="B74" i="5"/>
  <c r="K65" i="5"/>
  <c r="B65" i="5"/>
  <c r="K64" i="5"/>
  <c r="B64" i="5"/>
  <c r="K63" i="5"/>
  <c r="B63" i="5"/>
  <c r="K62" i="5"/>
  <c r="B62" i="5"/>
  <c r="K61" i="5"/>
  <c r="B61" i="5"/>
  <c r="B51" i="5"/>
  <c r="B50" i="5"/>
  <c r="B49" i="5"/>
  <c r="K44" i="5"/>
  <c r="B44" i="5"/>
  <c r="K43" i="5"/>
  <c r="K42" i="5"/>
  <c r="B42" i="5"/>
  <c r="K41" i="5"/>
  <c r="B41" i="5"/>
  <c r="K40" i="5"/>
  <c r="B40" i="5"/>
  <c r="K31" i="5"/>
  <c r="B31" i="5"/>
  <c r="K30" i="5"/>
  <c r="B30" i="5"/>
  <c r="K29" i="5"/>
  <c r="B29" i="5"/>
  <c r="K28" i="5"/>
  <c r="B28" i="5"/>
  <c r="K27" i="5"/>
  <c r="B27" i="5"/>
  <c r="P120" i="4"/>
  <c r="P62" i="3"/>
  <c r="P41" i="2"/>
  <c r="I15" i="11" l="1"/>
  <c r="B50" i="8"/>
  <c r="E14" i="10"/>
  <c r="B55" i="8"/>
  <c r="I24" i="11"/>
  <c r="B57" i="8"/>
  <c r="I28" i="11"/>
  <c r="B61" i="8"/>
  <c r="I31" i="11"/>
  <c r="E15" i="10"/>
  <c r="I15" i="10" s="1"/>
  <c r="B62" i="8"/>
  <c r="I35" i="11"/>
  <c r="B66" i="8"/>
  <c r="E16" i="10"/>
  <c r="B67" i="8"/>
  <c r="I40" i="11"/>
  <c r="B69" i="8"/>
  <c r="I47" i="11"/>
  <c r="E17" i="10"/>
  <c r="I17" i="10" s="1"/>
  <c r="B2" i="14" a="1"/>
  <c r="B2" i="14" s="1"/>
  <c r="I14" i="10"/>
  <c r="B53" i="8"/>
  <c r="B54" i="8"/>
  <c r="B58" i="8"/>
  <c r="B65" i="8"/>
  <c r="B70" i="8"/>
  <c r="I17" i="11"/>
  <c r="I22" i="11"/>
  <c r="I26" i="11"/>
  <c r="I33" i="11"/>
  <c r="I38" i="11"/>
  <c r="I42" i="11"/>
  <c r="I44" i="11"/>
  <c r="G19" i="10"/>
  <c r="I14" i="11"/>
  <c r="E13" i="10"/>
  <c r="I16" i="10"/>
  <c r="G51" i="11"/>
  <c r="I16" i="11"/>
  <c r="I27" i="11"/>
  <c r="I32" i="11"/>
  <c r="I39" i="11"/>
  <c r="I43" i="11"/>
  <c r="I48" i="11"/>
  <c r="AH18" i="14"/>
  <c r="AH20" i="14"/>
  <c r="AH19" i="14"/>
  <c r="AD20" i="14"/>
  <c r="B21" i="9" s="1"/>
  <c r="AD19" i="14"/>
  <c r="B20" i="9" s="1"/>
  <c r="AF18" i="14"/>
  <c r="AI23" i="14"/>
  <c r="AI21" i="14"/>
  <c r="AI20" i="14"/>
  <c r="AD18" i="14"/>
  <c r="B19" i="9" s="1"/>
  <c r="AG56" i="14"/>
  <c r="M2" i="14"/>
  <c r="S2" i="14" a="1"/>
  <c r="S2" i="14" s="1"/>
  <c r="L3" i="14"/>
  <c r="O5" i="14"/>
  <c r="L7" i="14"/>
  <c r="M7" i="14" s="1"/>
  <c r="O9" i="14"/>
  <c r="L11" i="14"/>
  <c r="O13" i="14"/>
  <c r="O15" i="14"/>
  <c r="AH66" i="14"/>
  <c r="AG22" i="14"/>
  <c r="AG24" i="14"/>
  <c r="O26" i="14"/>
  <c r="AF27" i="14"/>
  <c r="AG28" i="14"/>
  <c r="O30" i="14"/>
  <c r="AF31" i="14"/>
  <c r="AG32" i="14"/>
  <c r="O34" i="14"/>
  <c r="AF35" i="14"/>
  <c r="AG36" i="14"/>
  <c r="O38" i="14"/>
  <c r="AF39" i="14"/>
  <c r="AG40" i="14"/>
  <c r="O42" i="14"/>
  <c r="AF43" i="14"/>
  <c r="AG44" i="14"/>
  <c r="O46" i="14"/>
  <c r="AF47" i="14"/>
  <c r="AG48" i="14"/>
  <c r="O50" i="14"/>
  <c r="AF51" i="14"/>
  <c r="AG52" i="14"/>
  <c r="AF55" i="14"/>
  <c r="AG58" i="14"/>
  <c r="M97" i="14"/>
  <c r="L95" i="14"/>
  <c r="M95" i="14" s="1"/>
  <c r="L94" i="14"/>
  <c r="M94" i="14" s="1"/>
  <c r="L93" i="14"/>
  <c r="M93" i="14" s="1"/>
  <c r="L92" i="14"/>
  <c r="M92" i="14" s="1"/>
  <c r="L91" i="14"/>
  <c r="M91" i="14" s="1"/>
  <c r="L90" i="14"/>
  <c r="M90" i="14" s="1"/>
  <c r="L89" i="14"/>
  <c r="M89" i="14" s="1"/>
  <c r="L88" i="14"/>
  <c r="M88" i="14" s="1"/>
  <c r="L87" i="14"/>
  <c r="M87" i="14" s="1"/>
  <c r="L86" i="14"/>
  <c r="M86" i="14" s="1"/>
  <c r="L85" i="14"/>
  <c r="M85" i="14" s="1"/>
  <c r="L84" i="14"/>
  <c r="M84" i="14" s="1"/>
  <c r="L83" i="14"/>
  <c r="M83" i="14" s="1"/>
  <c r="L82" i="14"/>
  <c r="M82" i="14" s="1"/>
  <c r="L81" i="14"/>
  <c r="M81" i="14" s="1"/>
  <c r="L80" i="14"/>
  <c r="M80" i="14" s="1"/>
  <c r="L79" i="14"/>
  <c r="M79" i="14" s="1"/>
  <c r="L78" i="14"/>
  <c r="M78" i="14" s="1"/>
  <c r="L77" i="14"/>
  <c r="M77" i="14" s="1"/>
  <c r="L76" i="14"/>
  <c r="M76" i="14" s="1"/>
  <c r="L75" i="14"/>
  <c r="M75" i="14" s="1"/>
  <c r="L74" i="14"/>
  <c r="M74" i="14" s="1"/>
  <c r="L73" i="14"/>
  <c r="M73" i="14" s="1"/>
  <c r="L72" i="14"/>
  <c r="M72" i="14" s="1"/>
  <c r="L70" i="14"/>
  <c r="L97" i="14"/>
  <c r="L66" i="14"/>
  <c r="L62" i="14"/>
  <c r="M62" i="14" s="1"/>
  <c r="M70" i="14"/>
  <c r="L69" i="14"/>
  <c r="M69" i="14" s="1"/>
  <c r="L65" i="14"/>
  <c r="M65" i="14" s="1"/>
  <c r="L61" i="14"/>
  <c r="M61" i="14" s="1"/>
  <c r="M60" i="14"/>
  <c r="M56" i="14"/>
  <c r="L96" i="14"/>
  <c r="M96" i="14" s="1"/>
  <c r="L71" i="14"/>
  <c r="M71" i="14" s="1"/>
  <c r="L68" i="14"/>
  <c r="M68" i="14" s="1"/>
  <c r="L64" i="14"/>
  <c r="M64" i="14" s="1"/>
  <c r="L60" i="14"/>
  <c r="M59" i="14"/>
  <c r="L58" i="14"/>
  <c r="M58" i="14" s="1"/>
  <c r="L57" i="14"/>
  <c r="M57" i="14" s="1"/>
  <c r="L56" i="14"/>
  <c r="L55" i="14"/>
  <c r="M55" i="14" s="1"/>
  <c r="L54" i="14"/>
  <c r="L53" i="14"/>
  <c r="M53" i="14" s="1"/>
  <c r="L52" i="14"/>
  <c r="L51" i="14"/>
  <c r="M51" i="14" s="1"/>
  <c r="L50" i="14"/>
  <c r="L49" i="14"/>
  <c r="M49" i="14" s="1"/>
  <c r="L48" i="14"/>
  <c r="L47" i="14"/>
  <c r="M47" i="14" s="1"/>
  <c r="L46" i="14"/>
  <c r="L45" i="14"/>
  <c r="M45" i="14" s="1"/>
  <c r="L44" i="14"/>
  <c r="L43" i="14"/>
  <c r="M43" i="14" s="1"/>
  <c r="L42" i="14"/>
  <c r="L41" i="14"/>
  <c r="M41" i="14" s="1"/>
  <c r="L40" i="14"/>
  <c r="L39" i="14"/>
  <c r="M39" i="14" s="1"/>
  <c r="L38" i="14"/>
  <c r="L37" i="14"/>
  <c r="M37" i="14" s="1"/>
  <c r="L36" i="14"/>
  <c r="L35" i="14"/>
  <c r="M35" i="14" s="1"/>
  <c r="L34" i="14"/>
  <c r="L33" i="14"/>
  <c r="M33" i="14" s="1"/>
  <c r="L32" i="14"/>
  <c r="L31" i="14"/>
  <c r="M31" i="14" s="1"/>
  <c r="L30" i="14"/>
  <c r="L29" i="14"/>
  <c r="M29" i="14" s="1"/>
  <c r="L28" i="14"/>
  <c r="L27" i="14"/>
  <c r="M27" i="14" s="1"/>
  <c r="L26" i="14"/>
  <c r="L25" i="14"/>
  <c r="M25" i="14" s="1"/>
  <c r="L23" i="14"/>
  <c r="M23" i="14" s="1"/>
  <c r="L19" i="14"/>
  <c r="M19" i="14" s="1"/>
  <c r="L17" i="14"/>
  <c r="M17" i="14" s="1"/>
  <c r="L16" i="14"/>
  <c r="L67" i="14"/>
  <c r="M67" i="14" s="1"/>
  <c r="M66" i="14"/>
  <c r="L63" i="14"/>
  <c r="M63" i="14" s="1"/>
  <c r="L59" i="14"/>
  <c r="L20" i="14"/>
  <c r="M20" i="14" s="1"/>
  <c r="O71" i="14"/>
  <c r="O69" i="14"/>
  <c r="O68" i="14"/>
  <c r="O67" i="14"/>
  <c r="O66" i="14"/>
  <c r="O65" i="14"/>
  <c r="O64" i="14"/>
  <c r="O63" i="14"/>
  <c r="O62" i="14"/>
  <c r="O61" i="14"/>
  <c r="O60" i="14"/>
  <c r="O59" i="14"/>
  <c r="O96" i="14"/>
  <c r="O93" i="14"/>
  <c r="O89" i="14"/>
  <c r="O85" i="14"/>
  <c r="O81" i="14"/>
  <c r="O77" i="14"/>
  <c r="O75" i="14"/>
  <c r="O73" i="14"/>
  <c r="O70" i="14"/>
  <c r="O92" i="14"/>
  <c r="O88" i="14"/>
  <c r="O84" i="14"/>
  <c r="O80" i="14"/>
  <c r="O97" i="14"/>
  <c r="O95" i="14"/>
  <c r="O91" i="14"/>
  <c r="O87" i="14"/>
  <c r="O83" i="14"/>
  <c r="O79" i="14"/>
  <c r="O76" i="14"/>
  <c r="O74" i="14"/>
  <c r="O72" i="14"/>
  <c r="O21" i="14"/>
  <c r="O14" i="14"/>
  <c r="O94" i="14"/>
  <c r="O90" i="14"/>
  <c r="O86" i="14"/>
  <c r="O82" i="14"/>
  <c r="O78" i="14"/>
  <c r="O24" i="14"/>
  <c r="O22" i="14"/>
  <c r="M3" i="14"/>
  <c r="L4" i="14"/>
  <c r="O6" i="14"/>
  <c r="L8" i="14"/>
  <c r="M8" i="14" s="1"/>
  <c r="O10" i="14"/>
  <c r="M11" i="14"/>
  <c r="L12" i="14"/>
  <c r="M12" i="14" s="1"/>
  <c r="O17" i="14"/>
  <c r="O18" i="14"/>
  <c r="O23" i="14"/>
  <c r="O25" i="14"/>
  <c r="AF26" i="14"/>
  <c r="AG27" i="14"/>
  <c r="M28" i="14"/>
  <c r="O29" i="14"/>
  <c r="AF30" i="14"/>
  <c r="AG31" i="14"/>
  <c r="M32" i="14"/>
  <c r="O33" i="14"/>
  <c r="AF34" i="14"/>
  <c r="AG35" i="14"/>
  <c r="M36" i="14"/>
  <c r="O37" i="14"/>
  <c r="AF38" i="14"/>
  <c r="AG39" i="14"/>
  <c r="M40" i="14"/>
  <c r="O41" i="14"/>
  <c r="AF42" i="14"/>
  <c r="AG43" i="14"/>
  <c r="M44" i="14"/>
  <c r="O45" i="14"/>
  <c r="AF46" i="14"/>
  <c r="AG47" i="14"/>
  <c r="M48" i="14"/>
  <c r="O49" i="14"/>
  <c r="AF50" i="14"/>
  <c r="AG51" i="14"/>
  <c r="M52" i="14"/>
  <c r="O53" i="14"/>
  <c r="AF54" i="14"/>
  <c r="AG55" i="14"/>
  <c r="O56" i="14"/>
  <c r="O3" i="14"/>
  <c r="M4" i="14"/>
  <c r="L5" i="14"/>
  <c r="O7" i="14"/>
  <c r="L9" i="14"/>
  <c r="M9" i="14" s="1"/>
  <c r="O11" i="14"/>
  <c r="L13" i="14"/>
  <c r="M13" i="14" s="1"/>
  <c r="M16" i="14"/>
  <c r="AD94" i="14"/>
  <c r="B95" i="9" s="1"/>
  <c r="AD93" i="14"/>
  <c r="B94" i="9" s="1"/>
  <c r="AD92" i="14"/>
  <c r="B93" i="9" s="1"/>
  <c r="AD91" i="14"/>
  <c r="B92" i="9" s="1"/>
  <c r="AD90" i="14"/>
  <c r="B91" i="9" s="1"/>
  <c r="AD89" i="14"/>
  <c r="B90" i="9" s="1"/>
  <c r="AD88" i="14"/>
  <c r="B89" i="9" s="1"/>
  <c r="AD87" i="14"/>
  <c r="B88" i="9" s="1"/>
  <c r="AD86" i="14"/>
  <c r="B87" i="9" s="1"/>
  <c r="AD85" i="14"/>
  <c r="B86" i="9" s="1"/>
  <c r="AD84" i="14"/>
  <c r="B85" i="9" s="1"/>
  <c r="AD83" i="14"/>
  <c r="B84" i="9" s="1"/>
  <c r="AD82" i="14"/>
  <c r="B83" i="9" s="1"/>
  <c r="AD81" i="14"/>
  <c r="B82" i="9" s="1"/>
  <c r="AD80" i="14"/>
  <c r="B81" i="9" s="1"/>
  <c r="AD79" i="14"/>
  <c r="B80" i="9" s="1"/>
  <c r="AD78" i="14"/>
  <c r="B79" i="9" s="1"/>
  <c r="AD77" i="14"/>
  <c r="B78" i="9" s="1"/>
  <c r="AD76" i="14"/>
  <c r="B77" i="9" s="1"/>
  <c r="AD75" i="14"/>
  <c r="B76" i="9" s="1"/>
  <c r="AD74" i="14"/>
  <c r="B75" i="9" s="1"/>
  <c r="AD73" i="14"/>
  <c r="B74" i="9" s="1"/>
  <c r="AD72" i="14"/>
  <c r="B73" i="9" s="1"/>
  <c r="AD71" i="14"/>
  <c r="B72" i="9" s="1"/>
  <c r="AD70" i="14"/>
  <c r="B71" i="9" s="1"/>
  <c r="AD69" i="14"/>
  <c r="B70" i="9" s="1"/>
  <c r="AE94" i="14"/>
  <c r="K95" i="9" s="1"/>
  <c r="A95" i="9" s="1"/>
  <c r="AE93" i="14"/>
  <c r="K94" i="9" s="1"/>
  <c r="A94" i="9" s="1"/>
  <c r="AE92" i="14"/>
  <c r="K93" i="9" s="1"/>
  <c r="A93" i="9" s="1"/>
  <c r="AE91" i="14"/>
  <c r="K92" i="9" s="1"/>
  <c r="A92" i="9" s="1"/>
  <c r="AE90" i="14"/>
  <c r="K91" i="9" s="1"/>
  <c r="A91" i="9" s="1"/>
  <c r="AE89" i="14"/>
  <c r="K90" i="9" s="1"/>
  <c r="A90" i="9" s="1"/>
  <c r="AE88" i="14"/>
  <c r="K89" i="9" s="1"/>
  <c r="A89" i="9" s="1"/>
  <c r="AE87" i="14"/>
  <c r="K88" i="9" s="1"/>
  <c r="A88" i="9" s="1"/>
  <c r="AE86" i="14"/>
  <c r="K87" i="9" s="1"/>
  <c r="A87" i="9" s="1"/>
  <c r="AE85" i="14"/>
  <c r="K86" i="9" s="1"/>
  <c r="A86" i="9" s="1"/>
  <c r="AE84" i="14"/>
  <c r="K85" i="9" s="1"/>
  <c r="A85" i="9" s="1"/>
  <c r="AE83" i="14"/>
  <c r="K84" i="9" s="1"/>
  <c r="A84" i="9" s="1"/>
  <c r="AE82" i="14"/>
  <c r="K83" i="9" s="1"/>
  <c r="A83" i="9" s="1"/>
  <c r="AE81" i="14"/>
  <c r="K82" i="9" s="1"/>
  <c r="A82" i="9" s="1"/>
  <c r="AE80" i="14"/>
  <c r="K81" i="9" s="1"/>
  <c r="A81" i="9" s="1"/>
  <c r="AE79" i="14"/>
  <c r="K80" i="9" s="1"/>
  <c r="A80" i="9" s="1"/>
  <c r="AE78" i="14"/>
  <c r="K79" i="9" s="1"/>
  <c r="A79" i="9" s="1"/>
  <c r="AE77" i="14"/>
  <c r="K78" i="9" s="1"/>
  <c r="A78" i="9" s="1"/>
  <c r="AE71" i="14"/>
  <c r="K72" i="9" s="1"/>
  <c r="A72" i="9" s="1"/>
  <c r="AD68" i="14"/>
  <c r="B69" i="9" s="1"/>
  <c r="AE67" i="14"/>
  <c r="K68" i="9" s="1"/>
  <c r="A68" i="9" s="1"/>
  <c r="AD64" i="14"/>
  <c r="B65" i="9" s="1"/>
  <c r="AE63" i="14"/>
  <c r="K64" i="9" s="1"/>
  <c r="A64" i="9" s="1"/>
  <c r="AD60" i="14"/>
  <c r="B61" i="9" s="1"/>
  <c r="AE76" i="14"/>
  <c r="K77" i="9" s="1"/>
  <c r="A77" i="9" s="1"/>
  <c r="AE74" i="14"/>
  <c r="K75" i="9" s="1"/>
  <c r="A75" i="9" s="1"/>
  <c r="AE72" i="14"/>
  <c r="K73" i="9" s="1"/>
  <c r="A73" i="9" s="1"/>
  <c r="AD67" i="14"/>
  <c r="B68" i="9" s="1"/>
  <c r="AE66" i="14"/>
  <c r="K67" i="9" s="1"/>
  <c r="A67" i="9" s="1"/>
  <c r="AD63" i="14"/>
  <c r="B64" i="9" s="1"/>
  <c r="AE62" i="14"/>
  <c r="K63" i="9" s="1"/>
  <c r="A63" i="9" s="1"/>
  <c r="AD59" i="14"/>
  <c r="B60" i="9" s="1"/>
  <c r="AD66" i="14"/>
  <c r="B67" i="9" s="1"/>
  <c r="AE65" i="14"/>
  <c r="K66" i="9" s="1"/>
  <c r="A66" i="9" s="1"/>
  <c r="AD62" i="14"/>
  <c r="B63" i="9" s="1"/>
  <c r="AE61" i="14"/>
  <c r="K62" i="9" s="1"/>
  <c r="A62" i="9" s="1"/>
  <c r="AE58" i="14"/>
  <c r="K59" i="9" s="1"/>
  <c r="A59" i="9" s="1"/>
  <c r="AE57" i="14"/>
  <c r="K58" i="9" s="1"/>
  <c r="A58" i="9" s="1"/>
  <c r="AE56" i="14"/>
  <c r="K57" i="9" s="1"/>
  <c r="A57" i="9" s="1"/>
  <c r="AE55" i="14"/>
  <c r="K56" i="9" s="1"/>
  <c r="A56" i="9" s="1"/>
  <c r="AE54" i="14"/>
  <c r="K55" i="9" s="1"/>
  <c r="A55" i="9" s="1"/>
  <c r="AE53" i="14"/>
  <c r="K54" i="9" s="1"/>
  <c r="A54" i="9" s="1"/>
  <c r="AD23" i="14"/>
  <c r="B24" i="9" s="1"/>
  <c r="AD21" i="14"/>
  <c r="B22" i="9" s="1"/>
  <c r="AE75" i="14"/>
  <c r="K76" i="9" s="1"/>
  <c r="A76" i="9" s="1"/>
  <c r="AE73" i="14"/>
  <c r="K74" i="9" s="1"/>
  <c r="A74" i="9" s="1"/>
  <c r="AE70" i="14"/>
  <c r="K71" i="9" s="1"/>
  <c r="A71" i="9" s="1"/>
  <c r="AE69" i="14"/>
  <c r="K70" i="9" s="1"/>
  <c r="A70" i="9" s="1"/>
  <c r="AE68" i="14"/>
  <c r="K69" i="9" s="1"/>
  <c r="A69" i="9" s="1"/>
  <c r="AD65" i="14"/>
  <c r="B66" i="9" s="1"/>
  <c r="AE64" i="14"/>
  <c r="K65" i="9" s="1"/>
  <c r="A65" i="9" s="1"/>
  <c r="AD61" i="14"/>
  <c r="B62" i="9" s="1"/>
  <c r="AE60" i="14"/>
  <c r="K61" i="9" s="1"/>
  <c r="A61" i="9" s="1"/>
  <c r="AD58" i="14"/>
  <c r="B59" i="9" s="1"/>
  <c r="AD57" i="14"/>
  <c r="B58" i="9" s="1"/>
  <c r="AD56" i="14"/>
  <c r="B57" i="9" s="1"/>
  <c r="AD55" i="14"/>
  <c r="B56" i="9" s="1"/>
  <c r="AD54" i="14"/>
  <c r="B55" i="9" s="1"/>
  <c r="AD53" i="14"/>
  <c r="B54" i="9" s="1"/>
  <c r="AD52" i="14"/>
  <c r="B53" i="9" s="1"/>
  <c r="AD51" i="14"/>
  <c r="B52" i="9" s="1"/>
  <c r="AD50" i="14"/>
  <c r="B51" i="9" s="1"/>
  <c r="AD49" i="14"/>
  <c r="B50" i="9" s="1"/>
  <c r="AD48" i="14"/>
  <c r="B49" i="9" s="1"/>
  <c r="AD47" i="14"/>
  <c r="B48" i="9" s="1"/>
  <c r="AD46" i="14"/>
  <c r="B47" i="9" s="1"/>
  <c r="AD45" i="14"/>
  <c r="B46" i="9" s="1"/>
  <c r="AD44" i="14"/>
  <c r="B45" i="9" s="1"/>
  <c r="AD43" i="14"/>
  <c r="B44" i="9" s="1"/>
  <c r="AD42" i="14"/>
  <c r="B43" i="9" s="1"/>
  <c r="AD41" i="14"/>
  <c r="B42" i="9" s="1"/>
  <c r="AD40" i="14"/>
  <c r="B41" i="9" s="1"/>
  <c r="AD39" i="14"/>
  <c r="B40" i="9" s="1"/>
  <c r="AD38" i="14"/>
  <c r="B39" i="9" s="1"/>
  <c r="AD37" i="14"/>
  <c r="B38" i="9" s="1"/>
  <c r="AD36" i="14"/>
  <c r="B37" i="9" s="1"/>
  <c r="AD35" i="14"/>
  <c r="B36" i="9" s="1"/>
  <c r="AD34" i="14"/>
  <c r="B35" i="9" s="1"/>
  <c r="AD33" i="14"/>
  <c r="B34" i="9" s="1"/>
  <c r="AD32" i="14"/>
  <c r="B33" i="9" s="1"/>
  <c r="AD31" i="14"/>
  <c r="B32" i="9" s="1"/>
  <c r="AD30" i="14"/>
  <c r="B31" i="9" s="1"/>
  <c r="AD29" i="14"/>
  <c r="B30" i="9" s="1"/>
  <c r="AD28" i="14"/>
  <c r="B29" i="9" s="1"/>
  <c r="AD27" i="14"/>
  <c r="B28" i="9" s="1"/>
  <c r="AD26" i="14"/>
  <c r="B27" i="9" s="1"/>
  <c r="AD25" i="14"/>
  <c r="B26" i="9" s="1"/>
  <c r="AD24" i="14"/>
  <c r="B25" i="9" s="1"/>
  <c r="AD22" i="14"/>
  <c r="B23" i="9" s="1"/>
  <c r="AG18" i="14"/>
  <c r="AG19" i="14"/>
  <c r="AF25" i="14"/>
  <c r="AG26" i="14"/>
  <c r="O28" i="14"/>
  <c r="AF29" i="14"/>
  <c r="AG30" i="14"/>
  <c r="O32" i="14"/>
  <c r="AF33" i="14"/>
  <c r="AG34" i="14"/>
  <c r="O36" i="14"/>
  <c r="AF37" i="14"/>
  <c r="AG38" i="14"/>
  <c r="O40" i="14"/>
  <c r="AF41" i="14"/>
  <c r="AG42" i="14"/>
  <c r="O44" i="14"/>
  <c r="AF45" i="14"/>
  <c r="AG46" i="14"/>
  <c r="O48" i="14"/>
  <c r="AF49" i="14"/>
  <c r="AG50" i="14"/>
  <c r="O52" i="14"/>
  <c r="AF53" i="14"/>
  <c r="AG54" i="14"/>
  <c r="O57" i="14"/>
  <c r="O4" i="14"/>
  <c r="M5" i="14"/>
  <c r="W6" i="14" s="1"/>
  <c r="L6" i="14"/>
  <c r="M6" i="14" s="1"/>
  <c r="O8" i="14"/>
  <c r="L10" i="14"/>
  <c r="M10" i="14" s="1"/>
  <c r="O12" i="14"/>
  <c r="L14" i="14"/>
  <c r="M14" i="14" s="1"/>
  <c r="L15" i="14"/>
  <c r="M15" i="14" s="1"/>
  <c r="O16" i="14"/>
  <c r="AF94" i="14"/>
  <c r="AF93" i="14"/>
  <c r="AF92" i="14"/>
  <c r="AF91" i="14"/>
  <c r="AF90" i="14"/>
  <c r="AF89" i="14"/>
  <c r="AF88" i="14"/>
  <c r="AF87" i="14"/>
  <c r="AF86" i="14"/>
  <c r="AF85" i="14"/>
  <c r="AF84" i="14"/>
  <c r="AF83" i="14"/>
  <c r="AF82" i="14"/>
  <c r="AF81" i="14"/>
  <c r="AF80" i="14"/>
  <c r="AF79" i="14"/>
  <c r="AF78" i="14"/>
  <c r="AF77" i="14"/>
  <c r="AF76" i="14"/>
  <c r="AF75" i="14"/>
  <c r="AF74" i="14"/>
  <c r="AF73" i="14"/>
  <c r="AF72" i="14"/>
  <c r="AF70" i="14"/>
  <c r="AG68" i="14"/>
  <c r="AG67" i="14"/>
  <c r="AG66" i="14"/>
  <c r="AG65" i="14"/>
  <c r="AG64" i="14"/>
  <c r="AG63" i="14"/>
  <c r="AG62" i="14"/>
  <c r="AG61" i="14"/>
  <c r="AG60" i="14"/>
  <c r="AG59" i="14"/>
  <c r="AG92" i="14"/>
  <c r="AG88" i="14"/>
  <c r="AG84" i="14"/>
  <c r="AG80" i="14"/>
  <c r="AG76" i="14"/>
  <c r="AG74" i="14"/>
  <c r="AG72" i="14"/>
  <c r="AF66" i="14"/>
  <c r="AF62" i="14"/>
  <c r="AG91" i="14"/>
  <c r="AG87" i="14"/>
  <c r="AG83" i="14"/>
  <c r="AG79" i="14"/>
  <c r="AG69" i="14"/>
  <c r="AF65" i="14"/>
  <c r="AF61" i="14"/>
  <c r="AF58" i="14"/>
  <c r="AF57" i="14"/>
  <c r="AF56" i="14"/>
  <c r="AG94" i="14"/>
  <c r="AG90" i="14"/>
  <c r="AG86" i="14"/>
  <c r="AG82" i="14"/>
  <c r="AG78" i="14"/>
  <c r="AG75" i="14"/>
  <c r="AG73" i="14"/>
  <c r="AG71" i="14"/>
  <c r="AG70" i="14"/>
  <c r="AF69" i="14"/>
  <c r="AF68" i="14"/>
  <c r="AF64" i="14"/>
  <c r="AF60" i="14"/>
  <c r="AG20" i="14"/>
  <c r="AF19" i="14"/>
  <c r="AG93" i="14"/>
  <c r="AG89" i="14"/>
  <c r="AG85" i="14"/>
  <c r="AG81" i="14"/>
  <c r="AG77" i="14"/>
  <c r="AF71" i="14"/>
  <c r="AF67" i="14"/>
  <c r="AF63" i="14"/>
  <c r="AF59" i="14"/>
  <c r="AG23" i="14"/>
  <c r="AG21" i="14"/>
  <c r="AF20" i="14"/>
  <c r="L18" i="14"/>
  <c r="M18" i="14" s="1"/>
  <c r="O19" i="14"/>
  <c r="O20" i="14"/>
  <c r="L21" i="14"/>
  <c r="M21" i="14" s="1"/>
  <c r="AF21" i="14"/>
  <c r="L22" i="14"/>
  <c r="M22" i="14" s="1"/>
  <c r="AF22" i="14"/>
  <c r="AF23" i="14"/>
  <c r="L24" i="14"/>
  <c r="M24" i="14" s="1"/>
  <c r="AF24" i="14"/>
  <c r="AG25" i="14"/>
  <c r="M26" i="14"/>
  <c r="O27" i="14"/>
  <c r="AF28" i="14"/>
  <c r="AG29" i="14"/>
  <c r="M30" i="14"/>
  <c r="O31" i="14"/>
  <c r="AF32" i="14"/>
  <c r="AG33" i="14"/>
  <c r="M34" i="14"/>
  <c r="O35" i="14"/>
  <c r="AF36" i="14"/>
  <c r="AG37" i="14"/>
  <c r="M38" i="14"/>
  <c r="O39" i="14"/>
  <c r="AF40" i="14"/>
  <c r="AG41" i="14"/>
  <c r="M42" i="14"/>
  <c r="O43" i="14"/>
  <c r="AF44" i="14"/>
  <c r="AG45" i="14"/>
  <c r="M46" i="14"/>
  <c r="O47" i="14"/>
  <c r="AF48" i="14"/>
  <c r="AG49" i="14"/>
  <c r="M50" i="14"/>
  <c r="O51" i="14"/>
  <c r="AF52" i="14"/>
  <c r="AG53" i="14"/>
  <c r="M54" i="14"/>
  <c r="O55" i="14"/>
  <c r="AG57" i="14"/>
  <c r="O58" i="14"/>
  <c r="AE59" i="14"/>
  <c r="K60" i="9" s="1"/>
  <c r="A60" i="9" s="1"/>
  <c r="AI19" i="14"/>
  <c r="AH22" i="14"/>
  <c r="AH24" i="14"/>
  <c r="AH25" i="14"/>
  <c r="AH26" i="14"/>
  <c r="AH27" i="14"/>
  <c r="AH28" i="14"/>
  <c r="AH29" i="14"/>
  <c r="AH30" i="14"/>
  <c r="AH31" i="14"/>
  <c r="AH32" i="14"/>
  <c r="AH33" i="14"/>
  <c r="AH34" i="14"/>
  <c r="AH35" i="14"/>
  <c r="AH36" i="14"/>
  <c r="AH37" i="14"/>
  <c r="AH38" i="14"/>
  <c r="AH39" i="14"/>
  <c r="AH40" i="14"/>
  <c r="AH41" i="14"/>
  <c r="AH42" i="14"/>
  <c r="AH43" i="14"/>
  <c r="AH44" i="14"/>
  <c r="AH45" i="14"/>
  <c r="AH46" i="14"/>
  <c r="AH47" i="14"/>
  <c r="AH48" i="14"/>
  <c r="AH49" i="14"/>
  <c r="AH50" i="14"/>
  <c r="AH51" i="14"/>
  <c r="AH52" i="14"/>
  <c r="AH53" i="14"/>
  <c r="AH54" i="14"/>
  <c r="AH55" i="14"/>
  <c r="AH56" i="14"/>
  <c r="AH57" i="14"/>
  <c r="AH58" i="14"/>
  <c r="AI61" i="14"/>
  <c r="AH62" i="14"/>
  <c r="AI65" i="14"/>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A98" i="14"/>
  <c r="AI94" i="14"/>
  <c r="AI93" i="14"/>
  <c r="AI92" i="14"/>
  <c r="AI91" i="14"/>
  <c r="AI90" i="14"/>
  <c r="AI89" i="14"/>
  <c r="AI88" i="14"/>
  <c r="AI87" i="14"/>
  <c r="AI86" i="14"/>
  <c r="AI85" i="14"/>
  <c r="AI84" i="14"/>
  <c r="AI83" i="14"/>
  <c r="AI82" i="14"/>
  <c r="AI81" i="14"/>
  <c r="AI80" i="14"/>
  <c r="AI79" i="14"/>
  <c r="AI78" i="14"/>
  <c r="AI77" i="14"/>
  <c r="AI76" i="14"/>
  <c r="AI75" i="14"/>
  <c r="AI74" i="14"/>
  <c r="AI73" i="14"/>
  <c r="AI72" i="14"/>
  <c r="AI71" i="14"/>
  <c r="AI69" i="14"/>
  <c r="AI18" i="14"/>
  <c r="AH21" i="14"/>
  <c r="AI22" i="14"/>
  <c r="AH23" i="14"/>
  <c r="AI24" i="14"/>
  <c r="AI25" i="14"/>
  <c r="AI26" i="14"/>
  <c r="AI27" i="14"/>
  <c r="AI28" i="14"/>
  <c r="AI29" i="14"/>
  <c r="AI30" i="14"/>
  <c r="AI31" i="14"/>
  <c r="AI32" i="14"/>
  <c r="AI33" i="14"/>
  <c r="AI34" i="14"/>
  <c r="AI35" i="14"/>
  <c r="AI36" i="14"/>
  <c r="AI37" i="14"/>
  <c r="AI38" i="14"/>
  <c r="AI39" i="14"/>
  <c r="AI40" i="14"/>
  <c r="AI41" i="14"/>
  <c r="AI42" i="14"/>
  <c r="AI43" i="14"/>
  <c r="AI44" i="14"/>
  <c r="AI45" i="14"/>
  <c r="AI46" i="14"/>
  <c r="AI47" i="14"/>
  <c r="AI48" i="14"/>
  <c r="AI49" i="14"/>
  <c r="AI50" i="14"/>
  <c r="AI51" i="14"/>
  <c r="AI52" i="14"/>
  <c r="AI53" i="14"/>
  <c r="AI54" i="14"/>
  <c r="AI55" i="14"/>
  <c r="AI56" i="14"/>
  <c r="AI57" i="14"/>
  <c r="AI58" i="14"/>
  <c r="AH59" i="14"/>
  <c r="AI62" i="14"/>
  <c r="AH63" i="14"/>
  <c r="AI66" i="14"/>
  <c r="AH67" i="14"/>
  <c r="AI59" i="14"/>
  <c r="AH60" i="14"/>
  <c r="AI63" i="14"/>
  <c r="AH64" i="14"/>
  <c r="AI67" i="14"/>
  <c r="AH68" i="14"/>
  <c r="AI70" i="14"/>
  <c r="AI60" i="14"/>
  <c r="AH61" i="14"/>
  <c r="AI64" i="14"/>
  <c r="AH65" i="14"/>
  <c r="AI68" i="14"/>
  <c r="H48" i="11"/>
  <c r="H42" i="11"/>
  <c r="H38" i="11"/>
  <c r="H32" i="11"/>
  <c r="H26" i="11"/>
  <c r="H22" i="11"/>
  <c r="H16" i="11"/>
  <c r="H47" i="11"/>
  <c r="H41" i="11"/>
  <c r="H35" i="11"/>
  <c r="H31" i="11"/>
  <c r="H25" i="11"/>
  <c r="H21" i="11"/>
  <c r="H15" i="11"/>
  <c r="H44" i="11"/>
  <c r="H40" i="11"/>
  <c r="H34" i="11"/>
  <c r="H28" i="11"/>
  <c r="H24" i="11"/>
  <c r="H18" i="11"/>
  <c r="H14" i="11"/>
  <c r="H49" i="11"/>
  <c r="H43" i="11"/>
  <c r="H39" i="11"/>
  <c r="H33" i="11"/>
  <c r="H27" i="11"/>
  <c r="H23" i="11"/>
  <c r="H17" i="11"/>
  <c r="E51" i="11"/>
  <c r="I51" i="11" s="1"/>
  <c r="H14" i="10"/>
  <c r="H15" i="10"/>
  <c r="H16" i="10"/>
  <c r="H17" i="10"/>
  <c r="H13" i="10"/>
  <c r="E48" i="6"/>
  <c r="D83" i="5" s="1"/>
  <c r="E52" i="6"/>
  <c r="E80" i="6"/>
  <c r="D77" i="5" s="1"/>
  <c r="E92" i="6"/>
  <c r="E116" i="6"/>
  <c r="E140" i="6"/>
  <c r="J2" i="6"/>
  <c r="J4" i="6" s="1"/>
  <c r="F804" i="6"/>
  <c r="F803" i="6"/>
  <c r="F802" i="6"/>
  <c r="F801" i="6"/>
  <c r="F800" i="6"/>
  <c r="F799" i="6"/>
  <c r="E804" i="6"/>
  <c r="E802" i="6"/>
  <c r="E803" i="6"/>
  <c r="E801" i="6"/>
  <c r="E799" i="6"/>
  <c r="F798" i="6"/>
  <c r="F796" i="6"/>
  <c r="E798" i="6"/>
  <c r="E796" i="6"/>
  <c r="F797" i="6"/>
  <c r="F795" i="6"/>
  <c r="E797" i="6"/>
  <c r="E795" i="6"/>
  <c r="F794" i="6"/>
  <c r="F793" i="6"/>
  <c r="F792" i="6"/>
  <c r="F791" i="6"/>
  <c r="F790" i="6"/>
  <c r="F789" i="6"/>
  <c r="F788" i="6"/>
  <c r="F787" i="6"/>
  <c r="F786" i="6"/>
  <c r="F785" i="6"/>
  <c r="F784" i="6"/>
  <c r="E793" i="6"/>
  <c r="E789" i="6"/>
  <c r="E787" i="6"/>
  <c r="E785" i="6"/>
  <c r="F783" i="6"/>
  <c r="F782" i="6"/>
  <c r="F781" i="6"/>
  <c r="F780" i="6"/>
  <c r="F779" i="6"/>
  <c r="F778" i="6"/>
  <c r="F777" i="6"/>
  <c r="F776" i="6"/>
  <c r="F775" i="6"/>
  <c r="E794" i="6"/>
  <c r="E792" i="6"/>
  <c r="E790" i="6"/>
  <c r="E786" i="6"/>
  <c r="E784" i="6"/>
  <c r="E783" i="6"/>
  <c r="E779" i="6"/>
  <c r="E777" i="6"/>
  <c r="E775" i="6"/>
  <c r="F774" i="6"/>
  <c r="F773" i="6"/>
  <c r="F772" i="6"/>
  <c r="F771" i="6"/>
  <c r="F770" i="6"/>
  <c r="F769" i="6"/>
  <c r="E774" i="6"/>
  <c r="E782" i="6"/>
  <c r="E778" i="6"/>
  <c r="E776" i="6"/>
  <c r="E767" i="6"/>
  <c r="E763" i="6"/>
  <c r="E761" i="6"/>
  <c r="E759" i="6"/>
  <c r="E755" i="6"/>
  <c r="E753" i="6"/>
  <c r="E772" i="6"/>
  <c r="E770" i="6"/>
  <c r="E769" i="6"/>
  <c r="F768" i="6"/>
  <c r="F766" i="6"/>
  <c r="F764" i="6"/>
  <c r="F762" i="6"/>
  <c r="F760" i="6"/>
  <c r="F758" i="6"/>
  <c r="F756" i="6"/>
  <c r="F754" i="6"/>
  <c r="F752" i="6"/>
  <c r="E768" i="6"/>
  <c r="E766" i="6"/>
  <c r="E764" i="6"/>
  <c r="E760" i="6"/>
  <c r="E758" i="6"/>
  <c r="E756" i="6"/>
  <c r="E752" i="6"/>
  <c r="F751" i="6"/>
  <c r="F750" i="6"/>
  <c r="F749" i="6"/>
  <c r="F748" i="6"/>
  <c r="F747" i="6"/>
  <c r="F746" i="6"/>
  <c r="F745" i="6"/>
  <c r="F744" i="6"/>
  <c r="F743" i="6"/>
  <c r="F742" i="6"/>
  <c r="F741" i="6"/>
  <c r="F740" i="6"/>
  <c r="F739" i="6"/>
  <c r="F738" i="6"/>
  <c r="F737" i="6"/>
  <c r="F736" i="6"/>
  <c r="F735" i="6"/>
  <c r="F734" i="6"/>
  <c r="F733" i="6"/>
  <c r="F732" i="6"/>
  <c r="F731" i="6"/>
  <c r="F767" i="6"/>
  <c r="F765" i="6"/>
  <c r="F763" i="6"/>
  <c r="F761" i="6"/>
  <c r="F759" i="6"/>
  <c r="F757" i="6"/>
  <c r="F755" i="6"/>
  <c r="F753" i="6"/>
  <c r="E751" i="6"/>
  <c r="E749" i="6"/>
  <c r="E748" i="6"/>
  <c r="E747" i="6"/>
  <c r="E745" i="6"/>
  <c r="E730" i="6"/>
  <c r="E744" i="6"/>
  <c r="E740" i="6"/>
  <c r="E738" i="6"/>
  <c r="E736" i="6"/>
  <c r="E732" i="6"/>
  <c r="E743" i="6"/>
  <c r="E741" i="6"/>
  <c r="E737" i="6"/>
  <c r="E735" i="6"/>
  <c r="E733" i="6"/>
  <c r="F730" i="6"/>
  <c r="F729" i="6"/>
  <c r="F728" i="6"/>
  <c r="F727" i="6"/>
  <c r="F726" i="6"/>
  <c r="F725" i="6"/>
  <c r="F724" i="6"/>
  <c r="E728" i="6"/>
  <c r="E727" i="6"/>
  <c r="E726" i="6"/>
  <c r="F723" i="6"/>
  <c r="F722" i="6"/>
  <c r="F721" i="6"/>
  <c r="F720" i="6"/>
  <c r="F719" i="6"/>
  <c r="F718" i="6"/>
  <c r="F717" i="6"/>
  <c r="F716" i="6"/>
  <c r="F715" i="6"/>
  <c r="F714" i="6"/>
  <c r="F713" i="6"/>
  <c r="E725" i="6"/>
  <c r="E723" i="6"/>
  <c r="E722" i="6"/>
  <c r="E721" i="6"/>
  <c r="E719" i="6"/>
  <c r="E718" i="6"/>
  <c r="E717" i="6"/>
  <c r="E715" i="6"/>
  <c r="E714" i="6"/>
  <c r="E713" i="6"/>
  <c r="F712" i="6"/>
  <c r="F711" i="6"/>
  <c r="F710" i="6"/>
  <c r="F709" i="6"/>
  <c r="F708" i="6"/>
  <c r="F707" i="6"/>
  <c r="F706" i="6"/>
  <c r="F705" i="6"/>
  <c r="F704" i="6"/>
  <c r="F703" i="6"/>
  <c r="F702" i="6"/>
  <c r="F701" i="6"/>
  <c r="F700" i="6"/>
  <c r="E712" i="6"/>
  <c r="E711" i="6"/>
  <c r="E710" i="6"/>
  <c r="E709" i="6"/>
  <c r="E708" i="6"/>
  <c r="E707" i="6"/>
  <c r="E705" i="6"/>
  <c r="E704" i="6"/>
  <c r="E703" i="6"/>
  <c r="E701" i="6"/>
  <c r="E700" i="6"/>
  <c r="F699" i="6"/>
  <c r="F698" i="6"/>
  <c r="F697" i="6"/>
  <c r="F696" i="6"/>
  <c r="F695" i="6"/>
  <c r="F694" i="6"/>
  <c r="F693" i="6"/>
  <c r="F692" i="6"/>
  <c r="F691" i="6"/>
  <c r="F690" i="6"/>
  <c r="F689" i="6"/>
  <c r="F688" i="6"/>
  <c r="F687" i="6"/>
  <c r="F686" i="6"/>
  <c r="F685" i="6"/>
  <c r="F684" i="6"/>
  <c r="F683" i="6"/>
  <c r="F682" i="6"/>
  <c r="F681" i="6"/>
  <c r="F680" i="6"/>
  <c r="F679" i="6"/>
  <c r="F678" i="6"/>
  <c r="F677" i="6"/>
  <c r="F676" i="6"/>
  <c r="E698" i="6"/>
  <c r="E696" i="6"/>
  <c r="E695" i="6"/>
  <c r="E694" i="6"/>
  <c r="E692" i="6"/>
  <c r="E691" i="6"/>
  <c r="E690" i="6"/>
  <c r="E688" i="6"/>
  <c r="E687" i="6"/>
  <c r="E686" i="6"/>
  <c r="E684" i="6"/>
  <c r="E683" i="6"/>
  <c r="E681" i="6"/>
  <c r="E677" i="6"/>
  <c r="E675" i="6"/>
  <c r="E682" i="6"/>
  <c r="E678" i="6"/>
  <c r="E676" i="6"/>
  <c r="F675" i="6"/>
  <c r="F674" i="6"/>
  <c r="F673" i="6"/>
  <c r="F672" i="6"/>
  <c r="F671" i="6"/>
  <c r="F670" i="6"/>
  <c r="F669" i="6"/>
  <c r="F668" i="6"/>
  <c r="F667" i="6"/>
  <c r="F666" i="6"/>
  <c r="F665" i="6"/>
  <c r="F664" i="6"/>
  <c r="F663" i="6"/>
  <c r="F662" i="6"/>
  <c r="F661" i="6"/>
  <c r="F660" i="6"/>
  <c r="F659" i="6"/>
  <c r="F658" i="6"/>
  <c r="F657" i="6"/>
  <c r="F656" i="6"/>
  <c r="F655" i="6"/>
  <c r="F654" i="6"/>
  <c r="E674" i="6"/>
  <c r="E673" i="6"/>
  <c r="E672" i="6"/>
  <c r="E670" i="6"/>
  <c r="E669" i="6"/>
  <c r="E668" i="6"/>
  <c r="E666" i="6"/>
  <c r="E665" i="6"/>
  <c r="E664" i="6"/>
  <c r="E662" i="6"/>
  <c r="E661" i="6"/>
  <c r="E660" i="6"/>
  <c r="E658" i="6"/>
  <c r="E657" i="6"/>
  <c r="E656" i="6"/>
  <c r="E654" i="6"/>
  <c r="F653" i="6"/>
  <c r="F652" i="6"/>
  <c r="F651" i="6"/>
  <c r="F650" i="6"/>
  <c r="F649" i="6"/>
  <c r="F648" i="6"/>
  <c r="F647" i="6"/>
  <c r="F646" i="6"/>
  <c r="F645" i="6"/>
  <c r="F644" i="6"/>
  <c r="F643" i="6"/>
  <c r="F642" i="6"/>
  <c r="F641" i="6"/>
  <c r="F640" i="6"/>
  <c r="F639" i="6"/>
  <c r="F638" i="6"/>
  <c r="F637" i="6"/>
  <c r="F636" i="6"/>
  <c r="F635" i="6"/>
  <c r="F634" i="6"/>
  <c r="F633" i="6"/>
  <c r="F632" i="6"/>
  <c r="F631" i="6"/>
  <c r="F630" i="6"/>
  <c r="E653" i="6"/>
  <c r="E652" i="6"/>
  <c r="E629" i="6"/>
  <c r="E628" i="6"/>
  <c r="E627" i="6"/>
  <c r="E625" i="6"/>
  <c r="E650" i="6"/>
  <c r="E649" i="6"/>
  <c r="E647" i="6"/>
  <c r="E646" i="6"/>
  <c r="E645" i="6"/>
  <c r="E643" i="6"/>
  <c r="E642" i="6"/>
  <c r="E641" i="6"/>
  <c r="E639" i="6"/>
  <c r="E638" i="6"/>
  <c r="E637" i="6"/>
  <c r="E635" i="6"/>
  <c r="E634" i="6"/>
  <c r="E633" i="6"/>
  <c r="E631" i="6"/>
  <c r="E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E581" i="6"/>
  <c r="E580" i="6"/>
  <c r="E578" i="6"/>
  <c r="E577" i="6"/>
  <c r="E576" i="6"/>
  <c r="E623" i="6"/>
  <c r="E622" i="6"/>
  <c r="E621" i="6"/>
  <c r="E619" i="6"/>
  <c r="E618" i="6"/>
  <c r="E617" i="6"/>
  <c r="E615" i="6"/>
  <c r="E614" i="6"/>
  <c r="E613" i="6"/>
  <c r="E611" i="6"/>
  <c r="E610" i="6"/>
  <c r="E609" i="6"/>
  <c r="E607" i="6"/>
  <c r="E606" i="6"/>
  <c r="E605" i="6"/>
  <c r="E603" i="6"/>
  <c r="E602" i="6"/>
  <c r="E601" i="6"/>
  <c r="E599" i="6"/>
  <c r="E598" i="6"/>
  <c r="E597" i="6"/>
  <c r="E595" i="6"/>
  <c r="E594" i="6"/>
  <c r="E593" i="6"/>
  <c r="E591" i="6"/>
  <c r="E590" i="6"/>
  <c r="E589" i="6"/>
  <c r="E587" i="6"/>
  <c r="E586" i="6"/>
  <c r="E585" i="6"/>
  <c r="E583" i="6"/>
  <c r="E582"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E575" i="6"/>
  <c r="E574" i="6"/>
  <c r="E573" i="6"/>
  <c r="E571" i="6"/>
  <c r="E570" i="6"/>
  <c r="E569" i="6"/>
  <c r="E567" i="6"/>
  <c r="E566" i="6"/>
  <c r="E565" i="6"/>
  <c r="E563" i="6"/>
  <c r="E562" i="6"/>
  <c r="E561" i="6"/>
  <c r="E559" i="6"/>
  <c r="E558" i="6"/>
  <c r="E557" i="6"/>
  <c r="E555" i="6"/>
  <c r="E554" i="6"/>
  <c r="E553" i="6"/>
  <c r="E551" i="6"/>
  <c r="E550" i="6"/>
  <c r="E549" i="6"/>
  <c r="E547" i="6"/>
  <c r="E546" i="6"/>
  <c r="E545" i="6"/>
  <c r="E543" i="6"/>
  <c r="E542" i="6"/>
  <c r="E541" i="6"/>
  <c r="E539" i="6"/>
  <c r="E538" i="6"/>
  <c r="E537" i="6"/>
  <c r="E535" i="6"/>
  <c r="E534" i="6"/>
  <c r="E533" i="6"/>
  <c r="E531" i="6"/>
  <c r="E488" i="6"/>
  <c r="E487" i="6"/>
  <c r="E485" i="6"/>
  <c r="E484" i="6"/>
  <c r="E483" i="6"/>
  <c r="E530" i="6"/>
  <c r="E529" i="6"/>
  <c r="E528" i="6"/>
  <c r="E526" i="6"/>
  <c r="E525" i="6"/>
  <c r="E524" i="6"/>
  <c r="E522" i="6"/>
  <c r="E521" i="6"/>
  <c r="E520" i="6"/>
  <c r="E518" i="6"/>
  <c r="E517" i="6"/>
  <c r="E516" i="6"/>
  <c r="E514" i="6"/>
  <c r="E513" i="6"/>
  <c r="E512" i="6"/>
  <c r="E510" i="6"/>
  <c r="E509" i="6"/>
  <c r="E508" i="6"/>
  <c r="E506" i="6"/>
  <c r="E505" i="6"/>
  <c r="E504" i="6"/>
  <c r="E502" i="6"/>
  <c r="E501" i="6"/>
  <c r="E500" i="6"/>
  <c r="E498" i="6"/>
  <c r="E497" i="6"/>
  <c r="E496" i="6"/>
  <c r="E494" i="6"/>
  <c r="E493" i="6"/>
  <c r="E492" i="6"/>
  <c r="E490" i="6"/>
  <c r="E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0" i="6"/>
  <c r="F448" i="6"/>
  <c r="F446" i="6"/>
  <c r="F444" i="6"/>
  <c r="F442" i="6"/>
  <c r="F440" i="6"/>
  <c r="F438" i="6"/>
  <c r="F436" i="6"/>
  <c r="F434" i="6"/>
  <c r="F432" i="6"/>
  <c r="F430" i="6"/>
  <c r="F428" i="6"/>
  <c r="F426" i="6"/>
  <c r="F424" i="6"/>
  <c r="F422" i="6"/>
  <c r="F420" i="6"/>
  <c r="F418" i="6"/>
  <c r="F416" i="6"/>
  <c r="F414" i="6"/>
  <c r="F412" i="6"/>
  <c r="F410" i="6"/>
  <c r="F408" i="6"/>
  <c r="F406" i="6"/>
  <c r="F404" i="6"/>
  <c r="F402" i="6"/>
  <c r="F400" i="6"/>
  <c r="F398" i="6"/>
  <c r="F396" i="6"/>
  <c r="E448" i="6"/>
  <c r="E446" i="6"/>
  <c r="E444" i="6"/>
  <c r="E440" i="6"/>
  <c r="E438" i="6"/>
  <c r="E436" i="6"/>
  <c r="E432" i="6"/>
  <c r="E430" i="6"/>
  <c r="E428" i="6"/>
  <c r="E424" i="6"/>
  <c r="E422" i="6"/>
  <c r="E420" i="6"/>
  <c r="E416" i="6"/>
  <c r="E414" i="6"/>
  <c r="E412" i="6"/>
  <c r="E408" i="6"/>
  <c r="E406" i="6"/>
  <c r="E404" i="6"/>
  <c r="E400" i="6"/>
  <c r="E398" i="6"/>
  <c r="E396" i="6"/>
  <c r="E480" i="6"/>
  <c r="E479" i="6"/>
  <c r="E478" i="6"/>
  <c r="E476" i="6"/>
  <c r="E475" i="6"/>
  <c r="E474" i="6"/>
  <c r="E472" i="6"/>
  <c r="E471" i="6"/>
  <c r="E470" i="6"/>
  <c r="E468" i="6"/>
  <c r="E467" i="6"/>
  <c r="E466" i="6"/>
  <c r="E464" i="6"/>
  <c r="E463" i="6"/>
  <c r="E462" i="6"/>
  <c r="E460" i="6"/>
  <c r="E459" i="6"/>
  <c r="E458" i="6"/>
  <c r="E456" i="6"/>
  <c r="E455" i="6"/>
  <c r="E454" i="6"/>
  <c r="E452" i="6"/>
  <c r="F451" i="6"/>
  <c r="F449" i="6"/>
  <c r="F447" i="6"/>
  <c r="F445" i="6"/>
  <c r="F443" i="6"/>
  <c r="F441" i="6"/>
  <c r="F439" i="6"/>
  <c r="F437" i="6"/>
  <c r="F435" i="6"/>
  <c r="F433" i="6"/>
  <c r="F431" i="6"/>
  <c r="F429" i="6"/>
  <c r="F427" i="6"/>
  <c r="F425" i="6"/>
  <c r="F423" i="6"/>
  <c r="F421" i="6"/>
  <c r="F419" i="6"/>
  <c r="F417" i="6"/>
  <c r="F415" i="6"/>
  <c r="F413" i="6"/>
  <c r="F411" i="6"/>
  <c r="F409" i="6"/>
  <c r="F407" i="6"/>
  <c r="F405" i="6"/>
  <c r="F403" i="6"/>
  <c r="F401" i="6"/>
  <c r="F399" i="6"/>
  <c r="F397"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E449" i="6"/>
  <c r="E447" i="6"/>
  <c r="E445" i="6"/>
  <c r="E441" i="6"/>
  <c r="E439" i="6"/>
  <c r="E437" i="6"/>
  <c r="E433" i="6"/>
  <c r="E431" i="6"/>
  <c r="E429" i="6"/>
  <c r="E425" i="6"/>
  <c r="E423" i="6"/>
  <c r="E421" i="6"/>
  <c r="E417" i="6"/>
  <c r="E415" i="6"/>
  <c r="E413" i="6"/>
  <c r="E409" i="6"/>
  <c r="E407" i="6"/>
  <c r="E405" i="6"/>
  <c r="E401" i="6"/>
  <c r="E399" i="6"/>
  <c r="E397" i="6"/>
  <c r="E394" i="6"/>
  <c r="E393" i="6"/>
  <c r="E392" i="6"/>
  <c r="E390" i="6"/>
  <c r="E389" i="6"/>
  <c r="E388" i="6"/>
  <c r="E386" i="6"/>
  <c r="F344" i="6"/>
  <c r="F342" i="6"/>
  <c r="F340" i="6"/>
  <c r="F338" i="6"/>
  <c r="F336" i="6"/>
  <c r="F334" i="6"/>
  <c r="F332" i="6"/>
  <c r="F330" i="6"/>
  <c r="F328" i="6"/>
  <c r="F326" i="6"/>
  <c r="F324" i="6"/>
  <c r="F322" i="6"/>
  <c r="F320" i="6"/>
  <c r="F318" i="6"/>
  <c r="F316" i="6"/>
  <c r="E385" i="6"/>
  <c r="E384" i="6"/>
  <c r="E383" i="6"/>
  <c r="E381" i="6"/>
  <c r="E380" i="6"/>
  <c r="E379" i="6"/>
  <c r="E377" i="6"/>
  <c r="E376" i="6"/>
  <c r="E375" i="6"/>
  <c r="E373" i="6"/>
  <c r="E372" i="6"/>
  <c r="E371" i="6"/>
  <c r="E369" i="6"/>
  <c r="E368" i="6"/>
  <c r="E367" i="6"/>
  <c r="E365" i="6"/>
  <c r="E364" i="6"/>
  <c r="E363" i="6"/>
  <c r="E361" i="6"/>
  <c r="E360" i="6"/>
  <c r="E359" i="6"/>
  <c r="E357" i="6"/>
  <c r="E356" i="6"/>
  <c r="E355" i="6"/>
  <c r="E353" i="6"/>
  <c r="E352" i="6"/>
  <c r="E351" i="6"/>
  <c r="E349" i="6"/>
  <c r="E348" i="6"/>
  <c r="E347" i="6"/>
  <c r="E344" i="6"/>
  <c r="E342" i="6"/>
  <c r="E340" i="6"/>
  <c r="E336" i="6"/>
  <c r="E334" i="6"/>
  <c r="E332" i="6"/>
  <c r="E328" i="6"/>
  <c r="E326" i="6"/>
  <c r="E324" i="6"/>
  <c r="E320" i="6"/>
  <c r="E318" i="6"/>
  <c r="E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345" i="6"/>
  <c r="F343" i="6"/>
  <c r="F341" i="6"/>
  <c r="F339" i="6"/>
  <c r="F337" i="6"/>
  <c r="F335" i="6"/>
  <c r="F333" i="6"/>
  <c r="F331" i="6"/>
  <c r="F329" i="6"/>
  <c r="F327" i="6"/>
  <c r="F325" i="6"/>
  <c r="F323" i="6"/>
  <c r="F321" i="6"/>
  <c r="F319" i="6"/>
  <c r="F317" i="6"/>
  <c r="E315" i="6"/>
  <c r="E343" i="6"/>
  <c r="E341" i="6"/>
  <c r="E339" i="6"/>
  <c r="E335" i="6"/>
  <c r="E333" i="6"/>
  <c r="E331" i="6"/>
  <c r="E327" i="6"/>
  <c r="E325" i="6"/>
  <c r="E323" i="6"/>
  <c r="E319" i="6"/>
  <c r="E317"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E314" i="6"/>
  <c r="E313" i="6"/>
  <c r="E312" i="6"/>
  <c r="E310" i="6"/>
  <c r="E309" i="6"/>
  <c r="E308" i="6"/>
  <c r="E306" i="6"/>
  <c r="E305" i="6"/>
  <c r="E304" i="6"/>
  <c r="E302" i="6"/>
  <c r="E301" i="6"/>
  <c r="E300" i="6"/>
  <c r="D151" i="5" s="1"/>
  <c r="E298" i="6"/>
  <c r="D149" i="5" s="1"/>
  <c r="E297" i="6"/>
  <c r="D148" i="5" s="1"/>
  <c r="E296" i="6"/>
  <c r="D147" i="5" s="1"/>
  <c r="E294" i="6"/>
  <c r="E293" i="6"/>
  <c r="E292" i="6"/>
  <c r="E290" i="6"/>
  <c r="E289" i="6"/>
  <c r="E288" i="6"/>
  <c r="E286" i="6"/>
  <c r="E285" i="6"/>
  <c r="E284" i="6"/>
  <c r="E282" i="6"/>
  <c r="E281" i="6"/>
  <c r="E280" i="6"/>
  <c r="E278" i="6"/>
  <c r="E277" i="6"/>
  <c r="E276" i="6"/>
  <c r="E274" i="6"/>
  <c r="E273" i="6"/>
  <c r="E272" i="6"/>
  <c r="J3" i="6"/>
  <c r="J5" i="6"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F118" i="5" s="1"/>
  <c r="G215" i="6"/>
  <c r="F117" i="5" s="1"/>
  <c r="G216" i="6"/>
  <c r="F115" i="5" s="1"/>
  <c r="G217" i="6"/>
  <c r="F116" i="5" s="1"/>
  <c r="G218" i="6"/>
  <c r="F119" i="5" s="1"/>
  <c r="G219" i="6"/>
  <c r="G220" i="6"/>
  <c r="G221" i="6"/>
  <c r="G222" i="6"/>
  <c r="G223" i="6"/>
  <c r="G224" i="6"/>
  <c r="G225" i="6"/>
  <c r="F128" i="5" s="1"/>
  <c r="G226" i="6"/>
  <c r="F129" i="5" s="1"/>
  <c r="G227" i="6"/>
  <c r="F130" i="5" s="1"/>
  <c r="G228" i="6"/>
  <c r="F131" i="5" s="1"/>
  <c r="G229" i="6"/>
  <c r="F137" i="5" s="1"/>
  <c r="G230" i="6"/>
  <c r="F138" i="5" s="1"/>
  <c r="G231" i="6"/>
  <c r="F139" i="5" s="1"/>
  <c r="G232" i="6"/>
  <c r="F140" i="5" s="1"/>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169" i="6"/>
  <c r="G170" i="6"/>
  <c r="G171" i="6"/>
  <c r="G172" i="6"/>
  <c r="G173" i="6"/>
  <c r="G174" i="6"/>
  <c r="G175" i="6"/>
  <c r="G176" i="6"/>
  <c r="G177" i="6"/>
  <c r="G178" i="6"/>
  <c r="G179" i="6"/>
  <c r="G180" i="6"/>
  <c r="G804" i="6"/>
  <c r="G802" i="6"/>
  <c r="G800" i="6"/>
  <c r="H803" i="6"/>
  <c r="H801" i="6"/>
  <c r="G803" i="6"/>
  <c r="G801" i="6"/>
  <c r="G799" i="6"/>
  <c r="H804" i="6"/>
  <c r="H802" i="6"/>
  <c r="H800" i="6"/>
  <c r="H798" i="6"/>
  <c r="H797" i="6"/>
  <c r="H796" i="6"/>
  <c r="H795" i="6"/>
  <c r="G797" i="6"/>
  <c r="G794" i="6"/>
  <c r="H799" i="6"/>
  <c r="G798" i="6"/>
  <c r="G796" i="6"/>
  <c r="G795" i="6"/>
  <c r="G793" i="6"/>
  <c r="G791" i="6"/>
  <c r="G789" i="6"/>
  <c r="G787" i="6"/>
  <c r="G785" i="6"/>
  <c r="H792" i="6"/>
  <c r="H790" i="6"/>
  <c r="H788" i="6"/>
  <c r="H786" i="6"/>
  <c r="H794" i="6"/>
  <c r="G792" i="6"/>
  <c r="G790" i="6"/>
  <c r="G788" i="6"/>
  <c r="G786" i="6"/>
  <c r="G784" i="6"/>
  <c r="H793" i="6"/>
  <c r="H791" i="6"/>
  <c r="H789" i="6"/>
  <c r="H787" i="6"/>
  <c r="H785" i="6"/>
  <c r="H784" i="6"/>
  <c r="H782" i="6"/>
  <c r="H780" i="6"/>
  <c r="H778" i="6"/>
  <c r="H776" i="6"/>
  <c r="G782" i="6"/>
  <c r="G780" i="6"/>
  <c r="G778" i="6"/>
  <c r="G776" i="6"/>
  <c r="H783" i="6"/>
  <c r="H781" i="6"/>
  <c r="H779" i="6"/>
  <c r="H777" i="6"/>
  <c r="H775" i="6"/>
  <c r="H774" i="6"/>
  <c r="H773" i="6"/>
  <c r="H772" i="6"/>
  <c r="H771" i="6"/>
  <c r="H770" i="6"/>
  <c r="H769" i="6"/>
  <c r="H768" i="6"/>
  <c r="H767" i="6"/>
  <c r="H766" i="6"/>
  <c r="H765" i="6"/>
  <c r="H764" i="6"/>
  <c r="H763" i="6"/>
  <c r="H762" i="6"/>
  <c r="H761" i="6"/>
  <c r="H760" i="6"/>
  <c r="H759" i="6"/>
  <c r="H758" i="6"/>
  <c r="H757" i="6"/>
  <c r="H756" i="6"/>
  <c r="H755" i="6"/>
  <c r="H754" i="6"/>
  <c r="H753" i="6"/>
  <c r="H752" i="6"/>
  <c r="G783" i="6"/>
  <c r="G781" i="6"/>
  <c r="G779" i="6"/>
  <c r="G777" i="6"/>
  <c r="G775" i="6"/>
  <c r="G774" i="6"/>
  <c r="G773" i="6"/>
  <c r="G772" i="6"/>
  <c r="G771" i="6"/>
  <c r="G770" i="6"/>
  <c r="G769" i="6"/>
  <c r="G768" i="6"/>
  <c r="G766" i="6"/>
  <c r="G764" i="6"/>
  <c r="G762" i="6"/>
  <c r="G760" i="6"/>
  <c r="G758" i="6"/>
  <c r="G756" i="6"/>
  <c r="G754" i="6"/>
  <c r="G752" i="6"/>
  <c r="H751" i="6"/>
  <c r="H750" i="6"/>
  <c r="H749" i="6"/>
  <c r="H748" i="6"/>
  <c r="H747" i="6"/>
  <c r="H746" i="6"/>
  <c r="H745" i="6"/>
  <c r="G767" i="6"/>
  <c r="G765" i="6"/>
  <c r="G763" i="6"/>
  <c r="G761" i="6"/>
  <c r="G759" i="6"/>
  <c r="G757" i="6"/>
  <c r="G755" i="6"/>
  <c r="G753" i="6"/>
  <c r="G750" i="6"/>
  <c r="G744" i="6"/>
  <c r="G742" i="6"/>
  <c r="G740" i="6"/>
  <c r="G738" i="6"/>
  <c r="G736" i="6"/>
  <c r="G734" i="6"/>
  <c r="G732" i="6"/>
  <c r="H743" i="6"/>
  <c r="H741" i="6"/>
  <c r="H739" i="6"/>
  <c r="H737" i="6"/>
  <c r="H735" i="6"/>
  <c r="H733" i="6"/>
  <c r="H731" i="6"/>
  <c r="H730" i="6"/>
  <c r="H729" i="6"/>
  <c r="H728" i="6"/>
  <c r="H727" i="6"/>
  <c r="H726" i="6"/>
  <c r="G751" i="6"/>
  <c r="G743" i="6"/>
  <c r="G741" i="6"/>
  <c r="G739" i="6"/>
  <c r="G737" i="6"/>
  <c r="G735" i="6"/>
  <c r="G733" i="6"/>
  <c r="G731" i="6"/>
  <c r="G730" i="6"/>
  <c r="G749" i="6"/>
  <c r="G748" i="6"/>
  <c r="G747" i="6"/>
  <c r="G746" i="6"/>
  <c r="G745" i="6"/>
  <c r="H744" i="6"/>
  <c r="H742" i="6"/>
  <c r="H740" i="6"/>
  <c r="H738" i="6"/>
  <c r="H736" i="6"/>
  <c r="H734" i="6"/>
  <c r="H732" i="6"/>
  <c r="G729" i="6"/>
  <c r="G728" i="6"/>
  <c r="G727" i="6"/>
  <c r="G726" i="6"/>
  <c r="G725" i="6"/>
  <c r="H723" i="6"/>
  <c r="H722" i="6"/>
  <c r="H721" i="6"/>
  <c r="H720" i="6"/>
  <c r="H719" i="6"/>
  <c r="H718" i="6"/>
  <c r="H717" i="6"/>
  <c r="H716" i="6"/>
  <c r="H715" i="6"/>
  <c r="H714" i="6"/>
  <c r="H713" i="6"/>
  <c r="G724" i="6"/>
  <c r="H724" i="6"/>
  <c r="G723" i="6"/>
  <c r="G722" i="6"/>
  <c r="G721" i="6"/>
  <c r="G720" i="6"/>
  <c r="G719" i="6"/>
  <c r="G718" i="6"/>
  <c r="G717" i="6"/>
  <c r="G716" i="6"/>
  <c r="G715" i="6"/>
  <c r="G714" i="6"/>
  <c r="G713" i="6"/>
  <c r="H712" i="6"/>
  <c r="H711" i="6"/>
  <c r="H710" i="6"/>
  <c r="H709" i="6"/>
  <c r="H708" i="6"/>
  <c r="H707" i="6"/>
  <c r="H706" i="6"/>
  <c r="H705" i="6"/>
  <c r="H704" i="6"/>
  <c r="H703" i="6"/>
  <c r="H702" i="6"/>
  <c r="H701" i="6"/>
  <c r="H700" i="6"/>
  <c r="G712" i="6"/>
  <c r="G711" i="6"/>
  <c r="G710" i="6"/>
  <c r="H725" i="6"/>
  <c r="G709" i="6"/>
  <c r="G708" i="6"/>
  <c r="G707" i="6"/>
  <c r="G706" i="6"/>
  <c r="G705" i="6"/>
  <c r="G704" i="6"/>
  <c r="G703" i="6"/>
  <c r="G702" i="6"/>
  <c r="G701" i="6"/>
  <c r="G700" i="6"/>
  <c r="H699" i="6"/>
  <c r="H698" i="6"/>
  <c r="H697" i="6"/>
  <c r="H696" i="6"/>
  <c r="H695" i="6"/>
  <c r="H694" i="6"/>
  <c r="H693" i="6"/>
  <c r="H692" i="6"/>
  <c r="H691" i="6"/>
  <c r="H690" i="6"/>
  <c r="H689" i="6"/>
  <c r="H688" i="6"/>
  <c r="H687" i="6"/>
  <c r="H686" i="6"/>
  <c r="H685" i="6"/>
  <c r="H684" i="6"/>
  <c r="H683" i="6"/>
  <c r="G699" i="6"/>
  <c r="G698" i="6"/>
  <c r="H682" i="6"/>
  <c r="H680" i="6"/>
  <c r="H678" i="6"/>
  <c r="H676" i="6"/>
  <c r="G682" i="6"/>
  <c r="G680" i="6"/>
  <c r="G678" i="6"/>
  <c r="G676" i="6"/>
  <c r="H675" i="6"/>
  <c r="H674" i="6"/>
  <c r="H673" i="6"/>
  <c r="H672" i="6"/>
  <c r="H671" i="6"/>
  <c r="H670" i="6"/>
  <c r="H669" i="6"/>
  <c r="H668" i="6"/>
  <c r="H667" i="6"/>
  <c r="H666" i="6"/>
  <c r="H665" i="6"/>
  <c r="H664" i="6"/>
  <c r="H663" i="6"/>
  <c r="H662" i="6"/>
  <c r="H661" i="6"/>
  <c r="H660" i="6"/>
  <c r="H659" i="6"/>
  <c r="H658" i="6"/>
  <c r="H657" i="6"/>
  <c r="H656" i="6"/>
  <c r="H655" i="6"/>
  <c r="H654" i="6"/>
  <c r="H681" i="6"/>
  <c r="H679" i="6"/>
  <c r="H677" i="6"/>
  <c r="G697" i="6"/>
  <c r="G696" i="6"/>
  <c r="G695" i="6"/>
  <c r="G694" i="6"/>
  <c r="G693" i="6"/>
  <c r="G692" i="6"/>
  <c r="G691" i="6"/>
  <c r="G690" i="6"/>
  <c r="G689" i="6"/>
  <c r="G688" i="6"/>
  <c r="G687" i="6"/>
  <c r="G686" i="6"/>
  <c r="G685" i="6"/>
  <c r="G684" i="6"/>
  <c r="G683" i="6"/>
  <c r="G681" i="6"/>
  <c r="G679" i="6"/>
  <c r="G677" i="6"/>
  <c r="G674" i="6"/>
  <c r="G673" i="6"/>
  <c r="G672" i="6"/>
  <c r="G671" i="6"/>
  <c r="G670" i="6"/>
  <c r="G669" i="6"/>
  <c r="G668" i="6"/>
  <c r="G667" i="6"/>
  <c r="G666" i="6"/>
  <c r="G665" i="6"/>
  <c r="G664" i="6"/>
  <c r="G663" i="6"/>
  <c r="G662" i="6"/>
  <c r="G661" i="6"/>
  <c r="G660" i="6"/>
  <c r="G659" i="6"/>
  <c r="G658" i="6"/>
  <c r="G657" i="6"/>
  <c r="G656" i="6"/>
  <c r="G655" i="6"/>
  <c r="G654" i="6"/>
  <c r="H653" i="6"/>
  <c r="H652" i="6"/>
  <c r="H651" i="6"/>
  <c r="H650" i="6"/>
  <c r="H649" i="6"/>
  <c r="H648" i="6"/>
  <c r="H647" i="6"/>
  <c r="H646" i="6"/>
  <c r="H645" i="6"/>
  <c r="H644" i="6"/>
  <c r="H643" i="6"/>
  <c r="H642" i="6"/>
  <c r="H641" i="6"/>
  <c r="H640" i="6"/>
  <c r="H639" i="6"/>
  <c r="H638" i="6"/>
  <c r="H637" i="6"/>
  <c r="H636" i="6"/>
  <c r="H635" i="6"/>
  <c r="H634" i="6"/>
  <c r="H633" i="6"/>
  <c r="H632" i="6"/>
  <c r="H631" i="6"/>
  <c r="H630" i="6"/>
  <c r="G675" i="6"/>
  <c r="G653" i="6"/>
  <c r="G652" i="6"/>
  <c r="G651" i="6"/>
  <c r="G650" i="6"/>
  <c r="G649" i="6"/>
  <c r="G648" i="6"/>
  <c r="G647" i="6"/>
  <c r="G646" i="6"/>
  <c r="G645" i="6"/>
  <c r="G644" i="6"/>
  <c r="G643" i="6"/>
  <c r="G642" i="6"/>
  <c r="G641" i="6"/>
  <c r="G640" i="6"/>
  <c r="G639" i="6"/>
  <c r="G638" i="6"/>
  <c r="G637" i="6"/>
  <c r="G636" i="6"/>
  <c r="G635" i="6"/>
  <c r="G634" i="6"/>
  <c r="G633" i="6"/>
  <c r="G632" i="6"/>
  <c r="G631" i="6"/>
  <c r="G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G534" i="6"/>
  <c r="G533" i="6"/>
  <c r="G532" i="6"/>
  <c r="G531" i="6"/>
  <c r="G530"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3"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G487" i="6"/>
  <c r="G485"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49" i="6"/>
  <c r="G447" i="6"/>
  <c r="G445" i="6"/>
  <c r="G443" i="6"/>
  <c r="G441" i="6"/>
  <c r="G439" i="6"/>
  <c r="G437" i="6"/>
  <c r="G435" i="6"/>
  <c r="G433" i="6"/>
  <c r="G431" i="6"/>
  <c r="G429" i="6"/>
  <c r="G427" i="6"/>
  <c r="G425" i="6"/>
  <c r="G423" i="6"/>
  <c r="G421" i="6"/>
  <c r="G419" i="6"/>
  <c r="G417" i="6"/>
  <c r="G415" i="6"/>
  <c r="G413" i="6"/>
  <c r="G411" i="6"/>
  <c r="G409" i="6"/>
  <c r="G407" i="6"/>
  <c r="G405" i="6"/>
  <c r="G403" i="6"/>
  <c r="G401" i="6"/>
  <c r="G399" i="6"/>
  <c r="G397" i="6"/>
  <c r="G395" i="6"/>
  <c r="G394" i="6"/>
  <c r="G393" i="6"/>
  <c r="G392" i="6"/>
  <c r="G391" i="6"/>
  <c r="G390" i="6"/>
  <c r="G389" i="6"/>
  <c r="G484" i="6"/>
  <c r="G482" i="6"/>
  <c r="G488" i="6"/>
  <c r="G486" i="6"/>
  <c r="G450" i="6"/>
  <c r="G448" i="6"/>
  <c r="G446" i="6"/>
  <c r="G444" i="6"/>
  <c r="G442" i="6"/>
  <c r="G440" i="6"/>
  <c r="G438" i="6"/>
  <c r="G436" i="6"/>
  <c r="G434" i="6"/>
  <c r="G432" i="6"/>
  <c r="G430" i="6"/>
  <c r="G428" i="6"/>
  <c r="G426" i="6"/>
  <c r="G424" i="6"/>
  <c r="G422" i="6"/>
  <c r="G420" i="6"/>
  <c r="G418" i="6"/>
  <c r="G416" i="6"/>
  <c r="G414" i="6"/>
  <c r="G412" i="6"/>
  <c r="G410" i="6"/>
  <c r="G408" i="6"/>
  <c r="G406" i="6"/>
  <c r="G404" i="6"/>
  <c r="G402" i="6"/>
  <c r="G400" i="6"/>
  <c r="G398" i="6"/>
  <c r="G39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15" i="6"/>
  <c r="G388" i="6"/>
  <c r="G386" i="6"/>
  <c r="G345" i="6"/>
  <c r="G343" i="6"/>
  <c r="G341" i="6"/>
  <c r="G339" i="6"/>
  <c r="G337" i="6"/>
  <c r="G335" i="6"/>
  <c r="G333" i="6"/>
  <c r="G331" i="6"/>
  <c r="G329" i="6"/>
  <c r="G327" i="6"/>
  <c r="G325" i="6"/>
  <c r="G323" i="6"/>
  <c r="G321" i="6"/>
  <c r="G319" i="6"/>
  <c r="G317" i="6"/>
  <c r="G387" i="6"/>
  <c r="G344" i="6"/>
  <c r="G342" i="6"/>
  <c r="G340" i="6"/>
  <c r="G338" i="6"/>
  <c r="G336" i="6"/>
  <c r="G334" i="6"/>
  <c r="G332" i="6"/>
  <c r="G330" i="6"/>
  <c r="G328" i="6"/>
  <c r="G326" i="6"/>
  <c r="G324" i="6"/>
  <c r="G322" i="6"/>
  <c r="G320" i="6"/>
  <c r="G318" i="6"/>
  <c r="G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G279" i="6"/>
  <c r="G278" i="6"/>
  <c r="G277" i="6"/>
  <c r="G276" i="6"/>
  <c r="G275" i="6"/>
  <c r="G274" i="6"/>
  <c r="G273" i="6"/>
  <c r="G272" i="6"/>
  <c r="G314" i="6"/>
  <c r="G313" i="6"/>
  <c r="G312" i="6"/>
  <c r="G311" i="6"/>
  <c r="G310" i="6"/>
  <c r="G309" i="6"/>
  <c r="G308" i="6"/>
  <c r="G307" i="6"/>
  <c r="G306" i="6"/>
  <c r="G305" i="6"/>
  <c r="G304" i="6"/>
  <c r="G303" i="6"/>
  <c r="G302" i="6"/>
  <c r="G301" i="6"/>
  <c r="G300" i="6"/>
  <c r="F151" i="5" s="1"/>
  <c r="G299" i="6"/>
  <c r="F150" i="5" s="1"/>
  <c r="G298" i="6"/>
  <c r="F149" i="5" s="1"/>
  <c r="G297" i="6"/>
  <c r="F148" i="5" s="1"/>
  <c r="G296" i="6"/>
  <c r="F147" i="5" s="1"/>
  <c r="G295" i="6"/>
  <c r="F146" i="5" s="1"/>
  <c r="G294" i="6"/>
  <c r="G293" i="6"/>
  <c r="G292" i="6"/>
  <c r="G291" i="6"/>
  <c r="G290" i="6"/>
  <c r="G289" i="6"/>
  <c r="G288" i="6"/>
  <c r="G287" i="6"/>
  <c r="G286" i="6"/>
  <c r="G285" i="6"/>
  <c r="G284" i="6"/>
  <c r="G283" i="6"/>
  <c r="G282" i="6"/>
  <c r="G281" i="6"/>
  <c r="G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K5" i="6"/>
  <c r="E169" i="6"/>
  <c r="J169" i="6" s="1"/>
  <c r="E170" i="6"/>
  <c r="E171" i="6"/>
  <c r="J171" i="6" s="1"/>
  <c r="E172" i="6"/>
  <c r="E173" i="6"/>
  <c r="J173" i="6" s="1"/>
  <c r="E174" i="6"/>
  <c r="E175" i="6"/>
  <c r="J175" i="6" s="1"/>
  <c r="E176" i="6"/>
  <c r="E177" i="6"/>
  <c r="J177" i="6" s="1"/>
  <c r="E178" i="6"/>
  <c r="E179" i="6"/>
  <c r="J179" i="6" s="1"/>
  <c r="E180" i="6"/>
  <c r="E181" i="6"/>
  <c r="E182" i="6"/>
  <c r="E183" i="6"/>
  <c r="J183" i="6" s="1"/>
  <c r="E184" i="6"/>
  <c r="J184" i="6" s="1"/>
  <c r="E185" i="6"/>
  <c r="J185" i="6" s="1"/>
  <c r="E186" i="6"/>
  <c r="E187" i="6"/>
  <c r="J187" i="6" s="1"/>
  <c r="E188" i="6"/>
  <c r="J188" i="6" s="1"/>
  <c r="E189" i="6"/>
  <c r="J189" i="6" s="1"/>
  <c r="E190" i="6"/>
  <c r="E191" i="6"/>
  <c r="J191" i="6" s="1"/>
  <c r="E192" i="6"/>
  <c r="J192" i="6" s="1"/>
  <c r="E193" i="6"/>
  <c r="J193" i="6" s="1"/>
  <c r="E194" i="6"/>
  <c r="E195" i="6"/>
  <c r="J195" i="6" s="1"/>
  <c r="E196" i="6"/>
  <c r="J196" i="6" s="1"/>
  <c r="E197" i="6"/>
  <c r="J197" i="6" s="1"/>
  <c r="E198" i="6"/>
  <c r="E199" i="6"/>
  <c r="J199" i="6" s="1"/>
  <c r="E200" i="6"/>
  <c r="J200" i="6" s="1"/>
  <c r="E201" i="6"/>
  <c r="J201" i="6" s="1"/>
  <c r="E202" i="6"/>
  <c r="E203" i="6"/>
  <c r="J203" i="6" s="1"/>
  <c r="E204" i="6"/>
  <c r="J204" i="6" s="1"/>
  <c r="E205" i="6"/>
  <c r="J205" i="6" s="1"/>
  <c r="E206" i="6"/>
  <c r="E207" i="6"/>
  <c r="J207" i="6" s="1"/>
  <c r="E208" i="6"/>
  <c r="J208" i="6" s="1"/>
  <c r="E209" i="6"/>
  <c r="J209" i="6" s="1"/>
  <c r="E210" i="6"/>
  <c r="E211" i="6"/>
  <c r="J211" i="6" s="1"/>
  <c r="E212" i="6"/>
  <c r="J212" i="6" s="1"/>
  <c r="E213" i="6"/>
  <c r="J213" i="6" s="1"/>
  <c r="E214" i="6"/>
  <c r="E215" i="6"/>
  <c r="E216" i="6"/>
  <c r="E217" i="6"/>
  <c r="E218" i="6"/>
  <c r="E219" i="6"/>
  <c r="J219" i="6" s="1"/>
  <c r="E220" i="6"/>
  <c r="J220" i="6" s="1"/>
  <c r="E221" i="6"/>
  <c r="J221" i="6" s="1"/>
  <c r="E222" i="6"/>
  <c r="E223" i="6"/>
  <c r="J223" i="6" s="1"/>
  <c r="E224" i="6"/>
  <c r="J224" i="6" s="1"/>
  <c r="E225" i="6"/>
  <c r="E226" i="6"/>
  <c r="E227" i="6"/>
  <c r="E228" i="6"/>
  <c r="E229" i="6"/>
  <c r="E230" i="6"/>
  <c r="E231" i="6"/>
  <c r="E232" i="6"/>
  <c r="E233" i="6"/>
  <c r="J233" i="6" s="1"/>
  <c r="E234" i="6"/>
  <c r="E235" i="6"/>
  <c r="E236" i="6"/>
  <c r="J236" i="6" s="1"/>
  <c r="E237" i="6"/>
  <c r="J237" i="6" s="1"/>
  <c r="E238" i="6"/>
  <c r="E239" i="6"/>
  <c r="E240" i="6"/>
  <c r="J240" i="6" s="1"/>
  <c r="E241" i="6"/>
  <c r="J241" i="6" s="1"/>
  <c r="E242" i="6"/>
  <c r="E243" i="6"/>
  <c r="E244" i="6"/>
  <c r="J244" i="6" s="1"/>
  <c r="E245" i="6"/>
  <c r="J245" i="6" s="1"/>
  <c r="E246" i="6"/>
  <c r="E247" i="6"/>
  <c r="E248" i="6"/>
  <c r="J248" i="6" s="1"/>
  <c r="E249" i="6"/>
  <c r="J249" i="6" s="1"/>
  <c r="E250" i="6"/>
  <c r="J250" i="6" s="1"/>
  <c r="E251" i="6"/>
  <c r="E252" i="6"/>
  <c r="J252" i="6" s="1"/>
  <c r="E253" i="6"/>
  <c r="J253" i="6" s="1"/>
  <c r="E254" i="6"/>
  <c r="J254" i="6" s="1"/>
  <c r="E255" i="6"/>
  <c r="E256" i="6"/>
  <c r="J256" i="6" s="1"/>
  <c r="E257" i="6"/>
  <c r="J257" i="6" s="1"/>
  <c r="E258" i="6"/>
  <c r="J258" i="6" s="1"/>
  <c r="E259" i="6"/>
  <c r="E260" i="6"/>
  <c r="J260" i="6" s="1"/>
  <c r="E261" i="6"/>
  <c r="J261" i="6" s="1"/>
  <c r="E262" i="6"/>
  <c r="J262" i="6" s="1"/>
  <c r="E263" i="6"/>
  <c r="E264" i="6"/>
  <c r="J264" i="6" s="1"/>
  <c r="E265" i="6"/>
  <c r="J265" i="6" s="1"/>
  <c r="E266" i="6"/>
  <c r="J266" i="6" s="1"/>
  <c r="E267" i="6"/>
  <c r="E268" i="6"/>
  <c r="J268" i="6" s="1"/>
  <c r="E269" i="6"/>
  <c r="J269" i="6" s="1"/>
  <c r="E270" i="6"/>
  <c r="J270" i="6" s="1"/>
  <c r="E271" i="6"/>
  <c r="J225" i="6" l="1"/>
  <c r="G128" i="5" s="1"/>
  <c r="D128" i="5"/>
  <c r="J217" i="6"/>
  <c r="G116" i="5" s="1"/>
  <c r="D116" i="5"/>
  <c r="J271" i="6"/>
  <c r="J267" i="6"/>
  <c r="J263" i="6"/>
  <c r="J259" i="6"/>
  <c r="J255" i="6"/>
  <c r="J251" i="6"/>
  <c r="J247" i="6"/>
  <c r="J243" i="6"/>
  <c r="J239" i="6"/>
  <c r="J235" i="6"/>
  <c r="J231" i="6"/>
  <c r="G139" i="5" s="1"/>
  <c r="D139" i="5"/>
  <c r="J227" i="6"/>
  <c r="G130" i="5" s="1"/>
  <c r="D130" i="5"/>
  <c r="J215" i="6"/>
  <c r="G117" i="5" s="1"/>
  <c r="D117" i="5"/>
  <c r="E19" i="10"/>
  <c r="I13" i="10"/>
  <c r="J229" i="6"/>
  <c r="G137" i="5" s="1"/>
  <c r="D137" i="5"/>
  <c r="E137" i="5" s="1"/>
  <c r="J232" i="6"/>
  <c r="G140" i="5" s="1"/>
  <c r="D140" i="5"/>
  <c r="J228" i="6"/>
  <c r="G131" i="5" s="1"/>
  <c r="D131" i="5"/>
  <c r="J216" i="6"/>
  <c r="G115" i="5" s="1"/>
  <c r="D115" i="5"/>
  <c r="J180" i="6"/>
  <c r="J176" i="6"/>
  <c r="J172" i="6"/>
  <c r="E89" i="5"/>
  <c r="E90" i="5" s="1"/>
  <c r="E96" i="6"/>
  <c r="E64" i="6"/>
  <c r="J246" i="6"/>
  <c r="J242" i="6"/>
  <c r="J238" i="6"/>
  <c r="J234" i="6"/>
  <c r="J230" i="6"/>
  <c r="G138" i="5" s="1"/>
  <c r="D138" i="5"/>
  <c r="J226" i="6"/>
  <c r="G129" i="5" s="1"/>
  <c r="D129" i="5"/>
  <c r="E129" i="5" s="1"/>
  <c r="J222" i="6"/>
  <c r="J218" i="6"/>
  <c r="G119" i="5" s="1"/>
  <c r="D119" i="5"/>
  <c r="E119" i="5" s="1"/>
  <c r="J214" i="6"/>
  <c r="G118" i="5" s="1"/>
  <c r="D118" i="5"/>
  <c r="J210" i="6"/>
  <c r="J206" i="6"/>
  <c r="J202" i="6"/>
  <c r="J198" i="6"/>
  <c r="J194" i="6"/>
  <c r="J190" i="6"/>
  <c r="J186" i="6"/>
  <c r="J182" i="6"/>
  <c r="J178" i="6"/>
  <c r="J174" i="6"/>
  <c r="J170" i="6"/>
  <c r="E275" i="6"/>
  <c r="E279" i="6"/>
  <c r="E283" i="6"/>
  <c r="E287" i="6"/>
  <c r="E291" i="6"/>
  <c r="E295" i="6"/>
  <c r="D146" i="5" s="1"/>
  <c r="E299" i="6"/>
  <c r="D150" i="5" s="1"/>
  <c r="E150" i="5" s="1"/>
  <c r="E303" i="6"/>
  <c r="E307" i="6"/>
  <c r="E311" i="6"/>
  <c r="E321" i="6"/>
  <c r="E329" i="6"/>
  <c r="E337" i="6"/>
  <c r="E345" i="6"/>
  <c r="E322" i="6"/>
  <c r="E330" i="6"/>
  <c r="E338" i="6"/>
  <c r="E346" i="6"/>
  <c r="E350" i="6"/>
  <c r="E354" i="6"/>
  <c r="E358" i="6"/>
  <c r="E362" i="6"/>
  <c r="E366" i="6"/>
  <c r="E370" i="6"/>
  <c r="E374" i="6"/>
  <c r="E378" i="6"/>
  <c r="E382" i="6"/>
  <c r="E387" i="6"/>
  <c r="E391" i="6"/>
  <c r="E395" i="6"/>
  <c r="E403" i="6"/>
  <c r="E411" i="6"/>
  <c r="E419" i="6"/>
  <c r="E427" i="6"/>
  <c r="E435" i="6"/>
  <c r="E443" i="6"/>
  <c r="E451" i="6"/>
  <c r="E453" i="6"/>
  <c r="E457" i="6"/>
  <c r="E461" i="6"/>
  <c r="E465" i="6"/>
  <c r="E469" i="6"/>
  <c r="E473" i="6"/>
  <c r="E477" i="6"/>
  <c r="E481" i="6"/>
  <c r="E402" i="6"/>
  <c r="E410" i="6"/>
  <c r="E418" i="6"/>
  <c r="E426" i="6"/>
  <c r="E434" i="6"/>
  <c r="E442" i="6"/>
  <c r="E450" i="6"/>
  <c r="E491" i="6"/>
  <c r="E495" i="6"/>
  <c r="E499" i="6"/>
  <c r="E503" i="6"/>
  <c r="E507" i="6"/>
  <c r="E511" i="6"/>
  <c r="E515" i="6"/>
  <c r="E519" i="6"/>
  <c r="E523" i="6"/>
  <c r="E527" i="6"/>
  <c r="E482" i="6"/>
  <c r="E486" i="6"/>
  <c r="E532" i="6"/>
  <c r="E536" i="6"/>
  <c r="E540" i="6"/>
  <c r="E544" i="6"/>
  <c r="E548" i="6"/>
  <c r="E552" i="6"/>
  <c r="E556" i="6"/>
  <c r="E560" i="6"/>
  <c r="E564" i="6"/>
  <c r="E568" i="6"/>
  <c r="E572" i="6"/>
  <c r="E584" i="6"/>
  <c r="E588" i="6"/>
  <c r="E592" i="6"/>
  <c r="E596" i="6"/>
  <c r="E600" i="6"/>
  <c r="E604" i="6"/>
  <c r="E608" i="6"/>
  <c r="E612" i="6"/>
  <c r="E616" i="6"/>
  <c r="E620" i="6"/>
  <c r="E624" i="6"/>
  <c r="E579" i="6"/>
  <c r="E632" i="6"/>
  <c r="E636" i="6"/>
  <c r="E640" i="6"/>
  <c r="E644" i="6"/>
  <c r="E648" i="6"/>
  <c r="E626" i="6"/>
  <c r="E651" i="6"/>
  <c r="E655" i="6"/>
  <c r="E659" i="6"/>
  <c r="E663" i="6"/>
  <c r="E667" i="6"/>
  <c r="E671" i="6"/>
  <c r="E680" i="6"/>
  <c r="E679" i="6"/>
  <c r="E685" i="6"/>
  <c r="E689" i="6"/>
  <c r="E693" i="6"/>
  <c r="E697" i="6"/>
  <c r="E702" i="6"/>
  <c r="E706" i="6"/>
  <c r="E699" i="6"/>
  <c r="E716" i="6"/>
  <c r="E720" i="6"/>
  <c r="E724" i="6"/>
  <c r="E729" i="6"/>
  <c r="E731" i="6"/>
  <c r="E739" i="6"/>
  <c r="E734" i="6"/>
  <c r="E742" i="6"/>
  <c r="E746" i="6"/>
  <c r="E750" i="6"/>
  <c r="E754" i="6"/>
  <c r="E762" i="6"/>
  <c r="E773" i="6"/>
  <c r="E771" i="6"/>
  <c r="E757" i="6"/>
  <c r="E765" i="6"/>
  <c r="E780" i="6"/>
  <c r="E781" i="6"/>
  <c r="E788" i="6"/>
  <c r="E791" i="6"/>
  <c r="E800" i="6"/>
  <c r="E104" i="6"/>
  <c r="E72" i="6"/>
  <c r="W17" i="14"/>
  <c r="Y9" i="14"/>
  <c r="X19" i="14"/>
  <c r="X6" i="14"/>
  <c r="Y13" i="14"/>
  <c r="X10" i="14"/>
  <c r="Y17" i="14"/>
  <c r="Y18" i="14"/>
  <c r="W18" i="14"/>
  <c r="Y4" i="14"/>
  <c r="X9" i="14"/>
  <c r="Y12" i="14"/>
  <c r="X15" i="14"/>
  <c r="X16" i="14"/>
  <c r="Y5" i="14"/>
  <c r="Y14" i="14"/>
  <c r="X20" i="14"/>
  <c r="W19" i="14"/>
  <c r="Y10" i="14"/>
  <c r="Y11" i="14"/>
  <c r="Y6" i="14"/>
  <c r="Y21" i="14"/>
  <c r="X17" i="14"/>
  <c r="Y22" i="14"/>
  <c r="X14" i="14"/>
  <c r="W22" i="14"/>
  <c r="X22" i="14"/>
  <c r="Y16" i="14"/>
  <c r="W20" i="14"/>
  <c r="X11" i="14"/>
  <c r="Y23" i="14"/>
  <c r="W11" i="14"/>
  <c r="W7" i="14"/>
  <c r="W3" i="14"/>
  <c r="W15" i="14"/>
  <c r="W14" i="14"/>
  <c r="W13" i="14"/>
  <c r="W9" i="14"/>
  <c r="X8" i="14"/>
  <c r="Y7" i="14"/>
  <c r="W5" i="14"/>
  <c r="X4" i="14"/>
  <c r="Y3" i="14"/>
  <c r="W16" i="14"/>
  <c r="W12" i="14"/>
  <c r="W8" i="14"/>
  <c r="W4" i="14"/>
  <c r="X3" i="14"/>
  <c r="X13" i="14"/>
  <c r="Y8" i="14"/>
  <c r="X5" i="14"/>
  <c r="X21" i="14"/>
  <c r="X12" i="14"/>
  <c r="Y19" i="14"/>
  <c r="X7" i="14"/>
  <c r="Y15" i="14"/>
  <c r="W21" i="14"/>
  <c r="W10" i="14"/>
  <c r="Y20" i="14"/>
  <c r="X18" i="14"/>
  <c r="K48" i="11"/>
  <c r="P48" i="11" s="1"/>
  <c r="K28" i="11"/>
  <c r="K47" i="11"/>
  <c r="P47" i="11" s="1"/>
  <c r="K49" i="11"/>
  <c r="K41" i="11"/>
  <c r="K14" i="11"/>
  <c r="K23" i="11"/>
  <c r="K35" i="11"/>
  <c r="K40" i="11"/>
  <c r="J23" i="11"/>
  <c r="F44" i="11"/>
  <c r="F40" i="11"/>
  <c r="C69" i="8" s="1"/>
  <c r="E69" i="8" s="1"/>
  <c r="F34" i="11"/>
  <c r="F28" i="11"/>
  <c r="C61" i="8" s="1"/>
  <c r="E61" i="8" s="1"/>
  <c r="F24" i="11"/>
  <c r="F18" i="11"/>
  <c r="F14" i="11"/>
  <c r="C49" i="8" s="1"/>
  <c r="E49" i="8" s="1"/>
  <c r="F49" i="11"/>
  <c r="F43" i="11"/>
  <c r="F39" i="11"/>
  <c r="F33" i="11"/>
  <c r="F27" i="11"/>
  <c r="F23" i="11"/>
  <c r="C56" i="8" s="1"/>
  <c r="E56" i="8" s="1"/>
  <c r="F17" i="11"/>
  <c r="F48" i="11"/>
  <c r="J48" i="11" s="1"/>
  <c r="F42" i="11"/>
  <c r="F38" i="11"/>
  <c r="F32" i="11"/>
  <c r="F26" i="11"/>
  <c r="J26" i="11" s="1"/>
  <c r="F22" i="11"/>
  <c r="F16" i="11"/>
  <c r="F47" i="11"/>
  <c r="J47" i="11" s="1"/>
  <c r="F41" i="11"/>
  <c r="C70" i="8" s="1"/>
  <c r="E70" i="8" s="1"/>
  <c r="F35" i="11"/>
  <c r="C66" i="8" s="1"/>
  <c r="E66" i="8" s="1"/>
  <c r="F31" i="11"/>
  <c r="F25" i="11"/>
  <c r="F21" i="11"/>
  <c r="F15" i="11"/>
  <c r="J27" i="11"/>
  <c r="J49" i="11"/>
  <c r="J28" i="11"/>
  <c r="J15" i="11"/>
  <c r="J35" i="11"/>
  <c r="J16" i="11"/>
  <c r="J38" i="11"/>
  <c r="J21" i="11"/>
  <c r="J22" i="11"/>
  <c r="J42" i="11"/>
  <c r="J17" i="11"/>
  <c r="J40" i="11"/>
  <c r="J25" i="11"/>
  <c r="D27" i="10"/>
  <c r="C27" i="10" s="1"/>
  <c r="D26" i="10"/>
  <c r="C26" i="10" s="1"/>
  <c r="D24" i="10"/>
  <c r="C24" i="10" s="1"/>
  <c r="D25" i="10"/>
  <c r="C25" i="10" s="1"/>
  <c r="J272" i="6"/>
  <c r="J276" i="6"/>
  <c r="J280" i="6"/>
  <c r="J284" i="6"/>
  <c r="J288" i="6"/>
  <c r="J292" i="6"/>
  <c r="J296" i="6"/>
  <c r="G147" i="5" s="1"/>
  <c r="J300" i="6"/>
  <c r="G151" i="5" s="1"/>
  <c r="J304" i="6"/>
  <c r="J308" i="6"/>
  <c r="J312" i="6"/>
  <c r="J323" i="6"/>
  <c r="J331" i="6"/>
  <c r="J339" i="6"/>
  <c r="J315" i="6"/>
  <c r="J316" i="6"/>
  <c r="J324" i="6"/>
  <c r="J332" i="6"/>
  <c r="J340" i="6"/>
  <c r="J347" i="6"/>
  <c r="J351" i="6"/>
  <c r="J355" i="6"/>
  <c r="J359" i="6"/>
  <c r="J363" i="6"/>
  <c r="J367" i="6"/>
  <c r="J371" i="6"/>
  <c r="J375" i="6"/>
  <c r="J379" i="6"/>
  <c r="J383" i="6"/>
  <c r="J388" i="6"/>
  <c r="J392" i="6"/>
  <c r="J397" i="6"/>
  <c r="J405" i="6"/>
  <c r="J413" i="6"/>
  <c r="J421" i="6"/>
  <c r="J429" i="6"/>
  <c r="J437" i="6"/>
  <c r="J445" i="6"/>
  <c r="J454" i="6"/>
  <c r="J458" i="6"/>
  <c r="J462" i="6"/>
  <c r="J466" i="6"/>
  <c r="J470" i="6"/>
  <c r="J474" i="6"/>
  <c r="J478" i="6"/>
  <c r="J396" i="6"/>
  <c r="J404" i="6"/>
  <c r="J412" i="6"/>
  <c r="J420" i="6"/>
  <c r="J428" i="6"/>
  <c r="J436" i="6"/>
  <c r="J444" i="6"/>
  <c r="J492" i="6"/>
  <c r="J496" i="6"/>
  <c r="J500" i="6"/>
  <c r="J504" i="6"/>
  <c r="J508" i="6"/>
  <c r="J512" i="6"/>
  <c r="J516" i="6"/>
  <c r="J520" i="6"/>
  <c r="J524" i="6"/>
  <c r="J528" i="6"/>
  <c r="J483" i="6"/>
  <c r="J487" i="6"/>
  <c r="J533" i="6"/>
  <c r="J537" i="6"/>
  <c r="J541" i="6"/>
  <c r="J545" i="6"/>
  <c r="J549" i="6"/>
  <c r="J553" i="6"/>
  <c r="J557" i="6"/>
  <c r="J561" i="6"/>
  <c r="J565" i="6"/>
  <c r="J569" i="6"/>
  <c r="J573" i="6"/>
  <c r="J585" i="6"/>
  <c r="J589" i="6"/>
  <c r="J593" i="6"/>
  <c r="J597" i="6"/>
  <c r="J601" i="6"/>
  <c r="J605" i="6"/>
  <c r="J609" i="6"/>
  <c r="J613" i="6"/>
  <c r="J617" i="6"/>
  <c r="J621" i="6"/>
  <c r="J576" i="6"/>
  <c r="J580" i="6"/>
  <c r="J633" i="6"/>
  <c r="J637" i="6"/>
  <c r="J641" i="6"/>
  <c r="J645" i="6"/>
  <c r="J649" i="6"/>
  <c r="J627" i="6"/>
  <c r="J652" i="6"/>
  <c r="J656" i="6"/>
  <c r="J660" i="6"/>
  <c r="J664" i="6"/>
  <c r="J668" i="6"/>
  <c r="J672" i="6"/>
  <c r="J682" i="6"/>
  <c r="J681" i="6"/>
  <c r="J686" i="6"/>
  <c r="J690" i="6"/>
  <c r="J694" i="6"/>
  <c r="J698" i="6"/>
  <c r="J703" i="6"/>
  <c r="J707" i="6"/>
  <c r="J710" i="6"/>
  <c r="J713" i="6"/>
  <c r="J717" i="6"/>
  <c r="J721" i="6"/>
  <c r="J725" i="6"/>
  <c r="J726" i="6"/>
  <c r="J733" i="6"/>
  <c r="J741" i="6"/>
  <c r="J736" i="6"/>
  <c r="J744" i="6"/>
  <c r="J747" i="6"/>
  <c r="J751" i="6"/>
  <c r="J756" i="6"/>
  <c r="J764" i="6"/>
  <c r="J772" i="6"/>
  <c r="J759" i="6"/>
  <c r="J767" i="6"/>
  <c r="J782" i="6"/>
  <c r="J775" i="6"/>
  <c r="J783" i="6"/>
  <c r="J790" i="6"/>
  <c r="J785" i="6"/>
  <c r="J793" i="6"/>
  <c r="J795" i="6"/>
  <c r="J796" i="6"/>
  <c r="J799" i="6"/>
  <c r="J802" i="6"/>
  <c r="E164" i="6"/>
  <c r="E100" i="5" s="1"/>
  <c r="E156" i="6"/>
  <c r="E148" i="6"/>
  <c r="G140" i="6"/>
  <c r="J140" i="6" s="1"/>
  <c r="E132" i="6"/>
  <c r="E124" i="6"/>
  <c r="G116" i="6"/>
  <c r="E108" i="6"/>
  <c r="E100" i="6"/>
  <c r="G92" i="6"/>
  <c r="E84" i="6"/>
  <c r="D81" i="5" s="1"/>
  <c r="E76" i="6"/>
  <c r="E68" i="6"/>
  <c r="E60" i="6"/>
  <c r="G52" i="6"/>
  <c r="E44" i="6"/>
  <c r="E36" i="6"/>
  <c r="D51" i="5" s="1"/>
  <c r="E28" i="6"/>
  <c r="E20" i="6"/>
  <c r="D40" i="5" s="1"/>
  <c r="E12" i="6"/>
  <c r="Z5" i="6"/>
  <c r="AL4" i="6"/>
  <c r="V4" i="6"/>
  <c r="E167" i="6"/>
  <c r="E103" i="5" s="1"/>
  <c r="E159" i="6"/>
  <c r="E151" i="6"/>
  <c r="E143" i="6"/>
  <c r="G135" i="6"/>
  <c r="E127" i="6"/>
  <c r="G119" i="6"/>
  <c r="G111" i="6"/>
  <c r="G103" i="6"/>
  <c r="E95" i="6"/>
  <c r="G87" i="6"/>
  <c r="F75" i="5" s="1"/>
  <c r="G79" i="6"/>
  <c r="E71" i="6"/>
  <c r="E63" i="6"/>
  <c r="G55" i="6"/>
  <c r="F31" i="5" s="1"/>
  <c r="G47" i="6"/>
  <c r="F82" i="5" s="1"/>
  <c r="G39" i="6"/>
  <c r="E31" i="6"/>
  <c r="G23" i="6"/>
  <c r="G15" i="6"/>
  <c r="F30" i="5" s="1"/>
  <c r="AG5" i="6"/>
  <c r="Q5" i="6"/>
  <c r="AC4" i="6"/>
  <c r="M4" i="6"/>
  <c r="E162" i="6"/>
  <c r="E98" i="5" s="1"/>
  <c r="E154" i="6"/>
  <c r="E146" i="6"/>
  <c r="G138" i="6"/>
  <c r="E130" i="6"/>
  <c r="E122" i="6"/>
  <c r="E114" i="6"/>
  <c r="G106" i="6"/>
  <c r="G98" i="6"/>
  <c r="G90" i="6"/>
  <c r="G82" i="6"/>
  <c r="E74" i="6"/>
  <c r="G66" i="6"/>
  <c r="F63" i="5" s="1"/>
  <c r="G58" i="6"/>
  <c r="G50" i="6"/>
  <c r="G42" i="6"/>
  <c r="G34" i="6"/>
  <c r="E50" i="5" s="1"/>
  <c r="E26" i="6"/>
  <c r="E18" i="6"/>
  <c r="D44" i="5" s="1"/>
  <c r="E10" i="6"/>
  <c r="X5" i="6"/>
  <c r="AJ4" i="6"/>
  <c r="T4" i="6"/>
  <c r="E165" i="6"/>
  <c r="E101" i="5" s="1"/>
  <c r="E157" i="6"/>
  <c r="E149" i="6"/>
  <c r="G141" i="6"/>
  <c r="G133" i="6"/>
  <c r="G125" i="6"/>
  <c r="G117" i="6"/>
  <c r="F65" i="5" s="1"/>
  <c r="G109" i="6"/>
  <c r="G101" i="6"/>
  <c r="E93" i="6"/>
  <c r="G85" i="6"/>
  <c r="F78" i="5" s="1"/>
  <c r="G77" i="6"/>
  <c r="G69" i="6"/>
  <c r="E61" i="6"/>
  <c r="G53" i="6"/>
  <c r="G45" i="6"/>
  <c r="F42" i="5" s="1"/>
  <c r="E37" i="6"/>
  <c r="E29" i="6"/>
  <c r="G21" i="6"/>
  <c r="G13" i="6"/>
  <c r="AE5" i="6"/>
  <c r="O5" i="6"/>
  <c r="AA4" i="6"/>
  <c r="J273" i="6"/>
  <c r="J277" i="6"/>
  <c r="J281" i="6"/>
  <c r="J285" i="6"/>
  <c r="J289" i="6"/>
  <c r="J293" i="6"/>
  <c r="J297" i="6"/>
  <c r="G148" i="5" s="1"/>
  <c r="J301" i="6"/>
  <c r="J305" i="6"/>
  <c r="J309" i="6"/>
  <c r="J313" i="6"/>
  <c r="J317" i="6"/>
  <c r="J325" i="6"/>
  <c r="J333" i="6"/>
  <c r="J341" i="6"/>
  <c r="J318" i="6"/>
  <c r="J326" i="6"/>
  <c r="J334" i="6"/>
  <c r="J342" i="6"/>
  <c r="J348" i="6"/>
  <c r="J352" i="6"/>
  <c r="J356" i="6"/>
  <c r="J360" i="6"/>
  <c r="J364" i="6"/>
  <c r="J368" i="6"/>
  <c r="J372" i="6"/>
  <c r="J376" i="6"/>
  <c r="J380" i="6"/>
  <c r="J384" i="6"/>
  <c r="J389" i="6"/>
  <c r="J393" i="6"/>
  <c r="J399" i="6"/>
  <c r="J407" i="6"/>
  <c r="J415" i="6"/>
  <c r="J423" i="6"/>
  <c r="J431" i="6"/>
  <c r="J439" i="6"/>
  <c r="J447" i="6"/>
  <c r="J455" i="6"/>
  <c r="J459" i="6"/>
  <c r="J463" i="6"/>
  <c r="J467" i="6"/>
  <c r="J471" i="6"/>
  <c r="J475" i="6"/>
  <c r="J479" i="6"/>
  <c r="J398" i="6"/>
  <c r="J406" i="6"/>
  <c r="J414" i="6"/>
  <c r="J422" i="6"/>
  <c r="J430" i="6"/>
  <c r="J438" i="6"/>
  <c r="J446" i="6"/>
  <c r="J489" i="6"/>
  <c r="J493" i="6"/>
  <c r="J497" i="6"/>
  <c r="J501" i="6"/>
  <c r="J505" i="6"/>
  <c r="J509" i="6"/>
  <c r="J513" i="6"/>
  <c r="J517" i="6"/>
  <c r="J521" i="6"/>
  <c r="J525" i="6"/>
  <c r="J529" i="6"/>
  <c r="J484" i="6"/>
  <c r="J488" i="6"/>
  <c r="J534" i="6"/>
  <c r="J538" i="6"/>
  <c r="J542" i="6"/>
  <c r="J546" i="6"/>
  <c r="J550" i="6"/>
  <c r="J554" i="6"/>
  <c r="J558" i="6"/>
  <c r="J562" i="6"/>
  <c r="J566" i="6"/>
  <c r="J570" i="6"/>
  <c r="J574" i="6"/>
  <c r="J582" i="6"/>
  <c r="J586" i="6"/>
  <c r="J590" i="6"/>
  <c r="J594" i="6"/>
  <c r="J598" i="6"/>
  <c r="J602" i="6"/>
  <c r="J606" i="6"/>
  <c r="J610" i="6"/>
  <c r="J614" i="6"/>
  <c r="J618" i="6"/>
  <c r="J622" i="6"/>
  <c r="J577" i="6"/>
  <c r="J581" i="6"/>
  <c r="J630" i="6"/>
  <c r="J634" i="6"/>
  <c r="J638" i="6"/>
  <c r="J642" i="6"/>
  <c r="J646" i="6"/>
  <c r="J650" i="6"/>
  <c r="J628" i="6"/>
  <c r="J653" i="6"/>
  <c r="J657" i="6"/>
  <c r="J661" i="6"/>
  <c r="J665" i="6"/>
  <c r="J669" i="6"/>
  <c r="J673" i="6"/>
  <c r="J676" i="6"/>
  <c r="J675" i="6"/>
  <c r="J683" i="6"/>
  <c r="J687" i="6"/>
  <c r="J691" i="6"/>
  <c r="J695" i="6"/>
  <c r="J700" i="6"/>
  <c r="J704" i="6"/>
  <c r="J708" i="6"/>
  <c r="J711" i="6"/>
  <c r="J714" i="6"/>
  <c r="J718" i="6"/>
  <c r="J722" i="6"/>
  <c r="J727" i="6"/>
  <c r="J735" i="6"/>
  <c r="J743" i="6"/>
  <c r="J738" i="6"/>
  <c r="J730" i="6"/>
  <c r="J748" i="6"/>
  <c r="J758" i="6"/>
  <c r="J766" i="6"/>
  <c r="J769" i="6"/>
  <c r="J753" i="6"/>
  <c r="J761" i="6"/>
  <c r="J776" i="6"/>
  <c r="J774" i="6"/>
  <c r="J777" i="6"/>
  <c r="J784" i="6"/>
  <c r="J792" i="6"/>
  <c r="J787" i="6"/>
  <c r="J797" i="6"/>
  <c r="J798" i="6"/>
  <c r="J801" i="6"/>
  <c r="J804" i="6"/>
  <c r="G168" i="6"/>
  <c r="G160" i="6"/>
  <c r="G96" i="5" s="1"/>
  <c r="G152" i="6"/>
  <c r="G144" i="6"/>
  <c r="G136" i="6"/>
  <c r="G128" i="6"/>
  <c r="G120" i="6"/>
  <c r="G112" i="6"/>
  <c r="G88" i="6"/>
  <c r="F80" i="5" s="1"/>
  <c r="G56" i="6"/>
  <c r="F62" i="5" s="1"/>
  <c r="G40" i="6"/>
  <c r="E32" i="6"/>
  <c r="E24" i="6"/>
  <c r="G16" i="6"/>
  <c r="AL5" i="6"/>
  <c r="V5" i="6"/>
  <c r="AH4" i="6"/>
  <c r="R4" i="6"/>
  <c r="G163" i="6"/>
  <c r="G99" i="5" s="1"/>
  <c r="G155" i="6"/>
  <c r="G147" i="6"/>
  <c r="E139" i="6"/>
  <c r="E131" i="6"/>
  <c r="E123" i="6"/>
  <c r="G115" i="6"/>
  <c r="G107" i="6"/>
  <c r="E99" i="6"/>
  <c r="E91" i="6"/>
  <c r="E83" i="6"/>
  <c r="D76" i="5" s="1"/>
  <c r="E75" i="6"/>
  <c r="E67" i="6"/>
  <c r="G59" i="6"/>
  <c r="G51" i="6"/>
  <c r="G43" i="6"/>
  <c r="E35" i="6"/>
  <c r="E27" i="6"/>
  <c r="E19" i="6"/>
  <c r="G11" i="6"/>
  <c r="F27" i="5" s="1"/>
  <c r="AC5" i="6"/>
  <c r="M5" i="6"/>
  <c r="Y4" i="6"/>
  <c r="G166" i="6"/>
  <c r="G102" i="5" s="1"/>
  <c r="G158" i="6"/>
  <c r="G150" i="6"/>
  <c r="G142" i="6"/>
  <c r="E134" i="6"/>
  <c r="G126" i="6"/>
  <c r="G118" i="6"/>
  <c r="F64" i="5" s="1"/>
  <c r="G110" i="6"/>
  <c r="G102" i="6"/>
  <c r="E94" i="6"/>
  <c r="G86" i="6"/>
  <c r="F79" i="5" s="1"/>
  <c r="G78" i="6"/>
  <c r="G70" i="6"/>
  <c r="E62" i="6"/>
  <c r="G54" i="6"/>
  <c r="G46" i="6"/>
  <c r="G38" i="6"/>
  <c r="F61" i="5" s="1"/>
  <c r="E30" i="6"/>
  <c r="G22" i="6"/>
  <c r="G14" i="6"/>
  <c r="F41" i="5" s="1"/>
  <c r="AJ5" i="6"/>
  <c r="T5" i="6"/>
  <c r="AF4" i="6"/>
  <c r="P4" i="6"/>
  <c r="G161" i="6"/>
  <c r="G97" i="5" s="1"/>
  <c r="G153" i="6"/>
  <c r="G145" i="6"/>
  <c r="G137" i="6"/>
  <c r="E129" i="6"/>
  <c r="E121" i="6"/>
  <c r="E113" i="6"/>
  <c r="G105" i="6"/>
  <c r="E97" i="6"/>
  <c r="G89" i="6"/>
  <c r="G81" i="6"/>
  <c r="F74" i="5" s="1"/>
  <c r="E73" i="6"/>
  <c r="G65" i="6"/>
  <c r="G57" i="6"/>
  <c r="G49" i="6"/>
  <c r="G41" i="6"/>
  <c r="G33" i="6"/>
  <c r="E49" i="5" s="1"/>
  <c r="G25" i="6"/>
  <c r="E17" i="6"/>
  <c r="D29" i="5" s="1"/>
  <c r="E9" i="6"/>
  <c r="AA5" i="6"/>
  <c r="G181" i="6"/>
  <c r="J181" i="6" s="1"/>
  <c r="W4" i="6"/>
  <c r="J274" i="6"/>
  <c r="J278" i="6"/>
  <c r="J282" i="6"/>
  <c r="J286" i="6"/>
  <c r="J290" i="6"/>
  <c r="J294" i="6"/>
  <c r="J298" i="6"/>
  <c r="G149" i="5" s="1"/>
  <c r="J302" i="6"/>
  <c r="J306" i="6"/>
  <c r="J310" i="6"/>
  <c r="J314" i="6"/>
  <c r="J319" i="6"/>
  <c r="J327" i="6"/>
  <c r="J335" i="6"/>
  <c r="J343" i="6"/>
  <c r="J320" i="6"/>
  <c r="J328" i="6"/>
  <c r="J336" i="6"/>
  <c r="J344" i="6"/>
  <c r="J349" i="6"/>
  <c r="J353" i="6"/>
  <c r="J357" i="6"/>
  <c r="J361" i="6"/>
  <c r="J365" i="6"/>
  <c r="J369" i="6"/>
  <c r="J373" i="6"/>
  <c r="J377" i="6"/>
  <c r="J381" i="6"/>
  <c r="J385" i="6"/>
  <c r="J386" i="6"/>
  <c r="J390" i="6"/>
  <c r="J394" i="6"/>
  <c r="J401" i="6"/>
  <c r="J409" i="6"/>
  <c r="J417" i="6"/>
  <c r="J425" i="6"/>
  <c r="J433" i="6"/>
  <c r="J441" i="6"/>
  <c r="J449" i="6"/>
  <c r="J452" i="6"/>
  <c r="J456" i="6"/>
  <c r="J460" i="6"/>
  <c r="J464" i="6"/>
  <c r="J468" i="6"/>
  <c r="J472" i="6"/>
  <c r="J476" i="6"/>
  <c r="J480" i="6"/>
  <c r="J400" i="6"/>
  <c r="J408" i="6"/>
  <c r="J416" i="6"/>
  <c r="J424" i="6"/>
  <c r="J432" i="6"/>
  <c r="J440" i="6"/>
  <c r="J448" i="6"/>
  <c r="J490" i="6"/>
  <c r="J494" i="6"/>
  <c r="J498" i="6"/>
  <c r="J502" i="6"/>
  <c r="J506" i="6"/>
  <c r="J510" i="6"/>
  <c r="J514" i="6"/>
  <c r="J518" i="6"/>
  <c r="J522" i="6"/>
  <c r="J526" i="6"/>
  <c r="J530" i="6"/>
  <c r="J485" i="6"/>
  <c r="J531" i="6"/>
  <c r="J535" i="6"/>
  <c r="J539" i="6"/>
  <c r="J543" i="6"/>
  <c r="J547" i="6"/>
  <c r="J551" i="6"/>
  <c r="J555" i="6"/>
  <c r="J559" i="6"/>
  <c r="J563" i="6"/>
  <c r="J567" i="6"/>
  <c r="J571" i="6"/>
  <c r="J575" i="6"/>
  <c r="J583" i="6"/>
  <c r="J587" i="6"/>
  <c r="J591" i="6"/>
  <c r="J595" i="6"/>
  <c r="J599" i="6"/>
  <c r="J603" i="6"/>
  <c r="J607" i="6"/>
  <c r="J611" i="6"/>
  <c r="J615" i="6"/>
  <c r="J619" i="6"/>
  <c r="J623" i="6"/>
  <c r="J578" i="6"/>
  <c r="J631" i="6"/>
  <c r="J635" i="6"/>
  <c r="J639" i="6"/>
  <c r="J643" i="6"/>
  <c r="J647" i="6"/>
  <c r="J625" i="6"/>
  <c r="J629" i="6"/>
  <c r="J654" i="6"/>
  <c r="J658" i="6"/>
  <c r="J662" i="6"/>
  <c r="J666" i="6"/>
  <c r="J670" i="6"/>
  <c r="J674" i="6"/>
  <c r="J678" i="6"/>
  <c r="J677" i="6"/>
  <c r="J684" i="6"/>
  <c r="J688" i="6"/>
  <c r="J692" i="6"/>
  <c r="J696" i="6"/>
  <c r="J701" i="6"/>
  <c r="J705" i="6"/>
  <c r="J709" i="6"/>
  <c r="J712" i="6"/>
  <c r="J715" i="6"/>
  <c r="J719" i="6"/>
  <c r="J723" i="6"/>
  <c r="J728" i="6"/>
  <c r="J737" i="6"/>
  <c r="J732" i="6"/>
  <c r="J740" i="6"/>
  <c r="J745" i="6"/>
  <c r="J749" i="6"/>
  <c r="J752" i="6"/>
  <c r="J760" i="6"/>
  <c r="J768" i="6"/>
  <c r="J770" i="6"/>
  <c r="J755" i="6"/>
  <c r="J763" i="6"/>
  <c r="J778" i="6"/>
  <c r="J779" i="6"/>
  <c r="J786" i="6"/>
  <c r="J794" i="6"/>
  <c r="J789" i="6"/>
  <c r="J803" i="6"/>
  <c r="E168" i="6"/>
  <c r="J168" i="6" s="1"/>
  <c r="E160" i="6"/>
  <c r="E152" i="6"/>
  <c r="E144" i="6"/>
  <c r="E136" i="6"/>
  <c r="J136" i="6" s="1"/>
  <c r="E128" i="6"/>
  <c r="J128" i="6" s="1"/>
  <c r="E120" i="6"/>
  <c r="E112" i="6"/>
  <c r="G104" i="6"/>
  <c r="J104" i="6" s="1"/>
  <c r="G96" i="6"/>
  <c r="J96" i="6" s="1"/>
  <c r="E88" i="6"/>
  <c r="G80" i="6"/>
  <c r="G72" i="6"/>
  <c r="J72" i="6" s="1"/>
  <c r="G64" i="6"/>
  <c r="J64" i="6" s="1"/>
  <c r="E56" i="6"/>
  <c r="G48" i="6"/>
  <c r="E40" i="6"/>
  <c r="J40" i="6" s="1"/>
  <c r="G32" i="6"/>
  <c r="G24" i="6"/>
  <c r="E16" i="6"/>
  <c r="J16" i="6" s="1"/>
  <c r="AH5" i="6"/>
  <c r="R5" i="6"/>
  <c r="AD4" i="6"/>
  <c r="N4" i="6"/>
  <c r="E163" i="6"/>
  <c r="E155" i="6"/>
  <c r="J155" i="6" s="1"/>
  <c r="E147" i="6"/>
  <c r="J147" i="6" s="1"/>
  <c r="G139" i="6"/>
  <c r="G131" i="6"/>
  <c r="G123" i="6"/>
  <c r="E115" i="6"/>
  <c r="J115" i="6" s="1"/>
  <c r="E107" i="6"/>
  <c r="J107" i="6" s="1"/>
  <c r="G99" i="6"/>
  <c r="G91" i="6"/>
  <c r="G83" i="6"/>
  <c r="F76" i="5" s="1"/>
  <c r="G75" i="6"/>
  <c r="G67" i="6"/>
  <c r="E59" i="6"/>
  <c r="J59" i="6" s="1"/>
  <c r="E51" i="6"/>
  <c r="J51" i="6" s="1"/>
  <c r="E43" i="6"/>
  <c r="J43" i="6" s="1"/>
  <c r="G35" i="6"/>
  <c r="G27" i="6"/>
  <c r="G19" i="6"/>
  <c r="E11" i="6"/>
  <c r="Y5" i="6"/>
  <c r="AK4" i="6"/>
  <c r="U4" i="6"/>
  <c r="E166" i="6"/>
  <c r="E158" i="6"/>
  <c r="J158" i="6" s="1"/>
  <c r="E150" i="6"/>
  <c r="J150" i="6" s="1"/>
  <c r="E142" i="6"/>
  <c r="J142" i="6" s="1"/>
  <c r="G134" i="6"/>
  <c r="E126" i="6"/>
  <c r="J126" i="6" s="1"/>
  <c r="E118" i="6"/>
  <c r="E110" i="6"/>
  <c r="J110" i="6" s="1"/>
  <c r="E102" i="6"/>
  <c r="J102" i="6" s="1"/>
  <c r="G94" i="6"/>
  <c r="E86" i="6"/>
  <c r="E78" i="6"/>
  <c r="J78" i="6" s="1"/>
  <c r="E70" i="6"/>
  <c r="J70" i="6" s="1"/>
  <c r="G62" i="6"/>
  <c r="E54" i="6"/>
  <c r="J54" i="6" s="1"/>
  <c r="E46" i="6"/>
  <c r="J46" i="6" s="1"/>
  <c r="E38" i="6"/>
  <c r="G30" i="6"/>
  <c r="E22" i="6"/>
  <c r="J22" i="6" s="1"/>
  <c r="E14" i="6"/>
  <c r="AF5" i="6"/>
  <c r="P5" i="6"/>
  <c r="AB4" i="6"/>
  <c r="L4" i="6"/>
  <c r="E161" i="6"/>
  <c r="E153" i="6"/>
  <c r="J153" i="6" s="1"/>
  <c r="E145" i="6"/>
  <c r="J145" i="6" s="1"/>
  <c r="E137" i="6"/>
  <c r="J137" i="6" s="1"/>
  <c r="G129" i="6"/>
  <c r="G121" i="6"/>
  <c r="G113" i="6"/>
  <c r="E105" i="6"/>
  <c r="J105" i="6" s="1"/>
  <c r="G97" i="6"/>
  <c r="E89" i="6"/>
  <c r="J89" i="6" s="1"/>
  <c r="E81" i="6"/>
  <c r="G73" i="6"/>
  <c r="E65" i="6"/>
  <c r="J65" i="6" s="1"/>
  <c r="E57" i="6"/>
  <c r="J57" i="6" s="1"/>
  <c r="E49" i="6"/>
  <c r="J49" i="6" s="1"/>
  <c r="E41" i="6"/>
  <c r="J41" i="6" s="1"/>
  <c r="E33" i="6"/>
  <c r="E25" i="6"/>
  <c r="J25" i="6" s="1"/>
  <c r="G17" i="6"/>
  <c r="F29" i="5" s="1"/>
  <c r="G9" i="6"/>
  <c r="F28" i="5" s="1"/>
  <c r="W5" i="6"/>
  <c r="AI4" i="6"/>
  <c r="S4" i="6"/>
  <c r="J275" i="6"/>
  <c r="J279" i="6"/>
  <c r="J283" i="6"/>
  <c r="J287" i="6"/>
  <c r="J291" i="6"/>
  <c r="J295" i="6"/>
  <c r="G146" i="5" s="1"/>
  <c r="J299" i="6"/>
  <c r="G150" i="5" s="1"/>
  <c r="J303" i="6"/>
  <c r="J307" i="6"/>
  <c r="J311" i="6"/>
  <c r="J321" i="6"/>
  <c r="J329" i="6"/>
  <c r="J337" i="6"/>
  <c r="J345" i="6"/>
  <c r="J322" i="6"/>
  <c r="J330" i="6"/>
  <c r="J338" i="6"/>
  <c r="J346" i="6"/>
  <c r="J350" i="6"/>
  <c r="J354" i="6"/>
  <c r="J358" i="6"/>
  <c r="J362" i="6"/>
  <c r="J366" i="6"/>
  <c r="J370" i="6"/>
  <c r="J374" i="6"/>
  <c r="J378" i="6"/>
  <c r="J382" i="6"/>
  <c r="J387" i="6"/>
  <c r="J391" i="6"/>
  <c r="J395" i="6"/>
  <c r="J403" i="6"/>
  <c r="J411" i="6"/>
  <c r="J419" i="6"/>
  <c r="J427" i="6"/>
  <c r="J435" i="6"/>
  <c r="J443" i="6"/>
  <c r="J451" i="6"/>
  <c r="J453" i="6"/>
  <c r="J457" i="6"/>
  <c r="J461" i="6"/>
  <c r="J465" i="6"/>
  <c r="J469" i="6"/>
  <c r="J473" i="6"/>
  <c r="J477" i="6"/>
  <c r="J481" i="6"/>
  <c r="J402" i="6"/>
  <c r="J410" i="6"/>
  <c r="J418" i="6"/>
  <c r="J426" i="6"/>
  <c r="J434" i="6"/>
  <c r="J442" i="6"/>
  <c r="J450" i="6"/>
  <c r="J491" i="6"/>
  <c r="J495" i="6"/>
  <c r="J499" i="6"/>
  <c r="J503" i="6"/>
  <c r="J507" i="6"/>
  <c r="J511" i="6"/>
  <c r="J515" i="6"/>
  <c r="J519" i="6"/>
  <c r="J523" i="6"/>
  <c r="J527" i="6"/>
  <c r="J482" i="6"/>
  <c r="J486" i="6"/>
  <c r="J532" i="6"/>
  <c r="J536" i="6"/>
  <c r="J540" i="6"/>
  <c r="J544" i="6"/>
  <c r="J548" i="6"/>
  <c r="J552" i="6"/>
  <c r="J556" i="6"/>
  <c r="J560" i="6"/>
  <c r="J564" i="6"/>
  <c r="J568" i="6"/>
  <c r="J572" i="6"/>
  <c r="J584" i="6"/>
  <c r="J588" i="6"/>
  <c r="J592" i="6"/>
  <c r="J596" i="6"/>
  <c r="J600" i="6"/>
  <c r="J604" i="6"/>
  <c r="J608" i="6"/>
  <c r="J612" i="6"/>
  <c r="J616" i="6"/>
  <c r="J620" i="6"/>
  <c r="J624" i="6"/>
  <c r="J579" i="6"/>
  <c r="J632" i="6"/>
  <c r="J636" i="6"/>
  <c r="J640" i="6"/>
  <c r="J644" i="6"/>
  <c r="J648" i="6"/>
  <c r="J626" i="6"/>
  <c r="J651" i="6"/>
  <c r="J655" i="6"/>
  <c r="J659" i="6"/>
  <c r="J663" i="6"/>
  <c r="J667" i="6"/>
  <c r="J671" i="6"/>
  <c r="J680" i="6"/>
  <c r="J679" i="6"/>
  <c r="J685" i="6"/>
  <c r="J689" i="6"/>
  <c r="J693" i="6"/>
  <c r="J697" i="6"/>
  <c r="J702" i="6"/>
  <c r="J706" i="6"/>
  <c r="J699" i="6"/>
  <c r="J716" i="6"/>
  <c r="J720" i="6"/>
  <c r="J724" i="6"/>
  <c r="J729" i="6"/>
  <c r="J731" i="6"/>
  <c r="J739" i="6"/>
  <c r="J734" i="6"/>
  <c r="J742" i="6"/>
  <c r="J746" i="6"/>
  <c r="J750" i="6"/>
  <c r="J754" i="6"/>
  <c r="J762" i="6"/>
  <c r="J773" i="6"/>
  <c r="J771" i="6"/>
  <c r="J757" i="6"/>
  <c r="J765" i="6"/>
  <c r="J780" i="6"/>
  <c r="J781" i="6"/>
  <c r="J788" i="6"/>
  <c r="J791" i="6"/>
  <c r="J800" i="6"/>
  <c r="G164" i="6"/>
  <c r="G100" i="5" s="1"/>
  <c r="G156" i="6"/>
  <c r="G148" i="6"/>
  <c r="G132" i="6"/>
  <c r="G124" i="6"/>
  <c r="J116" i="6"/>
  <c r="G108" i="6"/>
  <c r="G100" i="6"/>
  <c r="J92" i="6"/>
  <c r="G84" i="6"/>
  <c r="F81" i="5" s="1"/>
  <c r="G76" i="6"/>
  <c r="G68" i="6"/>
  <c r="G60" i="6"/>
  <c r="J52" i="6"/>
  <c r="G44" i="6"/>
  <c r="G36" i="6"/>
  <c r="E51" i="5" s="1"/>
  <c r="G28" i="6"/>
  <c r="G20" i="6"/>
  <c r="F40" i="5" s="1"/>
  <c r="G12" i="6"/>
  <c r="AD5" i="6"/>
  <c r="N5" i="6"/>
  <c r="Z4" i="6"/>
  <c r="G167" i="6"/>
  <c r="G103" i="5" s="1"/>
  <c r="G159" i="6"/>
  <c r="G151" i="6"/>
  <c r="G143" i="6"/>
  <c r="E135" i="6"/>
  <c r="G127" i="6"/>
  <c r="E119" i="6"/>
  <c r="J119" i="6" s="1"/>
  <c r="E111" i="6"/>
  <c r="J111" i="6" s="1"/>
  <c r="E103" i="6"/>
  <c r="G95" i="6"/>
  <c r="E87" i="6"/>
  <c r="E79" i="6"/>
  <c r="J79" i="6" s="1"/>
  <c r="G71" i="6"/>
  <c r="G63" i="6"/>
  <c r="E55" i="6"/>
  <c r="E47" i="6"/>
  <c r="E39" i="6"/>
  <c r="G31" i="6"/>
  <c r="E23" i="6"/>
  <c r="J23" i="6" s="1"/>
  <c r="E15" i="6"/>
  <c r="AK5" i="6"/>
  <c r="U5" i="6"/>
  <c r="AG4" i="6"/>
  <c r="Q4" i="6"/>
  <c r="G162" i="6"/>
  <c r="G98" i="5" s="1"/>
  <c r="G154" i="6"/>
  <c r="G146" i="6"/>
  <c r="E138" i="6"/>
  <c r="J138" i="6" s="1"/>
  <c r="G130" i="6"/>
  <c r="G122" i="6"/>
  <c r="G114" i="6"/>
  <c r="E106" i="6"/>
  <c r="J106" i="6" s="1"/>
  <c r="E98" i="6"/>
  <c r="E90" i="6"/>
  <c r="E82" i="6"/>
  <c r="J82" i="6" s="1"/>
  <c r="G74" i="6"/>
  <c r="E66" i="6"/>
  <c r="E58" i="6"/>
  <c r="E50" i="6"/>
  <c r="J50" i="6" s="1"/>
  <c r="E42" i="6"/>
  <c r="J42" i="6" s="1"/>
  <c r="E34" i="6"/>
  <c r="G26" i="6"/>
  <c r="G18" i="6"/>
  <c r="F44" i="5" s="1"/>
  <c r="G10" i="6"/>
  <c r="AB5" i="6"/>
  <c r="L5" i="6"/>
  <c r="X4" i="6"/>
  <c r="G165" i="6"/>
  <c r="G101" i="5" s="1"/>
  <c r="G157" i="6"/>
  <c r="G149" i="6"/>
  <c r="E141" i="6"/>
  <c r="J141" i="6" s="1"/>
  <c r="E133" i="6"/>
  <c r="J133" i="6" s="1"/>
  <c r="E125" i="6"/>
  <c r="E117" i="6"/>
  <c r="E109" i="6"/>
  <c r="J109" i="6" s="1"/>
  <c r="E101" i="6"/>
  <c r="J101" i="6" s="1"/>
  <c r="G93" i="6"/>
  <c r="E85" i="6"/>
  <c r="E77" i="6"/>
  <c r="J77" i="6" s="1"/>
  <c r="E69" i="6"/>
  <c r="J69" i="6" s="1"/>
  <c r="G61" i="6"/>
  <c r="E53" i="6"/>
  <c r="E45" i="6"/>
  <c r="G37" i="6"/>
  <c r="G29" i="6"/>
  <c r="E21" i="6"/>
  <c r="E13" i="6"/>
  <c r="J13" i="6" s="1"/>
  <c r="AI5" i="6"/>
  <c r="S5" i="6"/>
  <c r="AE4" i="6"/>
  <c r="O4" i="6"/>
  <c r="P41" i="11" l="1"/>
  <c r="D70" i="8"/>
  <c r="K118" i="5"/>
  <c r="L118" i="5" s="1"/>
  <c r="I118" i="5"/>
  <c r="H118" i="5"/>
  <c r="K131" i="5"/>
  <c r="L131" i="5" s="1"/>
  <c r="I131" i="5"/>
  <c r="H131" i="5"/>
  <c r="I117" i="5"/>
  <c r="K117" i="5"/>
  <c r="L117" i="5" s="1"/>
  <c r="H117" i="5"/>
  <c r="K139" i="5"/>
  <c r="L139" i="5" s="1"/>
  <c r="H139" i="5"/>
  <c r="K116" i="5"/>
  <c r="L116" i="5" s="1"/>
  <c r="I116" i="5"/>
  <c r="H116" i="5"/>
  <c r="J47" i="6"/>
  <c r="G82" i="5" s="1"/>
  <c r="D82" i="5"/>
  <c r="J118" i="6"/>
  <c r="G64" i="5" s="1"/>
  <c r="D64" i="5"/>
  <c r="K147" i="5"/>
  <c r="L147" i="5" s="1"/>
  <c r="I147" i="5"/>
  <c r="H147" i="5"/>
  <c r="K21" i="11"/>
  <c r="C54" i="8"/>
  <c r="E54" i="8" s="1"/>
  <c r="K34" i="11"/>
  <c r="C65" i="8"/>
  <c r="E65" i="8" s="1"/>
  <c r="J55" i="6"/>
  <c r="G31" i="5" s="1"/>
  <c r="D31" i="5"/>
  <c r="E31" i="5" s="1"/>
  <c r="J163" i="6"/>
  <c r="H99" i="5" s="1"/>
  <c r="E99" i="5"/>
  <c r="K149" i="5"/>
  <c r="L149" i="5" s="1"/>
  <c r="I149" i="5"/>
  <c r="H149" i="5"/>
  <c r="I148" i="5"/>
  <c r="H148" i="5"/>
  <c r="K148" i="5"/>
  <c r="L148" i="5" s="1"/>
  <c r="K25" i="11"/>
  <c r="C58" i="8"/>
  <c r="E58" i="8" s="1"/>
  <c r="K32" i="11"/>
  <c r="C63" i="8"/>
  <c r="E63" i="8" s="1"/>
  <c r="K17" i="11"/>
  <c r="C52" i="8"/>
  <c r="E52" i="8" s="1"/>
  <c r="K18" i="11"/>
  <c r="C53" i="8"/>
  <c r="E53" i="8" s="1"/>
  <c r="P35" i="11"/>
  <c r="D66" i="8"/>
  <c r="K129" i="5"/>
  <c r="L129" i="5" s="1"/>
  <c r="I129" i="5"/>
  <c r="H129" i="5"/>
  <c r="E140" i="5"/>
  <c r="K137" i="5"/>
  <c r="L137" i="5" s="1"/>
  <c r="H137" i="5"/>
  <c r="E128" i="5"/>
  <c r="J21" i="6"/>
  <c r="J85" i="6"/>
  <c r="G78" i="5" s="1"/>
  <c r="D78" i="5"/>
  <c r="J58" i="6"/>
  <c r="J38" i="6"/>
  <c r="G61" i="5" s="1"/>
  <c r="D61" i="5"/>
  <c r="J11" i="6"/>
  <c r="G27" i="5" s="1"/>
  <c r="D27" i="5"/>
  <c r="I804" i="6"/>
  <c r="J48" i="6"/>
  <c r="G83" i="5" s="1"/>
  <c r="F83" i="5"/>
  <c r="J144" i="6"/>
  <c r="B106" i="5"/>
  <c r="J18" i="11"/>
  <c r="J14" i="11"/>
  <c r="J31" i="11"/>
  <c r="C62" i="8"/>
  <c r="E62" i="8" s="1"/>
  <c r="K16" i="11"/>
  <c r="C51" i="8"/>
  <c r="E51" i="8" s="1"/>
  <c r="K38" i="11"/>
  <c r="C67" i="8"/>
  <c r="E67" i="8" s="1"/>
  <c r="K43" i="11"/>
  <c r="C72" i="8"/>
  <c r="E72" i="8" s="1"/>
  <c r="J24" i="11"/>
  <c r="C57" i="8"/>
  <c r="E57" i="8" s="1"/>
  <c r="K44" i="11"/>
  <c r="C73" i="8"/>
  <c r="E73" i="8" s="1"/>
  <c r="P23" i="11"/>
  <c r="D56" i="8"/>
  <c r="E146" i="5"/>
  <c r="I119" i="5"/>
  <c r="K119" i="5"/>
  <c r="L119" i="5" s="1"/>
  <c r="H119" i="5"/>
  <c r="E138" i="5"/>
  <c r="E151" i="5"/>
  <c r="I115" i="5"/>
  <c r="K115" i="5"/>
  <c r="L115" i="5" s="1"/>
  <c r="H115" i="5"/>
  <c r="K140" i="5"/>
  <c r="L140" i="5" s="1"/>
  <c r="H140" i="5"/>
  <c r="F16" i="10"/>
  <c r="F15" i="10"/>
  <c r="F14" i="10"/>
  <c r="F17" i="10"/>
  <c r="F13" i="10"/>
  <c r="I19" i="10"/>
  <c r="I130" i="5"/>
  <c r="K130" i="5"/>
  <c r="L130" i="5" s="1"/>
  <c r="H130" i="5"/>
  <c r="I128" i="5"/>
  <c r="K128" i="5"/>
  <c r="L128" i="5" s="1"/>
  <c r="H128" i="5"/>
  <c r="J15" i="6"/>
  <c r="G30" i="5" s="1"/>
  <c r="D30" i="5"/>
  <c r="J81" i="6"/>
  <c r="G74" i="5" s="1"/>
  <c r="D74" i="5"/>
  <c r="J86" i="6"/>
  <c r="G79" i="5" s="1"/>
  <c r="D79" i="5"/>
  <c r="J160" i="6"/>
  <c r="H96" i="5" s="1"/>
  <c r="E96" i="5"/>
  <c r="K26" i="11"/>
  <c r="C59" i="8"/>
  <c r="E59" i="8" s="1"/>
  <c r="K33" i="11"/>
  <c r="C64" i="8"/>
  <c r="E64" i="8" s="1"/>
  <c r="P40" i="11"/>
  <c r="D69" i="8"/>
  <c r="I746" i="6"/>
  <c r="J45" i="6"/>
  <c r="G42" i="5" s="1"/>
  <c r="D42" i="5"/>
  <c r="J87" i="6"/>
  <c r="G75" i="5" s="1"/>
  <c r="D75" i="5"/>
  <c r="I150" i="5"/>
  <c r="K150" i="5"/>
  <c r="L150" i="5" s="1"/>
  <c r="H150" i="5"/>
  <c r="J34" i="11"/>
  <c r="K39" i="11"/>
  <c r="C68" i="8"/>
  <c r="E68" i="8" s="1"/>
  <c r="E115" i="5"/>
  <c r="E130" i="5"/>
  <c r="J53" i="6"/>
  <c r="J117" i="6"/>
  <c r="G65" i="5" s="1"/>
  <c r="D65" i="5"/>
  <c r="J90" i="6"/>
  <c r="I146" i="5"/>
  <c r="H146" i="5"/>
  <c r="K146" i="5"/>
  <c r="L146" i="5" s="1"/>
  <c r="J33" i="6"/>
  <c r="F49" i="5" s="1"/>
  <c r="D49" i="5"/>
  <c r="D43" i="5" s="1"/>
  <c r="J161" i="6"/>
  <c r="H97" i="5" s="1"/>
  <c r="E97" i="5"/>
  <c r="J166" i="6"/>
  <c r="H102" i="5" s="1"/>
  <c r="E102" i="5"/>
  <c r="F102" i="5" s="1"/>
  <c r="J80" i="6"/>
  <c r="G77" i="5" s="1"/>
  <c r="F77" i="5"/>
  <c r="J112" i="6"/>
  <c r="F43" i="5"/>
  <c r="G43" i="5" s="1"/>
  <c r="J125" i="6"/>
  <c r="J34" i="6"/>
  <c r="F50" i="5" s="1"/>
  <c r="D50" i="5"/>
  <c r="J66" i="6"/>
  <c r="G63" i="5" s="1"/>
  <c r="D63" i="5"/>
  <c r="E63" i="5" s="1"/>
  <c r="J98" i="6"/>
  <c r="J39" i="6"/>
  <c r="J103" i="6"/>
  <c r="J135" i="6"/>
  <c r="I802" i="6"/>
  <c r="J14" i="6"/>
  <c r="G41" i="5" s="1"/>
  <c r="D41" i="5"/>
  <c r="E41" i="5" s="1"/>
  <c r="J56" i="6"/>
  <c r="G62" i="5" s="1"/>
  <c r="D62" i="5"/>
  <c r="J88" i="6"/>
  <c r="G80" i="5" s="1"/>
  <c r="D80" i="5"/>
  <c r="E80" i="5" s="1"/>
  <c r="J120" i="6"/>
  <c r="J152" i="6"/>
  <c r="D28" i="5"/>
  <c r="G2" i="14" a="1"/>
  <c r="G2" i="14" s="1"/>
  <c r="C89" i="5"/>
  <c r="C90" i="5" s="1"/>
  <c r="K151" i="5"/>
  <c r="L151" i="5" s="1"/>
  <c r="I151" i="5"/>
  <c r="H151" i="5"/>
  <c r="J39" i="11"/>
  <c r="J41" i="11"/>
  <c r="J33" i="11"/>
  <c r="K15" i="11"/>
  <c r="C50" i="8"/>
  <c r="E50" i="8" s="1"/>
  <c r="K22" i="11"/>
  <c r="C55" i="8"/>
  <c r="E55" i="8" s="1"/>
  <c r="K42" i="11"/>
  <c r="C71" i="8"/>
  <c r="E71" i="8" s="1"/>
  <c r="K27" i="11"/>
  <c r="C60" i="8"/>
  <c r="E60" i="8" s="1"/>
  <c r="P14" i="11"/>
  <c r="D49" i="8"/>
  <c r="P28" i="11"/>
  <c r="D61" i="8"/>
  <c r="E118" i="5"/>
  <c r="H138" i="5"/>
  <c r="K138" i="5"/>
  <c r="L138" i="5" s="1"/>
  <c r="E147" i="5"/>
  <c r="E131" i="5"/>
  <c r="E149" i="5"/>
  <c r="E148" i="5"/>
  <c r="E117" i="5"/>
  <c r="E139" i="5"/>
  <c r="E116" i="5"/>
  <c r="J17" i="10"/>
  <c r="X24" i="14"/>
  <c r="Y24" i="14"/>
  <c r="W24" i="14"/>
  <c r="J44" i="11"/>
  <c r="K24" i="11"/>
  <c r="K31" i="11"/>
  <c r="J32" i="11"/>
  <c r="J43" i="11"/>
  <c r="I11" i="6"/>
  <c r="I19" i="6"/>
  <c r="I27" i="6"/>
  <c r="I35" i="6"/>
  <c r="I42" i="6"/>
  <c r="I48" i="6"/>
  <c r="I58" i="6"/>
  <c r="I67" i="6"/>
  <c r="I75" i="6"/>
  <c r="I85" i="6"/>
  <c r="I94" i="6"/>
  <c r="I103" i="6"/>
  <c r="I109" i="6"/>
  <c r="I116" i="6"/>
  <c r="I123" i="6"/>
  <c r="I129" i="6"/>
  <c r="I139" i="6"/>
  <c r="I182" i="6"/>
  <c r="I186" i="6"/>
  <c r="I190" i="6"/>
  <c r="I194" i="6"/>
  <c r="I198" i="6"/>
  <c r="I202" i="6"/>
  <c r="I206" i="6"/>
  <c r="I210" i="6"/>
  <c r="I214" i="6"/>
  <c r="I218" i="6"/>
  <c r="I222" i="6"/>
  <c r="I226" i="6"/>
  <c r="I230" i="6"/>
  <c r="I234" i="6"/>
  <c r="I238" i="6"/>
  <c r="I242" i="6"/>
  <c r="I246" i="6"/>
  <c r="I250" i="6"/>
  <c r="I254" i="6"/>
  <c r="I258" i="6"/>
  <c r="I262" i="6"/>
  <c r="I266" i="6"/>
  <c r="I270" i="6"/>
  <c r="I16" i="6"/>
  <c r="I23" i="6"/>
  <c r="I33" i="6"/>
  <c r="I41" i="6"/>
  <c r="I51" i="6"/>
  <c r="I57" i="6"/>
  <c r="I65" i="6"/>
  <c r="I72" i="6"/>
  <c r="I79" i="6"/>
  <c r="I86" i="6"/>
  <c r="I93" i="6"/>
  <c r="I100" i="6"/>
  <c r="I110" i="6"/>
  <c r="I120" i="6"/>
  <c r="I130" i="6"/>
  <c r="I137" i="6"/>
  <c r="I145" i="6"/>
  <c r="I149" i="6"/>
  <c r="I153" i="6"/>
  <c r="I157" i="6"/>
  <c r="I161" i="6"/>
  <c r="I165" i="6"/>
  <c r="I169" i="6"/>
  <c r="I173" i="6"/>
  <c r="I177" i="6"/>
  <c r="I181" i="6"/>
  <c r="I275" i="6"/>
  <c r="I279" i="6"/>
  <c r="I283" i="6"/>
  <c r="I287" i="6"/>
  <c r="I291" i="6"/>
  <c r="I295" i="6"/>
  <c r="I299" i="6"/>
  <c r="I303" i="6"/>
  <c r="I307" i="6"/>
  <c r="I311" i="6"/>
  <c r="I346" i="6"/>
  <c r="I350" i="6"/>
  <c r="I354" i="6"/>
  <c r="I358" i="6"/>
  <c r="I362" i="6"/>
  <c r="I366" i="6"/>
  <c r="I370" i="6"/>
  <c r="I374" i="6"/>
  <c r="I378" i="6"/>
  <c r="I382" i="6"/>
  <c r="I315" i="6"/>
  <c r="I322" i="6"/>
  <c r="I330" i="6"/>
  <c r="I338" i="6"/>
  <c r="I317" i="6"/>
  <c r="I325" i="6"/>
  <c r="I333" i="6"/>
  <c r="I341" i="6"/>
  <c r="I387" i="6"/>
  <c r="I391" i="6"/>
  <c r="I396" i="6"/>
  <c r="I404" i="6"/>
  <c r="I412" i="6"/>
  <c r="I420" i="6"/>
  <c r="I428" i="6"/>
  <c r="I436" i="6"/>
  <c r="I444" i="6"/>
  <c r="I395" i="6"/>
  <c r="I403" i="6"/>
  <c r="I411" i="6"/>
  <c r="I419" i="6"/>
  <c r="I427" i="6"/>
  <c r="I435" i="6"/>
  <c r="I443" i="6"/>
  <c r="I451" i="6"/>
  <c r="I455" i="6"/>
  <c r="I459" i="6"/>
  <c r="I463" i="6"/>
  <c r="I467" i="6"/>
  <c r="I471" i="6"/>
  <c r="I475" i="6"/>
  <c r="I479" i="6"/>
  <c r="I490" i="6"/>
  <c r="I494" i="6"/>
  <c r="I498" i="6"/>
  <c r="I502" i="6"/>
  <c r="I506" i="6"/>
  <c r="I510" i="6"/>
  <c r="I514" i="6"/>
  <c r="I518" i="6"/>
  <c r="I522" i="6"/>
  <c r="I526" i="6"/>
  <c r="I482" i="6"/>
  <c r="I486" i="6"/>
  <c r="I536" i="6"/>
  <c r="I540" i="6"/>
  <c r="I544" i="6"/>
  <c r="I548" i="6"/>
  <c r="I552" i="6"/>
  <c r="I556" i="6"/>
  <c r="I560" i="6"/>
  <c r="I564" i="6"/>
  <c r="I568" i="6"/>
  <c r="I572" i="6"/>
  <c r="I530" i="6"/>
  <c r="I534" i="6"/>
  <c r="I579" i="6"/>
  <c r="I583" i="6"/>
  <c r="I587" i="6"/>
  <c r="I591" i="6"/>
  <c r="I595" i="6"/>
  <c r="I599" i="6"/>
  <c r="I603" i="6"/>
  <c r="I607" i="6"/>
  <c r="I611" i="6"/>
  <c r="I615" i="6"/>
  <c r="I619" i="6"/>
  <c r="I623" i="6"/>
  <c r="I627" i="6"/>
  <c r="I631" i="6"/>
  <c r="I635" i="6"/>
  <c r="I639" i="6"/>
  <c r="I643" i="6"/>
  <c r="I647" i="6"/>
  <c r="I651" i="6"/>
  <c r="I655" i="6"/>
  <c r="I659" i="6"/>
  <c r="I663" i="6"/>
  <c r="I667" i="6"/>
  <c r="I671" i="6"/>
  <c r="I676" i="6"/>
  <c r="I698" i="6"/>
  <c r="I686" i="6"/>
  <c r="I690" i="6"/>
  <c r="I694" i="6"/>
  <c r="I677" i="6"/>
  <c r="I699" i="6"/>
  <c r="I703" i="6"/>
  <c r="I707" i="6"/>
  <c r="I711" i="6"/>
  <c r="I715" i="6"/>
  <c r="I719" i="6"/>
  <c r="I723" i="6"/>
  <c r="I727" i="6"/>
  <c r="I734" i="6"/>
  <c r="I742" i="6"/>
  <c r="I747" i="6"/>
  <c r="I731" i="6"/>
  <c r="I739" i="6"/>
  <c r="I751" i="6"/>
  <c r="I758" i="6"/>
  <c r="I766" i="6"/>
  <c r="I771" i="6"/>
  <c r="I759" i="6"/>
  <c r="I767" i="6"/>
  <c r="I778" i="6"/>
  <c r="I774" i="6"/>
  <c r="I781" i="6"/>
  <c r="I787" i="6"/>
  <c r="I794" i="6"/>
  <c r="I792" i="6"/>
  <c r="I797" i="6"/>
  <c r="I801" i="6"/>
  <c r="J97" i="6"/>
  <c r="J129" i="6"/>
  <c r="J134" i="6"/>
  <c r="J75" i="6"/>
  <c r="J139" i="6"/>
  <c r="J149" i="6"/>
  <c r="J26" i="6"/>
  <c r="J122" i="6"/>
  <c r="J154" i="6"/>
  <c r="J31" i="6"/>
  <c r="J63" i="6"/>
  <c r="J95" i="6"/>
  <c r="J127" i="6"/>
  <c r="J159" i="6"/>
  <c r="J36" i="6"/>
  <c r="F51" i="5" s="1"/>
  <c r="J68" i="6"/>
  <c r="J100" i="6"/>
  <c r="J132" i="6"/>
  <c r="J164" i="6"/>
  <c r="H100" i="5" s="1"/>
  <c r="I13" i="6"/>
  <c r="I28" i="6"/>
  <c r="I43" i="6"/>
  <c r="I60" i="6"/>
  <c r="I77" i="6"/>
  <c r="I98" i="6"/>
  <c r="I111" i="6"/>
  <c r="I125" i="6"/>
  <c r="I140" i="6"/>
  <c r="I187" i="6"/>
  <c r="I195" i="6"/>
  <c r="I203" i="6"/>
  <c r="I211" i="6"/>
  <c r="I219" i="6"/>
  <c r="I227" i="6"/>
  <c r="I235" i="6"/>
  <c r="I243" i="6"/>
  <c r="I251" i="6"/>
  <c r="I259" i="6"/>
  <c r="I267" i="6"/>
  <c r="I18" i="6"/>
  <c r="I34" i="6"/>
  <c r="I52" i="6"/>
  <c r="I66" i="6"/>
  <c r="I81" i="6"/>
  <c r="I95" i="6"/>
  <c r="I112" i="6"/>
  <c r="I132" i="6"/>
  <c r="I146" i="6"/>
  <c r="I154" i="6"/>
  <c r="I162" i="6"/>
  <c r="I170" i="6"/>
  <c r="I178" i="6"/>
  <c r="I276" i="6"/>
  <c r="I284" i="6"/>
  <c r="I292" i="6"/>
  <c r="I300" i="6"/>
  <c r="I308" i="6"/>
  <c r="I347" i="6"/>
  <c r="I355" i="6"/>
  <c r="I363" i="6"/>
  <c r="I371" i="6"/>
  <c r="I379" i="6"/>
  <c r="I316" i="6"/>
  <c r="I332" i="6"/>
  <c r="I319" i="6"/>
  <c r="I335" i="6"/>
  <c r="I388" i="6"/>
  <c r="I398" i="6"/>
  <c r="I414" i="6"/>
  <c r="I430" i="6"/>
  <c r="I446" i="6"/>
  <c r="I397" i="6"/>
  <c r="I413" i="6"/>
  <c r="I429" i="6"/>
  <c r="I445" i="6"/>
  <c r="I456" i="6"/>
  <c r="I464" i="6"/>
  <c r="I472" i="6"/>
  <c r="I480" i="6"/>
  <c r="I499" i="6"/>
  <c r="I483" i="6"/>
  <c r="I487" i="6"/>
  <c r="I537" i="6"/>
  <c r="I541" i="6"/>
  <c r="I545" i="6"/>
  <c r="I549" i="6"/>
  <c r="I553" i="6"/>
  <c r="I557" i="6"/>
  <c r="I561" i="6"/>
  <c r="I565" i="6"/>
  <c r="I569" i="6"/>
  <c r="I573" i="6"/>
  <c r="I531" i="6"/>
  <c r="I576" i="6"/>
  <c r="I580" i="6"/>
  <c r="I584" i="6"/>
  <c r="I588" i="6"/>
  <c r="I592" i="6"/>
  <c r="I596" i="6"/>
  <c r="I600" i="6"/>
  <c r="I604" i="6"/>
  <c r="I608" i="6"/>
  <c r="I612" i="6"/>
  <c r="I616" i="6"/>
  <c r="I620" i="6"/>
  <c r="I624" i="6"/>
  <c r="I628" i="6"/>
  <c r="I632" i="6"/>
  <c r="I636" i="6"/>
  <c r="I640" i="6"/>
  <c r="I644" i="6"/>
  <c r="I648" i="6"/>
  <c r="I652" i="6"/>
  <c r="I656" i="6"/>
  <c r="I660" i="6"/>
  <c r="I664" i="6"/>
  <c r="I668" i="6"/>
  <c r="I672" i="6"/>
  <c r="I678" i="6"/>
  <c r="I683" i="6"/>
  <c r="I687" i="6"/>
  <c r="I691" i="6"/>
  <c r="I695" i="6"/>
  <c r="I679" i="6"/>
  <c r="I700" i="6"/>
  <c r="I704" i="6"/>
  <c r="I708" i="6"/>
  <c r="I712" i="6"/>
  <c r="I716" i="6"/>
  <c r="I720" i="6"/>
  <c r="I725" i="6"/>
  <c r="I728" i="6"/>
  <c r="I736" i="6"/>
  <c r="I744" i="6"/>
  <c r="I748" i="6"/>
  <c r="I733" i="6"/>
  <c r="I741" i="6"/>
  <c r="I752" i="6"/>
  <c r="I760" i="6"/>
  <c r="I768" i="6"/>
  <c r="I753" i="6"/>
  <c r="I761" i="6"/>
  <c r="I773" i="6"/>
  <c r="I780" i="6"/>
  <c r="I775" i="6"/>
  <c r="I783" i="6"/>
  <c r="I789" i="6"/>
  <c r="I786" i="6"/>
  <c r="I796" i="6"/>
  <c r="I800" i="6"/>
  <c r="I803" i="6"/>
  <c r="J9" i="6"/>
  <c r="J73" i="6"/>
  <c r="J19" i="6"/>
  <c r="J83" i="6"/>
  <c r="G76" i="5" s="1"/>
  <c r="J24" i="6"/>
  <c r="J29" i="6"/>
  <c r="J61" i="6"/>
  <c r="J93" i="6"/>
  <c r="J157" i="6"/>
  <c r="J130" i="6"/>
  <c r="J162" i="6"/>
  <c r="H98" i="5" s="1"/>
  <c r="J71" i="6"/>
  <c r="J167" i="6"/>
  <c r="H103" i="5" s="1"/>
  <c r="J12" i="6"/>
  <c r="J44" i="6"/>
  <c r="J76" i="6"/>
  <c r="J108" i="6"/>
  <c r="I21" i="6"/>
  <c r="I36" i="6"/>
  <c r="I50" i="6"/>
  <c r="I69" i="6"/>
  <c r="I87" i="6"/>
  <c r="I104" i="6"/>
  <c r="I117" i="6"/>
  <c r="I131" i="6"/>
  <c r="I183" i="6"/>
  <c r="I191" i="6"/>
  <c r="I199" i="6"/>
  <c r="I207" i="6"/>
  <c r="I215" i="6"/>
  <c r="I223" i="6"/>
  <c r="I231" i="6"/>
  <c r="I239" i="6"/>
  <c r="I247" i="6"/>
  <c r="I255" i="6"/>
  <c r="I263" i="6"/>
  <c r="I271" i="6"/>
  <c r="I26" i="6"/>
  <c r="I44" i="6"/>
  <c r="I59" i="6"/>
  <c r="I74" i="6"/>
  <c r="I89" i="6"/>
  <c r="I102" i="6"/>
  <c r="I122" i="6"/>
  <c r="I138" i="6"/>
  <c r="I150" i="6"/>
  <c r="I158" i="6"/>
  <c r="I166" i="6"/>
  <c r="I174" i="6"/>
  <c r="I272" i="6"/>
  <c r="I280" i="6"/>
  <c r="I288" i="6"/>
  <c r="I296" i="6"/>
  <c r="I304" i="6"/>
  <c r="I312" i="6"/>
  <c r="I351" i="6"/>
  <c r="I359" i="6"/>
  <c r="I367" i="6"/>
  <c r="I375" i="6"/>
  <c r="I383" i="6"/>
  <c r="I324" i="6"/>
  <c r="I340" i="6"/>
  <c r="I327" i="6"/>
  <c r="I343" i="6"/>
  <c r="I392" i="6"/>
  <c r="I406" i="6"/>
  <c r="I422" i="6"/>
  <c r="I438" i="6"/>
  <c r="I405" i="6"/>
  <c r="I421" i="6"/>
  <c r="I437" i="6"/>
  <c r="I452" i="6"/>
  <c r="I460" i="6"/>
  <c r="I468" i="6"/>
  <c r="I476" i="6"/>
  <c r="I491" i="6"/>
  <c r="I495" i="6"/>
  <c r="I503" i="6"/>
  <c r="I507" i="6"/>
  <c r="I511" i="6"/>
  <c r="I515" i="6"/>
  <c r="I519" i="6"/>
  <c r="I523" i="6"/>
  <c r="I527" i="6"/>
  <c r="I9" i="6"/>
  <c r="I15" i="6"/>
  <c r="I24" i="6"/>
  <c r="I30" i="6"/>
  <c r="I39" i="6"/>
  <c r="I45" i="6"/>
  <c r="I53" i="6"/>
  <c r="I62" i="6"/>
  <c r="I70" i="6"/>
  <c r="I80" i="6"/>
  <c r="I88" i="6"/>
  <c r="I99" i="6"/>
  <c r="I106" i="6"/>
  <c r="I113" i="6"/>
  <c r="I119" i="6"/>
  <c r="I126" i="6"/>
  <c r="I135" i="6"/>
  <c r="I141" i="6"/>
  <c r="I184" i="6"/>
  <c r="I188" i="6"/>
  <c r="I192" i="6"/>
  <c r="I196" i="6"/>
  <c r="I200" i="6"/>
  <c r="I204" i="6"/>
  <c r="I208" i="6"/>
  <c r="I212" i="6"/>
  <c r="I216" i="6"/>
  <c r="I220" i="6"/>
  <c r="I224" i="6"/>
  <c r="I228" i="6"/>
  <c r="I232" i="6"/>
  <c r="I236" i="6"/>
  <c r="I240" i="6"/>
  <c r="I244" i="6"/>
  <c r="I248" i="6"/>
  <c r="I252" i="6"/>
  <c r="I256" i="6"/>
  <c r="I260" i="6"/>
  <c r="I264" i="6"/>
  <c r="I268" i="6"/>
  <c r="I12" i="6"/>
  <c r="I20" i="6"/>
  <c r="I29" i="6"/>
  <c r="I37" i="6"/>
  <c r="I46" i="6"/>
  <c r="I54" i="6"/>
  <c r="I61" i="6"/>
  <c r="I68" i="6"/>
  <c r="I76" i="6"/>
  <c r="I82" i="6"/>
  <c r="I90" i="6"/>
  <c r="I96" i="6"/>
  <c r="I105" i="6"/>
  <c r="I115" i="6"/>
  <c r="I124" i="6"/>
  <c r="I133" i="6"/>
  <c r="I143" i="6"/>
  <c r="I147" i="6"/>
  <c r="I151" i="6"/>
  <c r="I155" i="6"/>
  <c r="I159" i="6"/>
  <c r="I163" i="6"/>
  <c r="I167" i="6"/>
  <c r="I171" i="6"/>
  <c r="I175" i="6"/>
  <c r="I179" i="6"/>
  <c r="I273" i="6"/>
  <c r="I277" i="6"/>
  <c r="I281" i="6"/>
  <c r="I285" i="6"/>
  <c r="I289" i="6"/>
  <c r="I293" i="6"/>
  <c r="I297" i="6"/>
  <c r="I301" i="6"/>
  <c r="I305" i="6"/>
  <c r="I309" i="6"/>
  <c r="I313" i="6"/>
  <c r="I348" i="6"/>
  <c r="I352" i="6"/>
  <c r="I356" i="6"/>
  <c r="I360" i="6"/>
  <c r="I364" i="6"/>
  <c r="I368" i="6"/>
  <c r="I372" i="6"/>
  <c r="I376" i="6"/>
  <c r="I380" i="6"/>
  <c r="I384" i="6"/>
  <c r="I318" i="6"/>
  <c r="I326" i="6"/>
  <c r="I334" i="6"/>
  <c r="I342" i="6"/>
  <c r="I321" i="6"/>
  <c r="I329" i="6"/>
  <c r="I337" i="6"/>
  <c r="I345" i="6"/>
  <c r="I389" i="6"/>
  <c r="I393" i="6"/>
  <c r="I400" i="6"/>
  <c r="I408" i="6"/>
  <c r="I416" i="6"/>
  <c r="I424" i="6"/>
  <c r="I432" i="6"/>
  <c r="I440" i="6"/>
  <c r="I448" i="6"/>
  <c r="I399" i="6"/>
  <c r="I407" i="6"/>
  <c r="I415" i="6"/>
  <c r="I423" i="6"/>
  <c r="I431" i="6"/>
  <c r="I439" i="6"/>
  <c r="I447" i="6"/>
  <c r="I453" i="6"/>
  <c r="I457" i="6"/>
  <c r="I461" i="6"/>
  <c r="I465" i="6"/>
  <c r="I469" i="6"/>
  <c r="I473" i="6"/>
  <c r="I477" i="6"/>
  <c r="I481" i="6"/>
  <c r="I492" i="6"/>
  <c r="I496" i="6"/>
  <c r="I500" i="6"/>
  <c r="I504" i="6"/>
  <c r="I508" i="6"/>
  <c r="I512" i="6"/>
  <c r="I516" i="6"/>
  <c r="I520" i="6"/>
  <c r="I524" i="6"/>
  <c r="I528" i="6"/>
  <c r="I484" i="6"/>
  <c r="I488" i="6"/>
  <c r="I538" i="6"/>
  <c r="I542" i="6"/>
  <c r="I546" i="6"/>
  <c r="I550" i="6"/>
  <c r="I554" i="6"/>
  <c r="I558" i="6"/>
  <c r="I562" i="6"/>
  <c r="I566" i="6"/>
  <c r="I570" i="6"/>
  <c r="I574" i="6"/>
  <c r="I532" i="6"/>
  <c r="I577" i="6"/>
  <c r="I581" i="6"/>
  <c r="I585" i="6"/>
  <c r="I589" i="6"/>
  <c r="I593" i="6"/>
  <c r="I597" i="6"/>
  <c r="I601" i="6"/>
  <c r="I605" i="6"/>
  <c r="I609" i="6"/>
  <c r="I613" i="6"/>
  <c r="I617" i="6"/>
  <c r="I621" i="6"/>
  <c r="I625" i="6"/>
  <c r="I629" i="6"/>
  <c r="I633" i="6"/>
  <c r="I637" i="6"/>
  <c r="I641" i="6"/>
  <c r="I645" i="6"/>
  <c r="I649" i="6"/>
  <c r="I653" i="6"/>
  <c r="I657" i="6"/>
  <c r="I661" i="6"/>
  <c r="I665" i="6"/>
  <c r="I669" i="6"/>
  <c r="I673" i="6"/>
  <c r="I680" i="6"/>
  <c r="I684" i="6"/>
  <c r="I688" i="6"/>
  <c r="I692" i="6"/>
  <c r="I696" i="6"/>
  <c r="I681" i="6"/>
  <c r="I701" i="6"/>
  <c r="I705" i="6"/>
  <c r="I709" i="6"/>
  <c r="I713" i="6"/>
  <c r="I717" i="6"/>
  <c r="I721" i="6"/>
  <c r="I724" i="6"/>
  <c r="I729" i="6"/>
  <c r="I738" i="6"/>
  <c r="I745" i="6"/>
  <c r="I749" i="6"/>
  <c r="I735" i="6"/>
  <c r="I743" i="6"/>
  <c r="I754" i="6"/>
  <c r="I762" i="6"/>
  <c r="I769" i="6"/>
  <c r="I755" i="6"/>
  <c r="I763" i="6"/>
  <c r="I772" i="6"/>
  <c r="I782" i="6"/>
  <c r="I777" i="6"/>
  <c r="I795" i="6"/>
  <c r="I791" i="6"/>
  <c r="I788" i="6"/>
  <c r="I798" i="6"/>
  <c r="J17" i="6"/>
  <c r="G29" i="5" s="1"/>
  <c r="J113" i="6"/>
  <c r="J27" i="6"/>
  <c r="J91" i="6"/>
  <c r="J123" i="6"/>
  <c r="J32" i="6"/>
  <c r="J37" i="6"/>
  <c r="J165" i="6"/>
  <c r="H101" i="5" s="1"/>
  <c r="J10" i="6"/>
  <c r="J74" i="6"/>
  <c r="J143" i="6"/>
  <c r="J20" i="6"/>
  <c r="G40" i="5" s="1"/>
  <c r="J84" i="6"/>
  <c r="G81" i="5" s="1"/>
  <c r="J148" i="6"/>
  <c r="I10" i="6"/>
  <c r="I17" i="6"/>
  <c r="I25" i="6"/>
  <c r="I32" i="6"/>
  <c r="I40" i="6"/>
  <c r="I47" i="6"/>
  <c r="I55" i="6"/>
  <c r="I64" i="6"/>
  <c r="I73" i="6"/>
  <c r="I83" i="6"/>
  <c r="I92" i="6"/>
  <c r="I101" i="6"/>
  <c r="I107" i="6"/>
  <c r="I114" i="6"/>
  <c r="I121" i="6"/>
  <c r="I127" i="6"/>
  <c r="I136" i="6"/>
  <c r="I142" i="6"/>
  <c r="I185" i="6"/>
  <c r="I189" i="6"/>
  <c r="I193" i="6"/>
  <c r="I197" i="6"/>
  <c r="I201" i="6"/>
  <c r="I205" i="6"/>
  <c r="I209" i="6"/>
  <c r="I213" i="6"/>
  <c r="I217" i="6"/>
  <c r="I221" i="6"/>
  <c r="I225" i="6"/>
  <c r="I229" i="6"/>
  <c r="I233" i="6"/>
  <c r="I237" i="6"/>
  <c r="I241" i="6"/>
  <c r="I245" i="6"/>
  <c r="I249" i="6"/>
  <c r="I253" i="6"/>
  <c r="I257" i="6"/>
  <c r="I261" i="6"/>
  <c r="I265" i="6"/>
  <c r="I269" i="6"/>
  <c r="I14" i="6"/>
  <c r="I22" i="6"/>
  <c r="I31" i="6"/>
  <c r="I38" i="6"/>
  <c r="I49" i="6"/>
  <c r="I56" i="6"/>
  <c r="I63" i="6"/>
  <c r="I71" i="6"/>
  <c r="I78" i="6"/>
  <c r="I84" i="6"/>
  <c r="I91" i="6"/>
  <c r="I97" i="6"/>
  <c r="I108" i="6"/>
  <c r="I118" i="6"/>
  <c r="I128" i="6"/>
  <c r="I134" i="6"/>
  <c r="I144" i="6"/>
  <c r="I148" i="6"/>
  <c r="I152" i="6"/>
  <c r="I156" i="6"/>
  <c r="I160" i="6"/>
  <c r="I164" i="6"/>
  <c r="I168" i="6"/>
  <c r="I172" i="6"/>
  <c r="I176" i="6"/>
  <c r="I180" i="6"/>
  <c r="I274" i="6"/>
  <c r="I278" i="6"/>
  <c r="I282" i="6"/>
  <c r="I286" i="6"/>
  <c r="I290" i="6"/>
  <c r="I294" i="6"/>
  <c r="I298" i="6"/>
  <c r="I302" i="6"/>
  <c r="I306" i="6"/>
  <c r="I310" i="6"/>
  <c r="I314" i="6"/>
  <c r="I349" i="6"/>
  <c r="I353" i="6"/>
  <c r="I357" i="6"/>
  <c r="I361" i="6"/>
  <c r="I365" i="6"/>
  <c r="I369" i="6"/>
  <c r="I373" i="6"/>
  <c r="I377" i="6"/>
  <c r="I381" i="6"/>
  <c r="I385" i="6"/>
  <c r="I320" i="6"/>
  <c r="I328" i="6"/>
  <c r="I336" i="6"/>
  <c r="I344" i="6"/>
  <c r="I323" i="6"/>
  <c r="I331" i="6"/>
  <c r="I339" i="6"/>
  <c r="I386" i="6"/>
  <c r="I390" i="6"/>
  <c r="I394" i="6"/>
  <c r="I402" i="6"/>
  <c r="I410" i="6"/>
  <c r="I418" i="6"/>
  <c r="I426" i="6"/>
  <c r="I434" i="6"/>
  <c r="I442" i="6"/>
  <c r="I450" i="6"/>
  <c r="I401" i="6"/>
  <c r="I409" i="6"/>
  <c r="I417" i="6"/>
  <c r="I425" i="6"/>
  <c r="I433" i="6"/>
  <c r="I441" i="6"/>
  <c r="I449" i="6"/>
  <c r="I454" i="6"/>
  <c r="I458" i="6"/>
  <c r="I462" i="6"/>
  <c r="I466" i="6"/>
  <c r="I470" i="6"/>
  <c r="I474" i="6"/>
  <c r="I478" i="6"/>
  <c r="I489" i="6"/>
  <c r="I493" i="6"/>
  <c r="I497" i="6"/>
  <c r="I501" i="6"/>
  <c r="I505" i="6"/>
  <c r="I509" i="6"/>
  <c r="I513" i="6"/>
  <c r="I517" i="6"/>
  <c r="I521" i="6"/>
  <c r="I525" i="6"/>
  <c r="I529" i="6"/>
  <c r="I485" i="6"/>
  <c r="I535" i="6"/>
  <c r="I539" i="6"/>
  <c r="I543" i="6"/>
  <c r="I547" i="6"/>
  <c r="I551" i="6"/>
  <c r="I555" i="6"/>
  <c r="I559" i="6"/>
  <c r="I563" i="6"/>
  <c r="I567" i="6"/>
  <c r="I571" i="6"/>
  <c r="I575" i="6"/>
  <c r="I533" i="6"/>
  <c r="I578" i="6"/>
  <c r="I582" i="6"/>
  <c r="I586" i="6"/>
  <c r="I590" i="6"/>
  <c r="I594" i="6"/>
  <c r="I598" i="6"/>
  <c r="I602" i="6"/>
  <c r="I606" i="6"/>
  <c r="I610" i="6"/>
  <c r="I614" i="6"/>
  <c r="I618" i="6"/>
  <c r="I622" i="6"/>
  <c r="I626" i="6"/>
  <c r="I630" i="6"/>
  <c r="I634" i="6"/>
  <c r="I638" i="6"/>
  <c r="I642" i="6"/>
  <c r="I646" i="6"/>
  <c r="I650" i="6"/>
  <c r="I654" i="6"/>
  <c r="I658" i="6"/>
  <c r="I662" i="6"/>
  <c r="I666" i="6"/>
  <c r="I670" i="6"/>
  <c r="I674" i="6"/>
  <c r="I682" i="6"/>
  <c r="I685" i="6"/>
  <c r="I689" i="6"/>
  <c r="I693" i="6"/>
  <c r="I697" i="6"/>
  <c r="I675" i="6"/>
  <c r="I702" i="6"/>
  <c r="I706" i="6"/>
  <c r="I710" i="6"/>
  <c r="I714" i="6"/>
  <c r="I718" i="6"/>
  <c r="I722" i="6"/>
  <c r="I726" i="6"/>
  <c r="I732" i="6"/>
  <c r="I740" i="6"/>
  <c r="I730" i="6"/>
  <c r="I737" i="6"/>
  <c r="I750" i="6"/>
  <c r="I756" i="6"/>
  <c r="I764" i="6"/>
  <c r="I770" i="6"/>
  <c r="I757" i="6"/>
  <c r="I765" i="6"/>
  <c r="I776" i="6"/>
  <c r="I784" i="6"/>
  <c r="I779" i="6"/>
  <c r="I785" i="6"/>
  <c r="I793" i="6"/>
  <c r="I790" i="6"/>
  <c r="I799" i="6"/>
  <c r="J121" i="6"/>
  <c r="J30" i="6"/>
  <c r="J62" i="6"/>
  <c r="J94" i="6"/>
  <c r="J35" i="6"/>
  <c r="J67" i="6"/>
  <c r="J99" i="6"/>
  <c r="J131" i="6"/>
  <c r="J18" i="6"/>
  <c r="G44" i="5" s="1"/>
  <c r="J114" i="6"/>
  <c r="J146" i="6"/>
  <c r="J151" i="6"/>
  <c r="J28" i="6"/>
  <c r="J60" i="6"/>
  <c r="J124" i="6"/>
  <c r="J156" i="6"/>
  <c r="I29" i="5" l="1"/>
  <c r="H29" i="5"/>
  <c r="L29" i="5"/>
  <c r="M29" i="5" s="1"/>
  <c r="L98" i="5"/>
  <c r="M98" i="5" s="1"/>
  <c r="I98" i="5"/>
  <c r="J98" i="5"/>
  <c r="I76" i="5"/>
  <c r="J76" i="5" s="1"/>
  <c r="B9" i="5" s="1"/>
  <c r="N55" i="4" s="1"/>
  <c r="H76" i="5"/>
  <c r="L76" i="5"/>
  <c r="M76" i="5" s="1"/>
  <c r="J100" i="5"/>
  <c r="L100" i="5"/>
  <c r="M100" i="5" s="1"/>
  <c r="I100" i="5"/>
  <c r="P24" i="11"/>
  <c r="D57" i="8"/>
  <c r="P28" i="8"/>
  <c r="F61" i="8"/>
  <c r="I62" i="5"/>
  <c r="J62" i="5" s="1"/>
  <c r="H62" i="5"/>
  <c r="L62" i="5"/>
  <c r="M62" i="5" s="1"/>
  <c r="H77" i="5"/>
  <c r="L77" i="5"/>
  <c r="M77" i="5" s="1"/>
  <c r="I77" i="5"/>
  <c r="J77" i="5" s="1"/>
  <c r="I97" i="5"/>
  <c r="L97" i="5"/>
  <c r="M97" i="5" s="1"/>
  <c r="J97" i="5"/>
  <c r="L65" i="5"/>
  <c r="M65" i="5" s="1"/>
  <c r="H65" i="5"/>
  <c r="I65" i="5"/>
  <c r="J65" i="5" s="1"/>
  <c r="L75" i="5"/>
  <c r="M75" i="5" s="1"/>
  <c r="H75" i="5"/>
  <c r="I75" i="5"/>
  <c r="J75" i="5" s="1"/>
  <c r="B11" i="5" s="1"/>
  <c r="N63" i="4" s="1"/>
  <c r="P36" i="8"/>
  <c r="F69" i="8"/>
  <c r="E79" i="5"/>
  <c r="E30" i="5"/>
  <c r="K14" i="10"/>
  <c r="K15" i="10"/>
  <c r="K16" i="10"/>
  <c r="K17" i="10"/>
  <c r="B26" i="10"/>
  <c r="J15" i="10"/>
  <c r="A122" i="5"/>
  <c r="B122" i="5"/>
  <c r="B18" i="5" s="1"/>
  <c r="N98" i="4" s="1"/>
  <c r="B154" i="5"/>
  <c r="B17" i="5" s="1"/>
  <c r="N94" i="4" s="1"/>
  <c r="A154" i="5"/>
  <c r="P44" i="11"/>
  <c r="D73" i="8"/>
  <c r="P43" i="11"/>
  <c r="D72" i="8"/>
  <c r="P16" i="11"/>
  <c r="Q16" i="11" s="1"/>
  <c r="D51" i="8"/>
  <c r="F101" i="5"/>
  <c r="H83" i="5"/>
  <c r="I83" i="5"/>
  <c r="J83" i="5" s="1"/>
  <c r="L83" i="5"/>
  <c r="M83" i="5" s="1"/>
  <c r="E61" i="5"/>
  <c r="L78" i="5"/>
  <c r="M78" i="5" s="1"/>
  <c r="H78" i="5"/>
  <c r="I78" i="5"/>
  <c r="J78" i="5" s="1"/>
  <c r="F98" i="5"/>
  <c r="I99" i="5"/>
  <c r="L99" i="5"/>
  <c r="M99" i="5" s="1"/>
  <c r="J99" i="5"/>
  <c r="P34" i="11"/>
  <c r="D65" i="8"/>
  <c r="E64" i="5"/>
  <c r="H63" i="5"/>
  <c r="L63" i="5"/>
  <c r="M63" i="5" s="1"/>
  <c r="I63" i="5"/>
  <c r="J63" i="5" s="1"/>
  <c r="L43" i="5"/>
  <c r="M43" i="5" s="1"/>
  <c r="H43" i="5"/>
  <c r="I43" i="5"/>
  <c r="E43" i="5"/>
  <c r="P39" i="11"/>
  <c r="Q39" i="11" s="1"/>
  <c r="D68" i="8"/>
  <c r="E42" i="5"/>
  <c r="P26" i="11"/>
  <c r="D59" i="8"/>
  <c r="L30" i="5"/>
  <c r="M30" i="5" s="1"/>
  <c r="I30" i="5"/>
  <c r="B24" i="10"/>
  <c r="J13" i="10"/>
  <c r="B27" i="10"/>
  <c r="J16" i="10"/>
  <c r="A109" i="5"/>
  <c r="B16" i="5" s="1"/>
  <c r="N90" i="4" s="1"/>
  <c r="I61" i="5"/>
  <c r="J61" i="5" s="1"/>
  <c r="L61" i="5"/>
  <c r="M61" i="5" s="1"/>
  <c r="H61" i="5"/>
  <c r="P18" i="11"/>
  <c r="D53" i="8"/>
  <c r="P32" i="11"/>
  <c r="D63" i="8"/>
  <c r="I44" i="5"/>
  <c r="H44" i="5"/>
  <c r="L44" i="5"/>
  <c r="M44" i="5" s="1"/>
  <c r="I40" i="5"/>
  <c r="H40" i="5"/>
  <c r="L40" i="5"/>
  <c r="M40" i="5" s="1"/>
  <c r="J101" i="5"/>
  <c r="I101" i="5"/>
  <c r="L101" i="5"/>
  <c r="M101" i="5" s="1"/>
  <c r="P16" i="8"/>
  <c r="F49" i="8"/>
  <c r="E44" i="5"/>
  <c r="E28" i="5"/>
  <c r="L80" i="5"/>
  <c r="M80" i="5" s="1"/>
  <c r="H80" i="5"/>
  <c r="I80" i="5"/>
  <c r="J80" i="5" s="1"/>
  <c r="H41" i="5"/>
  <c r="L41" i="5"/>
  <c r="M41" i="5" s="1"/>
  <c r="I41" i="5"/>
  <c r="L102" i="5"/>
  <c r="M102" i="5" s="1"/>
  <c r="I102" i="5"/>
  <c r="J102" i="5"/>
  <c r="I42" i="5"/>
  <c r="H42" i="5"/>
  <c r="L42" i="5"/>
  <c r="M42" i="5" s="1"/>
  <c r="A106" i="5"/>
  <c r="F96" i="5"/>
  <c r="A89" i="5"/>
  <c r="A90" i="5" s="1"/>
  <c r="E74" i="5"/>
  <c r="E77" i="5"/>
  <c r="E83" i="5"/>
  <c r="P38" i="11"/>
  <c r="Q38" i="11" s="1"/>
  <c r="D67" i="8"/>
  <c r="E81" i="5"/>
  <c r="E27" i="5"/>
  <c r="F66" i="8"/>
  <c r="P33" i="8"/>
  <c r="I31" i="5"/>
  <c r="L31" i="5"/>
  <c r="M31" i="5" s="1"/>
  <c r="P21" i="11"/>
  <c r="Q21" i="11" s="1"/>
  <c r="D54" i="8"/>
  <c r="F100" i="5"/>
  <c r="D89" i="5"/>
  <c r="D90" i="5" s="1"/>
  <c r="E82" i="5"/>
  <c r="F70" i="8"/>
  <c r="P37" i="8"/>
  <c r="I81" i="5"/>
  <c r="L81" i="5"/>
  <c r="M81" i="5" s="1"/>
  <c r="H81" i="5"/>
  <c r="P27" i="11"/>
  <c r="D60" i="8"/>
  <c r="P22" i="11"/>
  <c r="D55" i="8"/>
  <c r="I79" i="5"/>
  <c r="J79" i="5" s="1"/>
  <c r="H79" i="5"/>
  <c r="L79" i="5"/>
  <c r="M79" i="5" s="1"/>
  <c r="F56" i="8"/>
  <c r="P23" i="8"/>
  <c r="I64" i="5"/>
  <c r="J64" i="5" s="1"/>
  <c r="H64" i="5"/>
  <c r="L64" i="5"/>
  <c r="M64" i="5" s="1"/>
  <c r="J103" i="5"/>
  <c r="I103" i="5"/>
  <c r="L103" i="5"/>
  <c r="M103" i="5" s="1"/>
  <c r="G28" i="5"/>
  <c r="H31" i="5" s="1"/>
  <c r="H2" i="14" a="1"/>
  <c r="P31" i="11"/>
  <c r="D62" i="8"/>
  <c r="P42" i="11"/>
  <c r="D71" i="8"/>
  <c r="P15" i="11"/>
  <c r="D50" i="8"/>
  <c r="E76" i="5"/>
  <c r="E62" i="5"/>
  <c r="F97" i="5"/>
  <c r="E65" i="5"/>
  <c r="F103" i="5"/>
  <c r="B89" i="5"/>
  <c r="B90" i="5" s="1"/>
  <c r="E75" i="5"/>
  <c r="P33" i="11"/>
  <c r="Q33" i="11" s="1"/>
  <c r="D64" i="8"/>
  <c r="J96" i="5"/>
  <c r="I96" i="5"/>
  <c r="L96" i="5"/>
  <c r="M96" i="5" s="1"/>
  <c r="I74" i="5"/>
  <c r="J74" i="5" s="1"/>
  <c r="H74" i="5"/>
  <c r="L74" i="5"/>
  <c r="M74" i="5" s="1"/>
  <c r="B25" i="10"/>
  <c r="J14" i="10"/>
  <c r="E40" i="5"/>
  <c r="L27" i="5"/>
  <c r="M27" i="5" s="1"/>
  <c r="I27" i="5"/>
  <c r="H27" i="5"/>
  <c r="E78" i="5"/>
  <c r="K13" i="10"/>
  <c r="P17" i="11"/>
  <c r="Q17" i="11" s="1"/>
  <c r="D52" i="8"/>
  <c r="P25" i="11"/>
  <c r="Q25" i="11" s="1"/>
  <c r="D58" i="8"/>
  <c r="F99" i="5"/>
  <c r="E29" i="5"/>
  <c r="I82" i="5"/>
  <c r="J82" i="5" s="1"/>
  <c r="L82" i="5"/>
  <c r="M82" i="5" s="1"/>
  <c r="H82" i="5"/>
  <c r="Q47" i="11"/>
  <c r="Q18" i="11"/>
  <c r="Q36" i="11"/>
  <c r="Q42" i="11"/>
  <c r="Q22" i="11"/>
  <c r="Q40" i="11"/>
  <c r="Q15" i="11"/>
  <c r="H2" i="14" l="1"/>
  <c r="AE18" i="14" s="1"/>
  <c r="K19" i="9" s="1"/>
  <c r="A19" i="9" s="1"/>
  <c r="AE51" i="14"/>
  <c r="K52" i="9" s="1"/>
  <c r="A52" i="9" s="1"/>
  <c r="AE47" i="14"/>
  <c r="K48" i="9" s="1"/>
  <c r="A48" i="9" s="1"/>
  <c r="AE43" i="14"/>
  <c r="K44" i="9" s="1"/>
  <c r="A44" i="9" s="1"/>
  <c r="AE39" i="14"/>
  <c r="K40" i="9" s="1"/>
  <c r="A40" i="9" s="1"/>
  <c r="AE35" i="14"/>
  <c r="K36" i="9" s="1"/>
  <c r="A36" i="9" s="1"/>
  <c r="AE31" i="14"/>
  <c r="K32" i="9" s="1"/>
  <c r="A32" i="9" s="1"/>
  <c r="AE27" i="14"/>
  <c r="K28" i="9" s="1"/>
  <c r="A28" i="9" s="1"/>
  <c r="AE52" i="14"/>
  <c r="K53" i="9" s="1"/>
  <c r="A53" i="9" s="1"/>
  <c r="AE48" i="14"/>
  <c r="K49" i="9" s="1"/>
  <c r="A49" i="9" s="1"/>
  <c r="AE44" i="14"/>
  <c r="K45" i="9" s="1"/>
  <c r="A45" i="9" s="1"/>
  <c r="AE40" i="14"/>
  <c r="K41" i="9" s="1"/>
  <c r="A41" i="9" s="1"/>
  <c r="AE36" i="14"/>
  <c r="K37" i="9" s="1"/>
  <c r="A37" i="9" s="1"/>
  <c r="AE32" i="14"/>
  <c r="K33" i="9" s="1"/>
  <c r="A33" i="9" s="1"/>
  <c r="AE28" i="14"/>
  <c r="K29" i="9" s="1"/>
  <c r="A29" i="9" s="1"/>
  <c r="AE24" i="14"/>
  <c r="K25" i="9" s="1"/>
  <c r="A25" i="9" s="1"/>
  <c r="AE23" i="14"/>
  <c r="K24" i="9" s="1"/>
  <c r="A24" i="9" s="1"/>
  <c r="AE49" i="14"/>
  <c r="K50" i="9" s="1"/>
  <c r="A50" i="9" s="1"/>
  <c r="AE41" i="14"/>
  <c r="K42" i="9" s="1"/>
  <c r="A42" i="9" s="1"/>
  <c r="AE33" i="14"/>
  <c r="K34" i="9" s="1"/>
  <c r="A34" i="9" s="1"/>
  <c r="AE25" i="14"/>
  <c r="K26" i="9" s="1"/>
  <c r="A26" i="9" s="1"/>
  <c r="AE20" i="14"/>
  <c r="K21" i="9" s="1"/>
  <c r="A21" i="9" s="1"/>
  <c r="AE46" i="14"/>
  <c r="K47" i="9" s="1"/>
  <c r="A47" i="9" s="1"/>
  <c r="AE38" i="14"/>
  <c r="K39" i="9" s="1"/>
  <c r="A39" i="9" s="1"/>
  <c r="AE30" i="14"/>
  <c r="K31" i="9" s="1"/>
  <c r="A31" i="9" s="1"/>
  <c r="AE19" i="14"/>
  <c r="K20" i="9" s="1"/>
  <c r="A20" i="9" s="1"/>
  <c r="AE21" i="14"/>
  <c r="K22" i="9" s="1"/>
  <c r="A22" i="9" s="1"/>
  <c r="AE37" i="14"/>
  <c r="K38" i="9" s="1"/>
  <c r="A38" i="9" s="1"/>
  <c r="AE22" i="14"/>
  <c r="K23" i="9" s="1"/>
  <c r="A23" i="9" s="1"/>
  <c r="AE50" i="14"/>
  <c r="K51" i="9" s="1"/>
  <c r="A51" i="9" s="1"/>
  <c r="AE42" i="14"/>
  <c r="K43" i="9" s="1"/>
  <c r="A43" i="9" s="1"/>
  <c r="AE34" i="14"/>
  <c r="K35" i="9" s="1"/>
  <c r="A35" i="9" s="1"/>
  <c r="AE26" i="14"/>
  <c r="K27" i="9" s="1"/>
  <c r="A27" i="9" s="1"/>
  <c r="AE45" i="14"/>
  <c r="K46" i="9" s="1"/>
  <c r="A46" i="9" s="1"/>
  <c r="AE29" i="14"/>
  <c r="K30" i="9" s="1"/>
  <c r="A30" i="9" s="1"/>
  <c r="B12" i="5"/>
  <c r="N68" i="4" s="1"/>
  <c r="F63" i="8"/>
  <c r="P30" i="8"/>
  <c r="C68" i="5"/>
  <c r="D68" i="5"/>
  <c r="A68" i="5"/>
  <c r="J43" i="5"/>
  <c r="J30" i="5"/>
  <c r="P32" i="8"/>
  <c r="F65" i="8"/>
  <c r="F72" i="8"/>
  <c r="P39" i="8"/>
  <c r="Q24" i="11"/>
  <c r="J42" i="5"/>
  <c r="J29" i="5"/>
  <c r="J40" i="5"/>
  <c r="J27" i="5"/>
  <c r="F50" i="8"/>
  <c r="P17" i="8"/>
  <c r="F62" i="8"/>
  <c r="P29" i="8"/>
  <c r="F67" i="8"/>
  <c r="P34" i="8"/>
  <c r="Q48" i="11"/>
  <c r="P20" i="8"/>
  <c r="F53" i="8"/>
  <c r="F68" i="8"/>
  <c r="P35" i="8"/>
  <c r="F51" i="8"/>
  <c r="P18" i="8"/>
  <c r="F73" i="8"/>
  <c r="P40" i="8"/>
  <c r="Q26" i="11"/>
  <c r="Q41" i="11"/>
  <c r="Q34" i="11"/>
  <c r="Q23" i="11"/>
  <c r="Q35" i="11"/>
  <c r="Q44" i="11"/>
  <c r="Q31" i="11"/>
  <c r="F58" i="8"/>
  <c r="P25" i="8"/>
  <c r="Q46" i="11"/>
  <c r="F60" i="8"/>
  <c r="P27" i="8"/>
  <c r="J81" i="5"/>
  <c r="B10" i="5" s="1"/>
  <c r="N59" i="4" s="1"/>
  <c r="A55" i="5"/>
  <c r="B55" i="5"/>
  <c r="C55" i="5"/>
  <c r="B5" i="5" s="1"/>
  <c r="N17" i="4" s="1"/>
  <c r="F59" i="8"/>
  <c r="P26" i="8"/>
  <c r="P24" i="8"/>
  <c r="F57" i="8"/>
  <c r="Q32" i="11"/>
  <c r="Q20" i="11"/>
  <c r="Q37" i="11"/>
  <c r="Q27" i="11"/>
  <c r="Q28" i="11"/>
  <c r="F71" i="8"/>
  <c r="P38" i="8"/>
  <c r="Q19" i="11"/>
  <c r="B13" i="12" s="1"/>
  <c r="Q43" i="11"/>
  <c r="Q29" i="11"/>
  <c r="Q30" i="11"/>
  <c r="Q45" i="11"/>
  <c r="F52" i="8"/>
  <c r="P19" i="8"/>
  <c r="B34" i="5"/>
  <c r="C34" i="5"/>
  <c r="F64" i="8"/>
  <c r="P31" i="8"/>
  <c r="I28" i="5"/>
  <c r="H28" i="5"/>
  <c r="A34" i="5" s="1"/>
  <c r="B4" i="5" s="1"/>
  <c r="N13" i="4" s="1"/>
  <c r="L28" i="5"/>
  <c r="M28" i="5" s="1"/>
  <c r="F55" i="8"/>
  <c r="P22" i="8"/>
  <c r="F54" i="8"/>
  <c r="P21" i="8"/>
  <c r="J44" i="5"/>
  <c r="J31" i="5"/>
  <c r="H30" i="5"/>
  <c r="B68" i="5"/>
  <c r="Q14" i="11"/>
  <c r="B36" i="12" s="1"/>
  <c r="B38" i="12"/>
  <c r="B35" i="12"/>
  <c r="B27" i="12"/>
  <c r="B19" i="12"/>
  <c r="B34" i="12"/>
  <c r="B18" i="12"/>
  <c r="B24" i="12"/>
  <c r="J41" i="5" l="1"/>
  <c r="J28" i="5"/>
  <c r="B28" i="12"/>
  <c r="S28" i="12" s="1"/>
  <c r="B21" i="12"/>
  <c r="U21" i="12" s="1"/>
  <c r="B16" i="12"/>
  <c r="B15" i="12"/>
  <c r="B39" i="12"/>
  <c r="S39" i="12" s="1"/>
  <c r="B22" i="12"/>
  <c r="V22" i="12" s="1"/>
  <c r="B29" i="12"/>
  <c r="B37" i="12"/>
  <c r="B32" i="12"/>
  <c r="V32" i="12" s="1"/>
  <c r="B26" i="12"/>
  <c r="V26" i="12" s="1"/>
  <c r="B23" i="12"/>
  <c r="B31" i="12"/>
  <c r="B6" i="5"/>
  <c r="N21" i="4" s="1"/>
  <c r="B20" i="12"/>
  <c r="S20" i="12" s="1"/>
  <c r="B14" i="12"/>
  <c r="B30" i="12"/>
  <c r="B17" i="12"/>
  <c r="T17" i="12" s="1"/>
  <c r="B25" i="12"/>
  <c r="T25" i="12" s="1"/>
  <c r="B33" i="12"/>
  <c r="A55" i="12"/>
  <c r="U15" i="12"/>
  <c r="Q15" i="12"/>
  <c r="T15" i="12"/>
  <c r="P15" i="12"/>
  <c r="V15" i="12"/>
  <c r="C15" i="12"/>
  <c r="S15" i="12"/>
  <c r="R15" i="12"/>
  <c r="D15" i="12"/>
  <c r="A77" i="12"/>
  <c r="S37" i="12"/>
  <c r="D37" i="12"/>
  <c r="U37" i="12"/>
  <c r="Q37" i="12"/>
  <c r="T37" i="12"/>
  <c r="P37" i="12"/>
  <c r="C37" i="12"/>
  <c r="V37" i="12"/>
  <c r="R37" i="12"/>
  <c r="A73" i="12"/>
  <c r="U33" i="12"/>
  <c r="Q33" i="12"/>
  <c r="T33" i="12"/>
  <c r="P33" i="12"/>
  <c r="R33" i="12"/>
  <c r="D33" i="12"/>
  <c r="V33" i="12"/>
  <c r="C33" i="12"/>
  <c r="S33" i="12"/>
  <c r="A63" i="12"/>
  <c r="U23" i="12"/>
  <c r="Q23" i="12"/>
  <c r="T23" i="12"/>
  <c r="P23" i="12"/>
  <c r="V23" i="12"/>
  <c r="C23" i="12"/>
  <c r="S23" i="12"/>
  <c r="R23" i="12"/>
  <c r="D23" i="12"/>
  <c r="A71" i="12"/>
  <c r="U31" i="12"/>
  <c r="Q31" i="12"/>
  <c r="T31" i="12"/>
  <c r="P31" i="12"/>
  <c r="V31" i="12"/>
  <c r="C31" i="12"/>
  <c r="S31" i="12"/>
  <c r="R31" i="12"/>
  <c r="D31" i="12"/>
  <c r="A60" i="12"/>
  <c r="R20" i="12"/>
  <c r="P20" i="12"/>
  <c r="A54" i="12"/>
  <c r="S14" i="12"/>
  <c r="D14" i="12"/>
  <c r="V14" i="12"/>
  <c r="R14" i="12"/>
  <c r="C14" i="12"/>
  <c r="P14" i="12"/>
  <c r="U14" i="12"/>
  <c r="T14" i="12"/>
  <c r="Q14" i="12"/>
  <c r="A67" i="12"/>
  <c r="U27" i="12"/>
  <c r="Q27" i="12"/>
  <c r="T27" i="12"/>
  <c r="P27" i="12"/>
  <c r="V27" i="12"/>
  <c r="C27" i="12"/>
  <c r="S27" i="12"/>
  <c r="R27" i="12"/>
  <c r="D27" i="12"/>
  <c r="U17" i="12"/>
  <c r="Q17" i="12"/>
  <c r="R17" i="12"/>
  <c r="D17" i="12"/>
  <c r="S17" i="12"/>
  <c r="A74" i="12"/>
  <c r="U34" i="12"/>
  <c r="S34" i="12"/>
  <c r="D34" i="12"/>
  <c r="V34" i="12"/>
  <c r="R34" i="12"/>
  <c r="C34" i="12"/>
  <c r="P34" i="12"/>
  <c r="T34" i="12"/>
  <c r="Q34" i="12"/>
  <c r="D26" i="12"/>
  <c r="P26" i="12"/>
  <c r="A75" i="12"/>
  <c r="S35" i="12"/>
  <c r="D35" i="12"/>
  <c r="U35" i="12"/>
  <c r="Q35" i="12"/>
  <c r="T35" i="12"/>
  <c r="P35" i="12"/>
  <c r="R35" i="12"/>
  <c r="C35" i="12"/>
  <c r="V35" i="12"/>
  <c r="Q25" i="12"/>
  <c r="D25" i="12"/>
  <c r="A61" i="12"/>
  <c r="P21" i="12"/>
  <c r="C21" i="12"/>
  <c r="A78" i="12"/>
  <c r="U38" i="12"/>
  <c r="Q38" i="12"/>
  <c r="S38" i="12"/>
  <c r="D38" i="12"/>
  <c r="V38" i="12"/>
  <c r="R38" i="12"/>
  <c r="C38" i="12"/>
  <c r="T38" i="12"/>
  <c r="P38" i="12"/>
  <c r="A64" i="12"/>
  <c r="S24" i="12"/>
  <c r="D24" i="12"/>
  <c r="V24" i="12"/>
  <c r="R24" i="12"/>
  <c r="C24" i="12"/>
  <c r="T24" i="12"/>
  <c r="Q24" i="12"/>
  <c r="P24" i="12"/>
  <c r="U24" i="12"/>
  <c r="A58" i="12"/>
  <c r="S18" i="12"/>
  <c r="D18" i="12"/>
  <c r="V18" i="12"/>
  <c r="R18" i="12"/>
  <c r="C18" i="12"/>
  <c r="P18" i="12"/>
  <c r="U18" i="12"/>
  <c r="T18" i="12"/>
  <c r="Q18" i="12"/>
  <c r="A69" i="12"/>
  <c r="U29" i="12"/>
  <c r="Q29" i="12"/>
  <c r="T29" i="12"/>
  <c r="P29" i="12"/>
  <c r="R29" i="12"/>
  <c r="D29" i="12"/>
  <c r="V29" i="12"/>
  <c r="C29" i="12"/>
  <c r="S29" i="12"/>
  <c r="A59" i="12"/>
  <c r="U19" i="12"/>
  <c r="Q19" i="12"/>
  <c r="T19" i="12"/>
  <c r="P19" i="12"/>
  <c r="V19" i="12"/>
  <c r="C19" i="12"/>
  <c r="S19" i="12"/>
  <c r="R19" i="12"/>
  <c r="D19" i="12"/>
  <c r="A53" i="12"/>
  <c r="U13" i="12"/>
  <c r="Q13" i="12"/>
  <c r="T13" i="12"/>
  <c r="P13" i="12"/>
  <c r="R13" i="12"/>
  <c r="D13" i="12"/>
  <c r="V13" i="12"/>
  <c r="C13" i="12"/>
  <c r="S13" i="12"/>
  <c r="A56" i="12"/>
  <c r="S16" i="12"/>
  <c r="D16" i="12"/>
  <c r="V16" i="12"/>
  <c r="R16" i="12"/>
  <c r="C16" i="12"/>
  <c r="T16" i="12"/>
  <c r="Q16" i="12"/>
  <c r="P16" i="12"/>
  <c r="U16" i="12"/>
  <c r="A68" i="12"/>
  <c r="V28" i="12"/>
  <c r="R28" i="12"/>
  <c r="Q28" i="12"/>
  <c r="P28" i="12"/>
  <c r="D22" i="12"/>
  <c r="P22" i="12"/>
  <c r="A79" i="12"/>
  <c r="U39" i="12"/>
  <c r="Q39" i="12"/>
  <c r="V39" i="12"/>
  <c r="R39" i="12"/>
  <c r="S32" i="12"/>
  <c r="D32" i="12"/>
  <c r="C32" i="12"/>
  <c r="T32" i="12"/>
  <c r="U32" i="12"/>
  <c r="A76" i="12"/>
  <c r="U36" i="12"/>
  <c r="Q36" i="12"/>
  <c r="S36" i="12"/>
  <c r="D36" i="12"/>
  <c r="V36" i="12"/>
  <c r="R36" i="12"/>
  <c r="C36" i="12"/>
  <c r="T36" i="12"/>
  <c r="P36" i="12"/>
  <c r="A70" i="12"/>
  <c r="S30" i="12"/>
  <c r="D30" i="12"/>
  <c r="V30" i="12"/>
  <c r="R30" i="12"/>
  <c r="C30" i="12"/>
  <c r="P30" i="12"/>
  <c r="U30" i="12"/>
  <c r="T30" i="12"/>
  <c r="Q30" i="12"/>
  <c r="Q22" i="12" l="1"/>
  <c r="C22" i="12"/>
  <c r="S22" i="12"/>
  <c r="T21" i="12"/>
  <c r="R25" i="12"/>
  <c r="Q26" i="12"/>
  <c r="Q20" i="12"/>
  <c r="V20" i="12"/>
  <c r="P32" i="12"/>
  <c r="R32" i="12"/>
  <c r="A72" i="12"/>
  <c r="T72" i="12" s="1"/>
  <c r="P39" i="12"/>
  <c r="D39" i="12"/>
  <c r="T22" i="12"/>
  <c r="R22" i="12"/>
  <c r="A62" i="12"/>
  <c r="Z62" i="12" s="1"/>
  <c r="T28" i="12"/>
  <c r="D28" i="12"/>
  <c r="D21" i="12"/>
  <c r="Q21" i="12"/>
  <c r="C25" i="12"/>
  <c r="P25" i="12"/>
  <c r="A65" i="12"/>
  <c r="V65" i="12" s="1"/>
  <c r="T26" i="12"/>
  <c r="R26" i="12"/>
  <c r="A66" i="12"/>
  <c r="C17" i="12"/>
  <c r="P17" i="12"/>
  <c r="P41" i="12" s="1"/>
  <c r="A57" i="12"/>
  <c r="T20" i="12"/>
  <c r="D20" i="12"/>
  <c r="V21" i="12"/>
  <c r="O61" i="12" s="1"/>
  <c r="S25" i="12"/>
  <c r="U25" i="12"/>
  <c r="C26" i="12"/>
  <c r="S26" i="12"/>
  <c r="Q32" i="12"/>
  <c r="C39" i="12"/>
  <c r="T39" i="12"/>
  <c r="U22" i="12"/>
  <c r="U28" i="12"/>
  <c r="C28" i="12"/>
  <c r="S21" i="12"/>
  <c r="R21" i="12"/>
  <c r="V25" i="12"/>
  <c r="U26" i="12"/>
  <c r="V17" i="12"/>
  <c r="U20" i="12"/>
  <c r="C20" i="12"/>
  <c r="AA70" i="12"/>
  <c r="W70" i="12"/>
  <c r="S70" i="12"/>
  <c r="O70" i="12"/>
  <c r="K70" i="12"/>
  <c r="G70" i="12"/>
  <c r="C70" i="12"/>
  <c r="Z70" i="12"/>
  <c r="V70" i="12"/>
  <c r="R70" i="12"/>
  <c r="N70" i="12"/>
  <c r="J70" i="12"/>
  <c r="F70" i="12"/>
  <c r="B70" i="12"/>
  <c r="Y70" i="12"/>
  <c r="U70" i="12"/>
  <c r="Q70" i="12"/>
  <c r="M70" i="12"/>
  <c r="I70" i="12"/>
  <c r="E70" i="12"/>
  <c r="P70" i="12"/>
  <c r="AB70" i="12"/>
  <c r="L70" i="12"/>
  <c r="X70" i="12"/>
  <c r="T70" i="12"/>
  <c r="H70" i="12"/>
  <c r="D70" i="12"/>
  <c r="N62" i="12"/>
  <c r="Y62" i="12"/>
  <c r="I62" i="12"/>
  <c r="H62" i="12"/>
  <c r="AB62" i="12"/>
  <c r="AA62" i="12"/>
  <c r="R41" i="12"/>
  <c r="Z59" i="12"/>
  <c r="V59" i="12"/>
  <c r="R59" i="12"/>
  <c r="N59" i="12"/>
  <c r="J59" i="12"/>
  <c r="F59" i="12"/>
  <c r="B59" i="12"/>
  <c r="Y59" i="12"/>
  <c r="U59" i="12"/>
  <c r="Q59" i="12"/>
  <c r="M59" i="12"/>
  <c r="I59" i="12"/>
  <c r="E59" i="12"/>
  <c r="AB59" i="12"/>
  <c r="T59" i="12"/>
  <c r="L59" i="12"/>
  <c r="D59" i="12"/>
  <c r="AA59" i="12"/>
  <c r="S59" i="12"/>
  <c r="K59" i="12"/>
  <c r="C59" i="12"/>
  <c r="X59" i="12"/>
  <c r="P59" i="12"/>
  <c r="H59" i="12"/>
  <c r="W59" i="12"/>
  <c r="O59" i="12"/>
  <c r="G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Z66" i="12"/>
  <c r="V66" i="12"/>
  <c r="R66" i="12"/>
  <c r="N66" i="12"/>
  <c r="J66" i="12"/>
  <c r="F66" i="12"/>
  <c r="B66" i="12"/>
  <c r="Y66" i="12"/>
  <c r="U66" i="12"/>
  <c r="Q66" i="12"/>
  <c r="M66" i="12"/>
  <c r="I66" i="12"/>
  <c r="E66" i="12"/>
  <c r="X66" i="12"/>
  <c r="P66" i="12"/>
  <c r="H66" i="12"/>
  <c r="W66" i="12"/>
  <c r="O66" i="12"/>
  <c r="G66" i="12"/>
  <c r="AB66" i="12"/>
  <c r="T66" i="12"/>
  <c r="L66" i="12"/>
  <c r="D66" i="12"/>
  <c r="AA66" i="12"/>
  <c r="S66" i="12"/>
  <c r="K66" i="12"/>
  <c r="C66" i="12"/>
  <c r="Y54" i="12"/>
  <c r="U54" i="12"/>
  <c r="Q54" i="12"/>
  <c r="M54" i="12"/>
  <c r="I54" i="12"/>
  <c r="E54" i="12"/>
  <c r="AB54" i="12"/>
  <c r="X54" i="12"/>
  <c r="T54" i="12"/>
  <c r="P54" i="12"/>
  <c r="L54" i="12"/>
  <c r="H54" i="12"/>
  <c r="D54" i="12"/>
  <c r="AA54" i="12"/>
  <c r="W54" i="12"/>
  <c r="S54" i="12"/>
  <c r="O54" i="12"/>
  <c r="K54" i="12"/>
  <c r="G54" i="12"/>
  <c r="C54" i="12"/>
  <c r="Z54" i="12"/>
  <c r="V54" i="12"/>
  <c r="R54" i="12"/>
  <c r="N54" i="12"/>
  <c r="J54" i="12"/>
  <c r="F54" i="12"/>
  <c r="B54"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Y53" i="12"/>
  <c r="U53" i="12"/>
  <c r="Q53" i="12"/>
  <c r="M53" i="12"/>
  <c r="I53" i="12"/>
  <c r="E53" i="12"/>
  <c r="AB53" i="12"/>
  <c r="X53" i="12"/>
  <c r="T53" i="12"/>
  <c r="P53" i="12"/>
  <c r="L53" i="12"/>
  <c r="H53" i="12"/>
  <c r="D53" i="12"/>
  <c r="AA53" i="12"/>
  <c r="W53" i="12"/>
  <c r="S53" i="12"/>
  <c r="O53" i="12"/>
  <c r="K53" i="12"/>
  <c r="G53" i="12"/>
  <c r="C53" i="12"/>
  <c r="Z53" i="12"/>
  <c r="V53" i="12"/>
  <c r="R53" i="12"/>
  <c r="N53" i="12"/>
  <c r="J53" i="12"/>
  <c r="F53" i="12"/>
  <c r="B53" i="12"/>
  <c r="Z64" i="12"/>
  <c r="V64" i="12"/>
  <c r="R64" i="12"/>
  <c r="N64" i="12"/>
  <c r="J64" i="12"/>
  <c r="F64" i="12"/>
  <c r="B64" i="12"/>
  <c r="Y64" i="12"/>
  <c r="U64" i="12"/>
  <c r="Q64" i="12"/>
  <c r="M64" i="12"/>
  <c r="I64" i="12"/>
  <c r="E64" i="12"/>
  <c r="X64" i="12"/>
  <c r="P64" i="12"/>
  <c r="H64" i="12"/>
  <c r="W64" i="12"/>
  <c r="O64" i="12"/>
  <c r="G64" i="12"/>
  <c r="AB64" i="12"/>
  <c r="T64" i="12"/>
  <c r="L64" i="12"/>
  <c r="D64" i="12"/>
  <c r="AA64" i="12"/>
  <c r="S64" i="12"/>
  <c r="K64" i="12"/>
  <c r="C64"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A67" i="12"/>
  <c r="Z67" i="12"/>
  <c r="AB67" i="12"/>
  <c r="V67" i="12"/>
  <c r="R67" i="12"/>
  <c r="N67" i="12"/>
  <c r="J67" i="12"/>
  <c r="F67" i="12"/>
  <c r="B67" i="12"/>
  <c r="Y67" i="12"/>
  <c r="U67" i="12"/>
  <c r="Q67" i="12"/>
  <c r="M67" i="12"/>
  <c r="I67" i="12"/>
  <c r="E67" i="12"/>
  <c r="T67" i="12"/>
  <c r="L67" i="12"/>
  <c r="D67" i="12"/>
  <c r="S67" i="12"/>
  <c r="K67" i="12"/>
  <c r="C67" i="12"/>
  <c r="X67" i="12"/>
  <c r="P67" i="12"/>
  <c r="H67" i="12"/>
  <c r="W67" i="12"/>
  <c r="O67" i="12"/>
  <c r="G67" i="12"/>
  <c r="Z63" i="12"/>
  <c r="V63" i="12"/>
  <c r="R63" i="12"/>
  <c r="N63" i="12"/>
  <c r="J63" i="12"/>
  <c r="F63" i="12"/>
  <c r="B63" i="12"/>
  <c r="Y63" i="12"/>
  <c r="U63" i="12"/>
  <c r="Q63" i="12"/>
  <c r="M63" i="12"/>
  <c r="I63" i="12"/>
  <c r="E63" i="12"/>
  <c r="AB63" i="12"/>
  <c r="T63" i="12"/>
  <c r="L63" i="12"/>
  <c r="D63" i="12"/>
  <c r="AA63" i="12"/>
  <c r="S63" i="12"/>
  <c r="K63" i="12"/>
  <c r="C63" i="12"/>
  <c r="X63" i="12"/>
  <c r="P63" i="12"/>
  <c r="H63" i="12"/>
  <c r="W63" i="12"/>
  <c r="O63" i="12"/>
  <c r="G63" i="12"/>
  <c r="AB72" i="12"/>
  <c r="X72" i="12"/>
  <c r="L72" i="12"/>
  <c r="H72" i="12"/>
  <c r="W72" i="12"/>
  <c r="S72" i="12"/>
  <c r="G72" i="12"/>
  <c r="C72" i="12"/>
  <c r="R72" i="12"/>
  <c r="N72" i="12"/>
  <c r="B72" i="12"/>
  <c r="Y72" i="12"/>
  <c r="M72" i="12"/>
  <c r="I72" i="12"/>
  <c r="Z56" i="12"/>
  <c r="Y56" i="12"/>
  <c r="U56" i="12"/>
  <c r="Q56" i="12"/>
  <c r="M56" i="12"/>
  <c r="I56" i="12"/>
  <c r="E56" i="12"/>
  <c r="X56" i="12"/>
  <c r="T56" i="12"/>
  <c r="P56" i="12"/>
  <c r="L56" i="12"/>
  <c r="H56" i="12"/>
  <c r="D56" i="12"/>
  <c r="AB56" i="12"/>
  <c r="W56" i="12"/>
  <c r="S56" i="12"/>
  <c r="O56" i="12"/>
  <c r="K56" i="12"/>
  <c r="G56" i="12"/>
  <c r="C56" i="12"/>
  <c r="AA56" i="12"/>
  <c r="V56" i="12"/>
  <c r="R56" i="12"/>
  <c r="N56" i="12"/>
  <c r="J56" i="12"/>
  <c r="F56" i="12"/>
  <c r="B56" i="12"/>
  <c r="Z58" i="12"/>
  <c r="V58" i="12"/>
  <c r="R58" i="12"/>
  <c r="N58" i="12"/>
  <c r="J58" i="12"/>
  <c r="F58" i="12"/>
  <c r="B58" i="12"/>
  <c r="Y58" i="12"/>
  <c r="U58" i="12"/>
  <c r="Q58" i="12"/>
  <c r="M58" i="12"/>
  <c r="I58" i="12"/>
  <c r="E58" i="12"/>
  <c r="X58" i="12"/>
  <c r="P58" i="12"/>
  <c r="H58" i="12"/>
  <c r="W58" i="12"/>
  <c r="O58" i="12"/>
  <c r="G58" i="12"/>
  <c r="AB58" i="12"/>
  <c r="T58" i="12"/>
  <c r="L58" i="12"/>
  <c r="D58" i="12"/>
  <c r="AA58" i="12"/>
  <c r="S58" i="12"/>
  <c r="K58" i="12"/>
  <c r="C58" i="12"/>
  <c r="Z65" i="12"/>
  <c r="N65" i="12"/>
  <c r="J65" i="12"/>
  <c r="Y65" i="12"/>
  <c r="U65" i="12"/>
  <c r="I65" i="12"/>
  <c r="E65" i="12"/>
  <c r="L65" i="12"/>
  <c r="D65" i="12"/>
  <c r="K65" i="12"/>
  <c r="C65" i="12"/>
  <c r="H65" i="12"/>
  <c r="W65" i="12"/>
  <c r="Z57" i="12"/>
  <c r="V57" i="12"/>
  <c r="R57" i="12"/>
  <c r="N57" i="12"/>
  <c r="J57" i="12"/>
  <c r="F57" i="12"/>
  <c r="B57" i="12"/>
  <c r="Y57" i="12"/>
  <c r="U57" i="12"/>
  <c r="Q57" i="12"/>
  <c r="M57" i="12"/>
  <c r="I57" i="12"/>
  <c r="E57" i="12"/>
  <c r="AB57" i="12"/>
  <c r="T57" i="12"/>
  <c r="L57" i="12"/>
  <c r="D57" i="12"/>
  <c r="AA57" i="12"/>
  <c r="S57" i="12"/>
  <c r="K57" i="12"/>
  <c r="C57" i="12"/>
  <c r="X57" i="12"/>
  <c r="P57" i="12"/>
  <c r="H57" i="12"/>
  <c r="W57" i="12"/>
  <c r="O57" i="12"/>
  <c r="G57" i="12"/>
  <c r="AA71" i="12"/>
  <c r="W71" i="12"/>
  <c r="S71" i="12"/>
  <c r="O71" i="12"/>
  <c r="K71" i="12"/>
  <c r="G71" i="12"/>
  <c r="C71" i="12"/>
  <c r="Z71" i="12"/>
  <c r="V71" i="12"/>
  <c r="R71" i="12"/>
  <c r="N71" i="12"/>
  <c r="J71" i="12"/>
  <c r="F71" i="12"/>
  <c r="B71" i="12"/>
  <c r="Y71" i="12"/>
  <c r="U71" i="12"/>
  <c r="Q71" i="12"/>
  <c r="M71" i="12"/>
  <c r="I71" i="12"/>
  <c r="E71" i="12"/>
  <c r="T71" i="12"/>
  <c r="D71" i="12"/>
  <c r="P71" i="12"/>
  <c r="AB71" i="12"/>
  <c r="X71" i="12"/>
  <c r="L71" i="12"/>
  <c r="H71" i="12"/>
  <c r="Y55" i="12"/>
  <c r="U55" i="12"/>
  <c r="Q55" i="12"/>
  <c r="M55" i="12"/>
  <c r="I55" i="12"/>
  <c r="E55" i="12"/>
  <c r="AB55" i="12"/>
  <c r="X55" i="12"/>
  <c r="T55" i="12"/>
  <c r="P55" i="12"/>
  <c r="L55" i="12"/>
  <c r="H55" i="12"/>
  <c r="D55" i="12"/>
  <c r="AA55" i="12"/>
  <c r="W55" i="12"/>
  <c r="S55" i="12"/>
  <c r="O55" i="12"/>
  <c r="K55" i="12"/>
  <c r="G55" i="12"/>
  <c r="C55" i="12"/>
  <c r="Z55" i="12"/>
  <c r="V55" i="12"/>
  <c r="R55" i="12"/>
  <c r="N55" i="12"/>
  <c r="J55" i="12"/>
  <c r="F55" i="12"/>
  <c r="B55"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A68" i="12"/>
  <c r="W68" i="12"/>
  <c r="S68" i="12"/>
  <c r="O68" i="12"/>
  <c r="K68" i="12"/>
  <c r="G68" i="12"/>
  <c r="C68" i="12"/>
  <c r="Z68" i="12"/>
  <c r="V68" i="12"/>
  <c r="R68" i="12"/>
  <c r="N68" i="12"/>
  <c r="J68" i="12"/>
  <c r="F68" i="12"/>
  <c r="B68" i="12"/>
  <c r="Y68" i="12"/>
  <c r="X68" i="12"/>
  <c r="P68" i="12"/>
  <c r="H68" i="12"/>
  <c r="U68" i="12"/>
  <c r="M68" i="12"/>
  <c r="E68" i="12"/>
  <c r="T68" i="12"/>
  <c r="D68" i="12"/>
  <c r="Q68" i="12"/>
  <c r="L68" i="12"/>
  <c r="AB68" i="12"/>
  <c r="I68" i="12"/>
  <c r="AA69" i="12"/>
  <c r="W69" i="12"/>
  <c r="S69" i="12"/>
  <c r="O69" i="12"/>
  <c r="K69" i="12"/>
  <c r="G69" i="12"/>
  <c r="C69" i="12"/>
  <c r="Z69" i="12"/>
  <c r="V69" i="12"/>
  <c r="R69" i="12"/>
  <c r="N69" i="12"/>
  <c r="J69" i="12"/>
  <c r="F69" i="12"/>
  <c r="B69" i="12"/>
  <c r="Y69" i="12"/>
  <c r="U69" i="12"/>
  <c r="Q69" i="12"/>
  <c r="M69" i="12"/>
  <c r="I69" i="12"/>
  <c r="E69" i="12"/>
  <c r="AB69" i="12"/>
  <c r="L69" i="12"/>
  <c r="X69" i="12"/>
  <c r="H69" i="12"/>
  <c r="T69" i="12"/>
  <c r="P69" i="12"/>
  <c r="D69" i="12"/>
  <c r="Z61" i="12"/>
  <c r="V61" i="12"/>
  <c r="R61" i="12"/>
  <c r="N61" i="12"/>
  <c r="J61" i="12"/>
  <c r="F61" i="12"/>
  <c r="B61" i="12"/>
  <c r="Y61" i="12"/>
  <c r="U61" i="12"/>
  <c r="Q61" i="12"/>
  <c r="M61" i="12"/>
  <c r="I61" i="12"/>
  <c r="E61" i="12"/>
  <c r="AB61" i="12"/>
  <c r="T61" i="12"/>
  <c r="L61" i="12"/>
  <c r="D61" i="12"/>
  <c r="AA61" i="12"/>
  <c r="S61" i="12"/>
  <c r="K61" i="12"/>
  <c r="C61" i="12"/>
  <c r="X61" i="12"/>
  <c r="P61" i="12"/>
  <c r="H61" i="12"/>
  <c r="W61" i="12"/>
  <c r="G61"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Z60" i="12"/>
  <c r="V60" i="12"/>
  <c r="R60" i="12"/>
  <c r="N60" i="12"/>
  <c r="J60" i="12"/>
  <c r="F60" i="12"/>
  <c r="B60" i="12"/>
  <c r="Y60" i="12"/>
  <c r="U60" i="12"/>
  <c r="Q60" i="12"/>
  <c r="M60" i="12"/>
  <c r="I60" i="12"/>
  <c r="E60" i="12"/>
  <c r="X60" i="12"/>
  <c r="P60" i="12"/>
  <c r="H60" i="12"/>
  <c r="W60" i="12"/>
  <c r="O60" i="12"/>
  <c r="G60" i="12"/>
  <c r="AB60" i="12"/>
  <c r="T60" i="12"/>
  <c r="L60" i="12"/>
  <c r="D60" i="12"/>
  <c r="AA60" i="12"/>
  <c r="S60" i="12"/>
  <c r="K60" i="12"/>
  <c r="C60"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D62" i="12" l="1"/>
  <c r="P62" i="12"/>
  <c r="B62" i="12"/>
  <c r="R62" i="12"/>
  <c r="G65" i="12"/>
  <c r="P65" i="12"/>
  <c r="S65" i="12"/>
  <c r="T65" i="12"/>
  <c r="M65" i="12"/>
  <c r="B65" i="12"/>
  <c r="R65" i="12"/>
  <c r="Q72" i="12"/>
  <c r="F72" i="12"/>
  <c r="V72" i="12"/>
  <c r="K72" i="12"/>
  <c r="AA72" i="12"/>
  <c r="P72" i="12"/>
  <c r="K62" i="12"/>
  <c r="L62" i="12"/>
  <c r="O62" i="12"/>
  <c r="X62" i="12"/>
  <c r="Q62" i="12"/>
  <c r="F62" i="12"/>
  <c r="V62" i="12"/>
  <c r="C62" i="12"/>
  <c r="G62" i="12"/>
  <c r="M62" i="12"/>
  <c r="O65" i="12"/>
  <c r="X65" i="12"/>
  <c r="AA65" i="12"/>
  <c r="AB65" i="12"/>
  <c r="Q65" i="12"/>
  <c r="F65" i="12"/>
  <c r="E72" i="12"/>
  <c r="U72" i="12"/>
  <c r="J72" i="12"/>
  <c r="Z72" i="12"/>
  <c r="O72" i="12"/>
  <c r="D72" i="12"/>
  <c r="S62" i="12"/>
  <c r="T62" i="12"/>
  <c r="W62" i="12"/>
  <c r="E62" i="12"/>
  <c r="U62" i="12"/>
  <c r="J62" i="12"/>
  <c r="T41"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<sst xmlns="http://schemas.openxmlformats.org/spreadsheetml/2006/main" count="9581" uniqueCount="1808">
  <si>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</si>
  <si>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</si>
  <si>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</si>
  <si>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</si>
  <si>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</si>
  <si>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</si>
  <si>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</si>
  <si>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</si>
  <si>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</si>
  <si>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</si>
  <si>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</si>
  <si>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</si>
  <si>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</si>
  <si>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</si>
  <si>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</si>
  <si>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</si>
  <si>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</si>
  <si>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</si>
  <si>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</si>
  <si>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</si>
  <si>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</si>
  <si>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</si>
  <si>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</si>
  <si>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</si>
  <si>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</si>
  <si>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</si>
  <si>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</si>
  <si>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</si>
  <si>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</si>
  <si>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</si>
  <si>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</si>
  <si>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</si>
  <si>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</si>
  <si>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</si>
  <si>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</si>
  <si>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</si>
  <si>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</si>
  <si>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</si>
  <si>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</si>
  <si>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</si>
  <si>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</si>
  <si>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</si>
  <si>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</si>
  <si>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</si>
  <si>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</si>
  <si>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</si>
  <si>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</si>
  <si>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</si>
  <si>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</si>
  <si>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</si>
  <si>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</si>
  <si>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</si>
  <si>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</si>
  <si>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</si>
  <si>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</si>
  <si>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</si>
  <si>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</si>
  <si>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</si>
  <si>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</si>
  <si>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</si>
  <si>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</si>
  <si>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</si>
  <si>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</si>
  <si>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</si>
  <si>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</si>
  <si>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</si>
  <si>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</si>
  <si>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</si>
  <si>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</si>
  <si>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</si>
  <si>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</si>
  <si>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</si>
  <si>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</si>
  <si>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</si>
  <si>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</si>
  <si>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</si>
  <si>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</si>
  <si>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</si>
  <si>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</si>
  <si>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</si>
  <si>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</si>
  <si>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</si>
  <si>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</si>
  <si>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</si>
  <si>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</si>
  <si>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</si>
  <si>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</si>
  <si>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</si>
  <si>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</si>
  <si>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</si>
  <si>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</si>
  <si>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</si>
  <si>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</si>
  <si>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</si>
  <si>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</si>
  <si>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</si>
  <si>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</si>
  <si>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</si>
  <si>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</si>
  <si>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</si>
  <si>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</si>
  <si>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</si>
  <si>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</si>
  <si>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</si>
  <si>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</si>
  <si>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</si>
  <si>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</si>
  <si>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</si>
  <si>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</si>
  <si>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</si>
  <si>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</si>
  <si>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</si>
  <si>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</si>
  <si>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</si>
  <si>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</si>
  <si>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</si>
  <si>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</si>
  <si>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</si>
  <si>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</si>
  <si>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</si>
  <si>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</si>
  <si>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</si>
  <si>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</si>
  <si>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</si>
  <si>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</si>
  <si>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</si>
  <si>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</si>
  <si>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</si>
  <si>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</si>
  <si>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</si>
  <si>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</si>
  <si>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</si>
  <si>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</si>
  <si>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</si>
  <si>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</si>
  <si>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</si>
  <si>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</si>
  <si>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</si>
  <si>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</si>
  <si>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</si>
  <si>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</si>
  <si>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</si>
  <si>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</si>
  <si>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</si>
  <si>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</si>
  <si>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</si>
  <si>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</si>
  <si>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</si>
  <si>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</si>
  <si>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</si>
  <si>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</si>
  <si>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</si>
  <si>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</si>
  <si>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</si>
  <si>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</si>
  <si>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</si>
  <si>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</si>
  <si>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</si>
  <si>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</si>
  <si>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</si>
  <si>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</si>
  <si>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</si>
  <si>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</si>
  <si>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</si>
  <si>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</si>
  <si>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</si>
  <si>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</si>
  <si>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</si>
  <si>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</si>
  <si>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</si>
  <si>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</si>
  <si>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</si>
  <si>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</si>
  <si>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</si>
  <si>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</si>
  <si>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</si>
  <si>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</si>
  <si>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</si>
  <si>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</si>
  <si>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</si>
  <si>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</si>
  <si>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</si>
  <si>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</si>
  <si>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</si>
  <si>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</si>
  <si>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</si>
  <si>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</si>
  <si>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</si>
  <si>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</si>
  <si>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</si>
  <si>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</si>
  <si>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</si>
  <si>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</si>
  <si>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</si>
  <si>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</si>
  <si>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</si>
  <si>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</si>
  <si>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</si>
  <si>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</si>
  <si>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</si>
  <si>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</si>
  <si>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</si>
  <si>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</si>
  <si>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</si>
  <si>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</si>
  <si>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</si>
  <si>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</si>
  <si>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</si>
  <si>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</si>
  <si>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</si>
  <si>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</si>
  <si>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</si>
  <si>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</si>
  <si>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</si>
  <si>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</si>
  <si>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</si>
  <si>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</si>
  <si>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</si>
  <si>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</si>
  <si>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</si>
  <si>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</si>
  <si>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</si>
  <si>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</si>
  <si>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</si>
  <si>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</si>
  <si>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</si>
  <si>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</si>
  <si>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</si>
  <si>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</si>
  <si>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</si>
  <si>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</si>
  <si>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</si>
  <si>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</si>
  <si>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</si>
  <si>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</si>
  <si>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</si>
  <si>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</si>
  <si>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</si>
  <si>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</si>
  <si>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</si>
  <si>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</si>
  <si>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</si>
  <si>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</si>
  <si>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</si>
  <si>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</si>
  <si>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</si>
  <si>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</si>
  <si>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</si>
  <si>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</si>
  <si>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</si>
  <si>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</si>
  <si>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</si>
  <si>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</si>
  <si>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</si>
  <si>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</si>
  <si>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</si>
  <si>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</si>
  <si>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</si>
  <si>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</si>
  <si>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</si>
  <si>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</si>
  <si>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</si>
  <si>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</si>
  <si>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</si>
  <si>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</si>
  <si>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</si>
  <si>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</si>
  <si>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</si>
  <si>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</si>
  <si>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</si>
  <si>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</si>
  <si>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</si>
  <si>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</si>
  <si>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</si>
  <si>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</si>
  <si>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</si>
  <si>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</si>
  <si>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</si>
  <si>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</si>
  <si>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</si>
  <si>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</si>
  <si>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</si>
  <si>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</si>
  <si>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</si>
  <si>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</si>
  <si>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</si>
  <si>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</si>
  <si>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</si>
  <si>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</si>
  <si>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</si>
  <si>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</si>
  <si>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</si>
  <si>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</si>
  <si>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</si>
  <si>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</si>
  <si>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</si>
  <si>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</si>
  <si>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</si>
  <si>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</si>
  <si>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</si>
  <si>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</si>
  <si>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</si>
  <si>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</si>
  <si>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</si>
  <si>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</si>
  <si>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</si>
  <si>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</si>
  <si>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</si>
  <si>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</si>
  <si>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</si>
  <si>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</si>
  <si>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</si>
  <si>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</si>
  <si>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</si>
  <si>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</si>
  <si>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</si>
  <si>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</si>
  <si>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</si>
  <si>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</si>
  <si>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</si>
  <si>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</si>
  <si>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</si>
  <si>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</si>
  <si>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</si>
  <si>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</si>
  <si>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</si>
  <si>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</si>
  <si>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</si>
  <si>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</si>
  <si>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</si>
  <si>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</si>
  <si>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</si>
  <si>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</si>
  <si>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</si>
  <si>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</si>
  <si>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</si>
  <si>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</si>
  <si>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</si>
  <si>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</si>
  <si>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</si>
  <si>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</si>
  <si>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</si>
  <si>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</si>
  <si>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</si>
  <si>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</si>
  <si>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</si>
  <si>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</si>
  <si>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</si>
  <si>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</si>
  <si>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</si>
  <si>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</si>
  <si>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</si>
  <si>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</si>
  <si>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</si>
  <si>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</si>
  <si>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</si>
  <si>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</si>
  <si>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</si>
  <si>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</si>
  <si>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</si>
  <si>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</si>
  <si>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</si>
  <si>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</si>
  <si>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</si>
  <si>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</si>
  <si>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</si>
  <si>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</si>
  <si>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</si>
  <si>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</si>
  <si>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</si>
  <si>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</si>
  <si>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</si>
  <si>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</si>
  <si>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</si>
  <si>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</si>
  <si>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</si>
  <si>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</si>
  <si>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</si>
  <si>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</si>
  <si>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</si>
  <si>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</si>
  <si>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</si>
  <si>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</si>
  <si>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</si>
  <si>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</si>
  <si>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</si>
  <si>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</si>
  <si>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</si>
  <si>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</si>
  <si>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</si>
  <si>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</si>
  <si>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</si>
  <si>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</si>
  <si>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</si>
  <si>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</si>
  <si>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</si>
  <si>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</si>
  <si>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</si>
  <si>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</si>
  <si>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</si>
  <si>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</si>
  <si>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</si>
  <si>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</si>
  <si>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</si>
  <si>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</si>
  <si>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</si>
  <si>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</si>
  <si>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</si>
  <si>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</si>
  <si>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</si>
  <si>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</si>
  <si>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</si>
  <si>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</si>
  <si>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</si>
  <si>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</si>
  <si>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</si>
  <si>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</si>
  <si>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</si>
  <si>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</si>
  <si>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</si>
  <si>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</si>
  <si>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</si>
  <si>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</si>
  <si>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</si>
  <si>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</si>
  <si>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</si>
  <si>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</si>
  <si>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</si>
  <si>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</si>
  <si>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</si>
  <si>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</si>
  <si>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</si>
  <si>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</si>
  <si>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</si>
  <si>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</si>
  <si>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</si>
  <si>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</si>
  <si>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</si>
  <si>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</si>
  <si>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</si>
  <si>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</si>
  <si>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</si>
  <si>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</si>
  <si>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</si>
  <si>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</si>
  <si>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</si>
  <si>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</si>
  <si>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</si>
  <si>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</si>
  <si>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</si>
  <si>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</si>
  <si>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</si>
  <si>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</si>
  <si>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</si>
  <si>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</si>
  <si>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</si>
  <si>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</si>
  <si>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</si>
  <si>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</si>
  <si>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</si>
  <si>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</si>
  <si>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</si>
  <si>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</si>
  <si>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</si>
  <si>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</si>
  <si>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</si>
  <si>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</si>
  <si>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</si>
  <si>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</si>
  <si>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</si>
  <si>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</si>
  <si>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</si>
  <si>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</si>
  <si>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</si>
  <si>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</si>
  <si>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</si>
  <si>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</si>
  <si>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</si>
  <si>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</si>
  <si>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</si>
  <si>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</si>
  <si>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</si>
  <si>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</si>
  <si>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</si>
  <si>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</si>
  <si>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</si>
  <si>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</si>
  <si>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</si>
  <si>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</si>
  <si>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</si>
  <si>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</si>
  <si>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</si>
  <si>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</si>
  <si>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</si>
  <si>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</si>
  <si>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</si>
  <si>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</si>
  <si>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</si>
  <si>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</si>
  <si>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</si>
  <si>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</si>
  <si>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</si>
  <si>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</si>
  <si>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</si>
  <si>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</si>
  <si>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</si>
  <si>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</si>
  <si>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</si>
  <si>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</si>
  <si>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</si>
  <si>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</si>
  <si>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</si>
  <si>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</si>
  <si>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</si>
  <si>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</si>
  <si>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</si>
  <si>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</si>
  <si>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</si>
  <si>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</si>
  <si>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</si>
  <si>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</si>
  <si>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</si>
  <si>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</si>
  <si>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</si>
  <si>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</si>
  <si>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</si>
  <si>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</si>
  <si>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</si>
  <si>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</si>
  <si>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</si>
  <si>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</si>
  <si>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</si>
  <si>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</si>
  <si>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</si>
  <si>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</si>
  <si>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</si>
  <si>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</si>
  <si>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</si>
  <si>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</si>
  <si>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</si>
  <si>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</si>
  <si>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</si>
  <si>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</si>
  <si>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</si>
  <si>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</si>
  <si>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</si>
  <si>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</si>
  <si>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</si>
  <si>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</si>
  <si>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</si>
  <si>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</si>
  <si>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</si>
  <si>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</si>
  <si>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</si>
  <si>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</si>
  <si>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</si>
  <si>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</si>
  <si>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</si>
  <si>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</si>
  <si>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</si>
  <si>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</si>
  <si>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</si>
  <si>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</si>
  <si>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</si>
  <si>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</si>
  <si>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</si>
  <si>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</si>
  <si>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</si>
  <si>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</si>
  <si>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</si>
  <si>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</si>
  <si>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</si>
  <si>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</si>
  <si>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</si>
  <si>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</si>
  <si>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</si>
  <si>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</si>
  <si>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</si>
  <si>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</si>
  <si>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</si>
  <si>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</si>
  <si>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</si>
  <si>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</si>
  <si>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</si>
  <si>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</si>
  <si>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</si>
  <si>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</si>
  <si>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</si>
  <si>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</si>
  <si>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</si>
  <si>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</si>
  <si>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</si>
  <si>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</si>
  <si>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</si>
  <si>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</si>
  <si>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</si>
  <si>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</si>
  <si>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</si>
  <si>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</si>
  <si>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</si>
  <si>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</si>
  <si>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</si>
  <si>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</si>
  <si>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</si>
  <si>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</si>
  <si>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</si>
  <si>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</si>
  <si>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</si>
  <si>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</si>
  <si>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</si>
  <si>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</si>
  <si>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</si>
  <si>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</si>
  <si>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</si>
  <si>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</si>
  <si>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</si>
  <si>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</si>
  <si>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</si>
  <si>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</si>
  <si>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</si>
  <si>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</si>
  <si>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</si>
  <si>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</si>
  <si>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</si>
  <si>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</si>
  <si>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</si>
  <si>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</si>
  <si>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</si>
  <si>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</si>
  <si>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</si>
  <si>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</si>
  <si>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</si>
  <si>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</si>
  <si>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</si>
  <si>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</si>
  <si>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</si>
  <si>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</si>
  <si>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</si>
  <si>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</si>
  <si>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</si>
  <si>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</si>
  <si>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</si>
  <si>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</si>
  <si>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</si>
  <si>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</si>
  <si>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</si>
  <si>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</si>
  <si>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</si>
  <si>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</si>
  <si>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</si>
  <si>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</si>
  <si>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</si>
  <si>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</si>
  <si>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</si>
  <si>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</si>
  <si>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</si>
  <si>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</si>
  <si>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</si>
  <si>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</si>
  <si>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</si>
  <si>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</si>
  <si>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</si>
  <si>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</si>
  <si>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</si>
  <si>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</si>
  <si>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</si>
  <si>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</si>
  <si>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</si>
  <si>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</si>
  <si>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</si>
  <si>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</si>
  <si>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</si>
  <si>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</si>
  <si>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</si>
  <si>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</si>
  <si>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</si>
  <si>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</si>
  <si>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</si>
  <si>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</si>
  <si>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</si>
  <si>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</si>
  <si>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</si>
  <si>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</si>
  <si>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</si>
  <si>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</si>
  <si>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</si>
  <si>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</si>
  <si>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</si>
  <si>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</si>
  <si>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</si>
  <si>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</si>
  <si>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</si>
  <si>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</si>
  <si>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</si>
  <si>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</si>
  <si>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</si>
  <si>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</si>
  <si>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</si>
  <si>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</si>
  <si>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</si>
  <si>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</si>
  <si>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</si>
  <si>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</si>
  <si>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</si>
  <si>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</si>
  <si>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</si>
  <si>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</si>
  <si>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</si>
  <si>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</si>
  <si>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</si>
  <si>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</si>
  <si>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</si>
  <si>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</si>
  <si>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</si>
  <si>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</si>
  <si>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</si>
  <si>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</si>
  <si>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</si>
  <si>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</si>
  <si>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</si>
  <si>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</si>
  <si>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</si>
  <si>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</si>
  <si>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</si>
  <si>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</si>
  <si>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</si>
  <si>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</si>
  <si>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</si>
  <si>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</si>
  <si>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</si>
  <si>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</si>
  <si>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</si>
  <si>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</si>
  <si>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</si>
  <si>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</si>
  <si>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</si>
  <si>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</si>
  <si>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</si>
  <si>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</si>
  <si>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</si>
  <si>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</si>
  <si>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</si>
  <si>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</si>
  <si>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</si>
  <si>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</si>
  <si>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</si>
  <si>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</si>
  <si>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</si>
  <si>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</si>
  <si>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</si>
  <si>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</si>
  <si>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</si>
  <si>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</si>
  <si>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</si>
  <si>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</si>
  <si>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</si>
  <si>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</si>
  <si>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</si>
  <si>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</si>
  <si>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</si>
  <si>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</si>
  <si>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</si>
  <si>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</si>
  <si>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</si>
  <si>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</si>
  <si>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</si>
  <si>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</si>
  <si>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</si>
  <si>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</si>
  <si>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</si>
  <si>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</si>
  <si>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</si>
  <si>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</si>
  <si>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</si>
  <si>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</si>
  <si>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</si>
  <si>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</si>
  <si>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</si>
  <si>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</si>
  <si>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</si>
  <si>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</si>
  <si>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</si>
  <si>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</si>
  <si>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</si>
  <si>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</si>
  <si>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</si>
  <si>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</si>
  <si>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</si>
  <si>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</si>
  <si>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</si>
  <si>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</si>
  <si>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</si>
  <si>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</si>
  <si>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</si>
  <si>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</si>
  <si>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</si>
  <si>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</si>
  <si>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</si>
  <si>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</si>
  <si>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</si>
  <si>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</si>
  <si>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</si>
  <si>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</si>
  <si>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</si>
  <si>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</si>
  <si>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</si>
  <si>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</si>
  <si>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</si>
  <si>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</si>
  <si>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</si>
  <si>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</si>
  <si>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</si>
  <si>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</si>
  <si>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</si>
  <si>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</si>
  <si>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</si>
  <si>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</si>
  <si>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</si>
  <si>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</si>
  <si>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</si>
  <si>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</si>
  <si>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</si>
  <si>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</si>
  <si>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</si>
  <si>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</si>
  <si>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</si>
  <si>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</si>
  <si>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</si>
  <si>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</si>
  <si>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</si>
  <si>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</si>
  <si>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</si>
  <si>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</si>
  <si>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</si>
  <si>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</si>
  <si>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</si>
  <si>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</si>
  <si>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</si>
  <si>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</si>
  <si>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</si>
  <si>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</si>
  <si>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</si>
  <si>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</si>
  <si>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</si>
  <si>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</si>
  <si>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</si>
  <si>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</si>
  <si>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</si>
  <si>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</si>
  <si>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</si>
  <si>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</si>
  <si>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</si>
  <si>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</si>
  <si>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</si>
  <si>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</si>
  <si>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</si>
  <si>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</si>
  <si>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</si>
  <si>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</si>
  <si>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</si>
  <si>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</si>
  <si>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</si>
  <si>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</si>
  <si>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</si>
  <si>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</si>
  <si>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</si>
  <si>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</si>
  <si>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</si>
  <si>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</si>
  <si>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</si>
  <si>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</si>
  <si>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</si>
  <si>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</si>
  <si>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</si>
  <si>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</si>
  <si>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</si>
  <si>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</si>
  <si>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</si>
  <si>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</si>
  <si>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</si>
  <si>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</si>
  <si>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</si>
  <si>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</si>
  <si>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</si>
  <si>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</si>
  <si>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</si>
  <si>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</si>
  <si>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</si>
  <si>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</si>
  <si>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</si>
  <si>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</si>
  <si>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</si>
  <si>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</si>
  <si>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</si>
  <si>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</si>
  <si>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</si>
  <si>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</si>
  <si>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</si>
  <si>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</si>
  <si>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</si>
  <si>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</si>
  <si>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</si>
  <si>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</si>
  <si>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</si>
  <si>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</si>
  <si>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</si>
  <si>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</si>
  <si>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</si>
  <si>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</si>
  <si>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</si>
  <si>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</si>
  <si>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</si>
  <si>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</si>
  <si>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</si>
  <si>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</si>
  <si>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</si>
  <si>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</si>
  <si>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</si>
  <si>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</si>
  <si>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</si>
  <si>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</si>
  <si>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</si>
  <si>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</si>
  <si>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</si>
  <si>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</si>
  <si>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</si>
  <si>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</si>
  <si>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</si>
  <si>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</si>
  <si>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</si>
  <si>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</si>
  <si>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</si>
  <si>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</si>
  <si>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</si>
  <si>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</si>
  <si>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</si>
  <si>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</si>
  <si>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</si>
  <si>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</si>
  <si>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</si>
  <si>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</si>
  <si>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</si>
  <si>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</si>
  <si>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</si>
  <si>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</si>
  <si>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</si>
  <si>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</si>
  <si>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</si>
  <si>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</si>
  <si>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</si>
  <si>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</si>
  <si>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</si>
  <si>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</si>
  <si>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</si>
  <si>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</si>
  <si>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</si>
  <si>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</si>
  <si>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</si>
  <si>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</si>
  <si>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</si>
  <si>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</si>
  <si>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</si>
  <si>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</si>
  <si>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</si>
  <si>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</si>
  <si>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</si>
  <si>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</si>
  <si>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</si>
  <si>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</si>
  <si>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</si>
  <si>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</si>
  <si>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</si>
  <si>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</si>
  <si>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</si>
  <si>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</si>
  <si>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</si>
  <si>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</si>
  <si>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</si>
  <si>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</si>
  <si>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</si>
  <si>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</si>
  <si>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</si>
  <si>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</si>
  <si>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</si>
  <si>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</si>
  <si>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</si>
  <si>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</si>
  <si>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</si>
  <si>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</si>
  <si>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</si>
  <si>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</si>
  <si>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</si>
  <si>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</si>
  <si>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</si>
  <si>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</si>
  <si>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</si>
  <si>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</si>
  <si>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</si>
  <si>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</si>
  <si>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</si>
  <si>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</si>
  <si>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</si>
  <si>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</si>
  <si>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</si>
  <si>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</si>
  <si>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</si>
  <si>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</si>
  <si>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</si>
  <si>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</si>
  <si>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</si>
  <si>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</si>
  <si>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</si>
  <si>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</si>
  <si>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</si>
  <si>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</si>
  <si>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</si>
  <si>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</si>
  <si>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</si>
  <si>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</si>
  <si>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</si>
  <si>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</si>
  <si>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</si>
  <si>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</si>
  <si>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</si>
  <si>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</si>
  <si>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</si>
  <si>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</si>
  <si>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</si>
  <si>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</si>
  <si>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</si>
  <si>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</si>
  <si>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</si>
  <si>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</si>
  <si>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</si>
  <si>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</si>
  <si>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</si>
  <si>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</si>
  <si>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</si>
  <si>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</si>
  <si>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</si>
  <si>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</si>
  <si>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</si>
  <si>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</si>
  <si>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</si>
  <si>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</si>
  <si>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</si>
  <si>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</si>
  <si>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</si>
  <si>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</si>
  <si>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</si>
  <si>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</si>
  <si>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</si>
  <si>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</si>
  <si>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</si>
  <si>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</si>
  <si>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</si>
  <si>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</si>
  <si>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</si>
  <si>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</si>
  <si>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</si>
  <si>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</si>
  <si>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</si>
  <si>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</si>
  <si>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</si>
  <si>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</si>
  <si>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</si>
  <si>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</si>
  <si>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</si>
  <si>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</si>
  <si>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</si>
  <si>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</si>
  <si>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</si>
  <si>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</si>
  <si>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</si>
  <si>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</si>
  <si>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</si>
  <si>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</si>
  <si>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</si>
  <si>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</si>
  <si>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</si>
  <si>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</si>
  <si>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</si>
  <si>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</si>
  <si>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</si>
  <si>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</si>
  <si>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</si>
  <si>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</si>
  <si>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</si>
  <si>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</si>
  <si>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</si>
  <si>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</si>
  <si>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</si>
  <si>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</si>
  <si>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</si>
  <si>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</si>
  <si>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</si>
  <si>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</si>
  <si>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</si>
  <si>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</si>
  <si>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</si>
  <si>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</si>
  <si>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</si>
  <si>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</si>
  <si>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</si>
  <si>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</si>
  <si>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</si>
  <si>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</si>
  <si>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</si>
  <si>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</si>
  <si>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</si>
  <si>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</si>
  <si>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</si>
  <si>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</si>
  <si>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</si>
  <si>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</si>
  <si>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</si>
  <si>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</si>
  <si>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</si>
  <si>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</si>
  <si>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</si>
  <si>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</si>
  <si>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</si>
  <si>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</si>
  <si>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</si>
  <si>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</si>
  <si>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</si>
  <si>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</si>
  <si>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</si>
  <si>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</si>
  <si>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</si>
  <si>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</si>
  <si>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</si>
  <si>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</si>
  <si>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</si>
  <si>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</si>
  <si>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</si>
  <si>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</si>
  <si>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</si>
  <si>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</si>
  <si>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</si>
  <si>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</si>
  <si>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</si>
  <si>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</si>
  <si>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</si>
  <si>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</si>
  <si>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</si>
  <si>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</si>
  <si>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</si>
  <si>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</si>
  <si>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</si>
  <si>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</si>
  <si>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</si>
  <si>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</si>
  <si>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</si>
  <si>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</si>
  <si>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</si>
  <si>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</si>
  <si>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</si>
  <si>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</si>
  <si>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</si>
  <si>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</si>
  <si>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</si>
  <si>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</si>
  <si>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</si>
  <si>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</si>
  <si>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</si>
  <si>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</si>
  <si>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</si>
  <si>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</si>
  <si>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</si>
  <si>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</si>
  <si>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</si>
  <si>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</si>
  <si>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</si>
  <si>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</si>
  <si>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</si>
  <si>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</si>
  <si>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</si>
  <si>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</si>
  <si>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</si>
  <si>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</si>
  <si>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</si>
  <si>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</si>
  <si>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</si>
  <si>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</si>
  <si>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</si>
  <si>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</si>
  <si>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</si>
  <si>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</si>
  <si>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</si>
  <si>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</si>
  <si>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</si>
  <si>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</si>
  <si>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</si>
  <si>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</si>
  <si>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</si>
  <si>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</si>
  <si>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</si>
  <si>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</si>
  <si>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</si>
  <si>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</si>
  <si>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</si>
  <si>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</si>
  <si>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</si>
  <si>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</si>
  <si>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</si>
  <si>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</si>
  <si>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</si>
  <si>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</si>
  <si>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</si>
  <si>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</si>
  <si>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</si>
  <si>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</si>
  <si>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</si>
  <si>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</si>
  <si>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</si>
  <si>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</si>
  <si>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</si>
  <si>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</si>
  <si>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</si>
  <si>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</si>
  <si>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</si>
  <si>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</si>
  <si>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</si>
  <si>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</si>
  <si>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</si>
  <si>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</si>
  <si>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</si>
  <si>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</si>
  <si>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</si>
  <si>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</si>
  <si>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</si>
  <si>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</si>
  <si>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</si>
  <si>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</si>
  <si>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</si>
  <si>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</si>
  <si>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</si>
  <si>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</si>
  <si>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</si>
  <si>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</si>
  <si>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</si>
  <si>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</si>
  <si>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</si>
  <si>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</si>
  <si>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</si>
  <si>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</si>
  <si>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</si>
  <si>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</si>
  <si>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</si>
  <si>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</si>
  <si>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</si>
  <si>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</si>
  <si>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</si>
  <si>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</si>
  <si>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</si>
  <si>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</si>
  <si>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</si>
  <si>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</si>
  <si>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</si>
  <si>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</si>
  <si>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</si>
  <si>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</si>
  <si>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</si>
  <si>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</si>
  <si>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</si>
  <si>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</si>
  <si>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</si>
  <si>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</si>
  <si>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</si>
  <si>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</si>
  <si>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</si>
  <si>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</si>
  <si>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</si>
  <si>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</si>
  <si>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</si>
  <si>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</si>
  <si>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</si>
  <si>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</si>
  <si>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</si>
  <si>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</si>
  <si>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</si>
  <si>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</si>
  <si>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</si>
  <si>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</si>
  <si>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</si>
  <si>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</si>
  <si>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</si>
  <si>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</si>
  <si>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</si>
  <si>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</si>
  <si>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</si>
  <si>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</si>
  <si>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</si>
  <si>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</si>
  <si>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</si>
  <si>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</si>
  <si>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</si>
  <si>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</si>
  <si>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</si>
  <si>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</si>
  <si>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</si>
  <si>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</si>
  <si>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</si>
  <si>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</si>
  <si>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</si>
  <si>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</si>
  <si>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</si>
  <si>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</si>
  <si>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</si>
  <si>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</si>
  <si>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</si>
  <si>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</si>
  <si>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</si>
  <si>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</si>
  <si>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</si>
  <si>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</si>
  <si>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</si>
  <si>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</si>
  <si>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</si>
  <si>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</si>
  <si>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</si>
  <si>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</si>
  <si>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</si>
  <si>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</si>
  <si>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</si>
  <si>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</si>
  <si>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</si>
  <si>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</si>
  <si>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</si>
  <si>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</si>
  <si>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</si>
  <si>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</si>
  <si>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</si>
  <si>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</si>
  <si>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</si>
  <si>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</si>
  <si>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</si>
  <si>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</si>
  <si>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</si>
  <si>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</si>
  <si>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</si>
  <si>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</si>
  <si>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</si>
  <si>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</si>
  <si>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</si>
  <si>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</si>
  <si>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</si>
  <si>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</si>
  <si>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</si>
  <si>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</si>
  <si>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</si>
  <si>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</si>
  <si>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</si>
  <si>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</si>
  <si>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</si>
  <si>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</si>
  <si>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</si>
  <si>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</si>
  <si>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</si>
  <si>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</si>
  <si>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</si>
  <si>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</si>
  <si>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</si>
  <si>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</si>
  <si>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</si>
  <si>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</si>
  <si>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</si>
  <si>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</si>
  <si>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</si>
  <si>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</si>
  <si>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</si>
  <si>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</si>
  <si>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</si>
  <si>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</si>
  <si>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</si>
  <si>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</si>
  <si>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</si>
  <si>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</si>
  <si>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</si>
  <si>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</si>
  <si>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</si>
  <si>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</si>
  <si>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</si>
  <si>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</si>
  <si>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</si>
  <si>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</si>
  <si>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</si>
  <si>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</si>
  <si>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</si>
  <si>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</si>
  <si>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</si>
  <si>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</si>
  <si>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</si>
  <si>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</si>
  <si>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</si>
  <si>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</si>
  <si>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</si>
  <si>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</si>
  <si>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</si>
  <si>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</si>
  <si>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</si>
  <si>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</si>
  <si>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</si>
  <si>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</si>
  <si>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</si>
  <si>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</si>
  <si>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</si>
  <si>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</si>
  <si>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</si>
  <si>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</si>
  <si>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</si>
  <si>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</si>
  <si>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</si>
  <si>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</si>
  <si>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</si>
  <si>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</si>
  <si>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</si>
  <si>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</si>
  <si>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</si>
  <si>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</si>
  <si>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</si>
  <si>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</si>
  <si>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</si>
  <si>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</si>
  <si>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</si>
  <si>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</si>
  <si>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</si>
  <si>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</si>
  <si>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</si>
  <si>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</si>
  <si>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</si>
  <si>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</si>
  <si>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</si>
  <si>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</si>
  <si>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</si>
  <si>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</si>
  <si>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</si>
  <si>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</si>
  <si>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</si>
  <si>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</si>
  <si>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</si>
  <si>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</si>
  <si>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</si>
  <si>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</si>
  <si>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</si>
  <si>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</si>
  <si>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</si>
  <si>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</si>
  <si>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</si>
  <si>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</si>
  <si>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</si>
  <si>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</si>
  <si>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</si>
  <si>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</si>
  <si>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</si>
  <si>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</si>
  <si>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</si>
  <si>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</si>
  <si>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</si>
  <si>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</si>
  <si>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</si>
  <si>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</si>
  <si>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</si>
  <si>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</si>
  <si>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</si>
  <si>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</si>
  <si>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</si>
  <si>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</si>
  <si>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</si>
  <si>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</si>
  <si>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</si>
  <si>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</si>
  <si>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</si>
  <si>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</si>
  <si>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</si>
  <si>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</si>
  <si>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</si>
  <si>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</si>
  <si>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</si>
  <si>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</si>
  <si>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</si>
  <si>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</si>
  <si>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</si>
  <si>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</si>
  <si>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</si>
  <si>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</si>
  <si>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</si>
  <si>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</si>
  <si>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</si>
  <si>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</si>
  <si>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</si>
  <si>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</si>
  <si>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</si>
  <si>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</si>
  <si>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</si>
  <si>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</si>
  <si>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</si>
  <si>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</si>
  <si>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</si>
  <si>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</si>
  <si>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</si>
  <si>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</si>
  <si>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</si>
  <si>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</si>
  <si>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</si>
  <si>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</si>
  <si>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</si>
  <si>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</si>
  <si>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</si>
  <si>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</si>
  <si>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</si>
  <si>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</si>
  <si>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</si>
  <si>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</si>
  <si>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</si>
  <si>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</si>
  <si>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</si>
  <si>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</si>
  <si>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</si>
  <si>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</si>
  <si>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</si>
  <si>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</si>
  <si>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</si>
  <si>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</si>
  <si>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</si>
  <si>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</si>
  <si>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</si>
  <si>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</si>
  <si>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</si>
  <si>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</si>
  <si>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</si>
  <si>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</si>
  <si>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</si>
  <si>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</si>
  <si>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</si>
  <si>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</si>
  <si>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</si>
  <si>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</si>
  <si>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</si>
  <si>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</si>
  <si>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</si>
  <si>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</si>
  <si>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</si>
  <si>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</si>
  <si>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</si>
  <si>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</si>
  <si>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</si>
  <si>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</si>
  <si>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</si>
  <si>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</si>
  <si>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</si>
  <si>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</si>
  <si>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</si>
  <si>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</si>
  <si>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</si>
  <si>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</si>
  <si>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</si>
  <si>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</si>
  <si>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</si>
  <si>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</si>
  <si>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</si>
  <si>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</si>
  <si>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</si>
  <si>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</si>
  <si>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</si>
  <si>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</si>
  <si>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</si>
  <si>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</si>
  <si>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</si>
  <si>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</si>
  <si>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</si>
  <si>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</si>
  <si>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</si>
  <si>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</si>
  <si>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</si>
  <si>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</si>
  <si>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</si>
  <si>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</si>
  <si>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</si>
  <si>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</si>
  <si>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</si>
  <si>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</si>
  <si>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</si>
  <si>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</si>
  <si>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</si>
  <si>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</si>
  <si>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</si>
  <si>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</si>
  <si>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</si>
  <si>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</si>
  <si>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</si>
  <si>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</si>
  <si>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</si>
  <si>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</si>
  <si>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</si>
  <si>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</si>
  <si>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</si>
  <si>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</si>
  <si>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</si>
  <si>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</si>
  <si>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</si>
  <si>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</si>
  <si>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</si>
  <si>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</si>
  <si>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</si>
  <si>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</si>
  <si>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</si>
  <si>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</si>
  <si>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</si>
  <si>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</si>
  <si>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</si>
  <si>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</si>
  <si>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</si>
  <si>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</si>
  <si>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</si>
  <si>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</si>
  <si>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</si>
  <si>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</si>
  <si>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</si>
  <si>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</si>
  <si>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</si>
  <si>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</si>
  <si>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</si>
  <si>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</si>
  <si>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</si>
  <si>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</si>
  <si>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</si>
  <si>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</si>
  <si>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</si>
  <si>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</si>
  <si>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</si>
  <si>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</si>
  <si>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</si>
  <si>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</si>
  <si>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</si>
  <si>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</si>
  <si>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</si>
  <si>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</si>
  <si>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</si>
  <si>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</si>
  <si>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</si>
  <si>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</si>
  <si>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</si>
  <si>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</si>
  <si>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</si>
  <si>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</si>
  <si>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</si>
  <si>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</si>
  <si>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</si>
  <si>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</si>
  <si>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</si>
  <si>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</si>
  <si>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</si>
  <si>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</si>
  <si>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</si>
  <si>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</si>
  <si>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</si>
  <si>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</si>
  <si>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</si>
  <si>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</si>
  <si>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</si>
  <si>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</si>
  <si>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</si>
  <si>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</si>
  <si>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</si>
  <si>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</si>
  <si>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</si>
  <si>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</si>
  <si>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</si>
  <si>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</si>
  <si>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</si>
  <si>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</si>
  <si>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</si>
  <si>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</si>
  <si>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</si>
  <si>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</si>
  <si>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</si>
  <si>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</si>
  <si>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</si>
  <si>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</si>
  <si>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</si>
  <si>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</si>
  <si>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</si>
  <si>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</si>
  <si>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</si>
  <si>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</si>
  <si>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</si>
  <si>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</si>
  <si>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</si>
  <si>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</si>
  <si>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</si>
  <si>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</si>
  <si>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</si>
  <si>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</si>
  <si>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</si>
  <si>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</si>
  <si>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</si>
  <si>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</si>
  <si>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</si>
  <si>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</si>
  <si>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</si>
  <si>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</si>
  <si>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</si>
  <si>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</si>
  <si>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</si>
  <si>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</si>
  <si>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</si>
  <si>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</si>
  <si>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</si>
  <si>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</si>
  <si>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</si>
  <si>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</si>
  <si>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</si>
  <si>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</si>
  <si>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</si>
  <si>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</si>
  <si>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</si>
  <si>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</si>
  <si>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</si>
  <si>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</si>
  <si>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</si>
  <si>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</si>
  <si>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</si>
  <si>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</si>
  <si>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</si>
  <si>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</si>
  <si>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</si>
  <si>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</si>
  <si>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</si>
  <si>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</si>
  <si>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</si>
  <si>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</si>
  <si>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</si>
  <si>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</si>
  <si>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</si>
  <si>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</si>
  <si>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</si>
  <si>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</si>
  <si>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</si>
  <si>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</si>
  <si>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</si>
  <si>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</si>
  <si>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</si>
  <si>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</si>
  <si>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</si>
  <si>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</si>
  <si>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</si>
  <si>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</si>
  <si>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</si>
  <si>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</si>
  <si>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</si>
  <si>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</si>
  <si>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</si>
  <si>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</si>
  <si>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</si>
  <si>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</si>
  <si>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</si>
  <si>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</si>
  <si>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</si>
  <si>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</si>
  <si>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</si>
  <si>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</si>
  <si>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</si>
  <si>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</si>
  <si>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</si>
  <si>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</si>
  <si>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</si>
  <si>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</si>
  <si>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</si>
  <si>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</si>
  <si>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</si>
  <si>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</si>
  <si>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</si>
  <si>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</si>
  <si>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</si>
  <si>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</si>
  <si>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</si>
  <si>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</si>
  <si>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</si>
  <si>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</si>
  <si>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</si>
  <si>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</si>
  <si>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</si>
  <si>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</si>
  <si>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</si>
  <si>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</si>
  <si>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</si>
  <si>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</si>
  <si>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</si>
  <si>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</si>
  <si>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</si>
  <si>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</si>
  <si>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</si>
  <si>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</si>
  <si>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</si>
  <si>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</si>
  <si>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</si>
  <si>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</si>
  <si>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</si>
  <si>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</si>
  <si>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</si>
  <si>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</si>
  <si>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</si>
  <si>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</si>
  <si>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Winsford Over &amp; Verdin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</si>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</sst>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E7AE1C3D-1CC9-47E5-BB05-FD7919655826}"/>
    <cellStyle name="Bad 2" xfId="7" xr:uid="{07EC4B03-4F31-4287-B2D8-5AD7D155D68A}"/>
    <cellStyle name="Calculation 2" xfId="10" xr:uid="{E1734E72-382B-4D21-A8C8-E7EEA1CE76F2}"/>
    <cellStyle name="Normal" xfId="0" builtinId="0"/>
    <cellStyle name="Normal 10" xfId="8" xr:uid="{0520A730-C78A-420A-AD77-C4C1D3B8FC30}"/>
    <cellStyle name="Normal 2" xfId="1" xr:uid="{12083E41-6EAA-49DC-A1E7-D4C394849491}"/>
    <cellStyle name="Normal 2 2" xfId="2" xr:uid="{E0C8F8CC-91C6-461A-B9D1-139A82D66D60}"/>
    <cellStyle name="Normal 2 3" xfId="11" xr:uid="{1832F0A7-9622-43BF-AD10-A41A6FBC0E07}"/>
    <cellStyle name="Normal 6" xfId="6" xr:uid="{2C1CDDEC-5238-4225-9856-FF335122343E}"/>
    <cellStyle name="Normal 7" xfId="4" xr:uid="{47C02A0F-84F7-47D1-ACE6-A58A18692E78}"/>
    <cellStyle name="Percent 2" xfId="3" xr:uid="{A3AA870D-BBEB-40CA-9BAC-12B26816C268}"/>
    <cellStyle name="Percent 3" xfId="5" xr:uid="{B7165C42-4F05-4789-A0CB-6F32907B0FBA}"/>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3029-4F9D-B268-C37EFFF345EE}"/>
              </c:ext>
            </c:extLst>
          </c:dPt>
          <c:dPt>
            <c:idx val="1"/>
            <c:bubble3D val="0"/>
            <c:spPr>
              <a:solidFill>
                <a:srgbClr val="F7EBD9"/>
              </a:solidFill>
            </c:spPr>
            <c:extLst>
              <c:ext xmlns:c16="http://schemas.microsoft.com/office/drawing/2014/chart" uri="{C3380CC4-5D6E-409C-BE32-E72D297353CC}">
                <c16:uniqueId val="{00000003-3029-4F9D-B268-C37EFFF345EE}"/>
              </c:ext>
            </c:extLst>
          </c:dPt>
          <c:val>
            <c:numRef>
              <c:f>'Data - Overview'!$D$89:$D$90</c:f>
              <c:numCache>
                <c:formatCode>0%</c:formatCode>
                <c:ptCount val="2"/>
                <c:pt idx="0">
                  <c:v>0.30047419354838711</c:v>
                </c:pt>
                <c:pt idx="1">
                  <c:v>0.69952580645161289</c:v>
                </c:pt>
              </c:numCache>
            </c:numRef>
          </c:val>
          <c:extLst>
            <c:ext xmlns:c16="http://schemas.microsoft.com/office/drawing/2014/chart" uri="{C3380CC4-5D6E-409C-BE32-E72D297353CC}">
              <c16:uniqueId val="{00000004-3029-4F9D-B268-C37EFFF345EE}"/>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B62D-4DB9-8300-611E7F7587AD}"/>
              </c:ext>
            </c:extLst>
          </c:dPt>
          <c:dPt>
            <c:idx val="1"/>
            <c:bubble3D val="0"/>
            <c:spPr>
              <a:solidFill>
                <a:srgbClr val="6C6F71"/>
              </a:solidFill>
            </c:spPr>
            <c:extLst>
              <c:ext xmlns:c16="http://schemas.microsoft.com/office/drawing/2014/chart" uri="{C3380CC4-5D6E-409C-BE32-E72D297353CC}">
                <c16:uniqueId val="{00000003-B62D-4DB9-8300-611E7F7587AD}"/>
              </c:ext>
            </c:extLst>
          </c:dPt>
          <c:dPt>
            <c:idx val="2"/>
            <c:bubble3D val="0"/>
            <c:spPr>
              <a:solidFill>
                <a:srgbClr val="7A19C1"/>
              </a:solidFill>
            </c:spPr>
            <c:extLst>
              <c:ext xmlns:c16="http://schemas.microsoft.com/office/drawing/2014/chart" uri="{C3380CC4-5D6E-409C-BE32-E72D297353CC}">
                <c16:uniqueId val="{00000005-B62D-4DB9-8300-611E7F7587AD}"/>
              </c:ext>
            </c:extLst>
          </c:dPt>
          <c:dPt>
            <c:idx val="3"/>
            <c:bubble3D val="0"/>
            <c:spPr>
              <a:solidFill>
                <a:srgbClr val="8CC119"/>
              </a:solidFill>
            </c:spPr>
            <c:extLst>
              <c:ext xmlns:c16="http://schemas.microsoft.com/office/drawing/2014/chart" uri="{C3380CC4-5D6E-409C-BE32-E72D297353CC}">
                <c16:uniqueId val="{00000007-B62D-4DB9-8300-611E7F7587AD}"/>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B62D-4DB9-8300-611E7F7587AD}"/>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B62D-4DB9-8300-611E7F7587AD}"/>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B62D-4DB9-8300-611E7F7587AD}"/>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B62D-4DB9-8300-611E7F7587AD}"/>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B62D-4DB9-8300-611E7F7587AD}"/>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96</c:v>
                </c:pt>
                <c:pt idx="1">
                  <c:v>1 
Index: 108</c:v>
                </c:pt>
                <c:pt idx="2">
                  <c:v>2 
Index: 108</c:v>
                </c:pt>
                <c:pt idx="3">
                  <c:v>3+ 
Index: 123</c:v>
                </c:pt>
              </c:strCache>
            </c:strRef>
          </c:cat>
          <c:val>
            <c:numRef>
              <c:f>'Data - Overview'!$D$128:$D$131</c:f>
              <c:numCache>
                <c:formatCode>0%</c:formatCode>
                <c:ptCount val="4"/>
                <c:pt idx="0">
                  <c:v>0.69751935483870964</c:v>
                </c:pt>
                <c:pt idx="1">
                  <c:v>0.13638709677419356</c:v>
                </c:pt>
                <c:pt idx="2">
                  <c:v>0.11676451612903224</c:v>
                </c:pt>
                <c:pt idx="3">
                  <c:v>4.9590322580645163E-2</c:v>
                </c:pt>
              </c:numCache>
            </c:numRef>
          </c:val>
          <c:extLst>
            <c:ext xmlns:c16="http://schemas.microsoft.com/office/drawing/2014/chart" uri="{C3380CC4-5D6E-409C-BE32-E72D297353CC}">
              <c16:uniqueId val="{00000009-B62D-4DB9-8300-611E7F7587AD}"/>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E56D-4973-A213-0762BB7C28BB}"/>
              </c:ext>
            </c:extLst>
          </c:dPt>
          <c:dPt>
            <c:idx val="1"/>
            <c:bubble3D val="0"/>
            <c:spPr>
              <a:solidFill>
                <a:srgbClr val="6C6F71"/>
              </a:solidFill>
            </c:spPr>
            <c:extLst>
              <c:ext xmlns:c16="http://schemas.microsoft.com/office/drawing/2014/chart" uri="{C3380CC4-5D6E-409C-BE32-E72D297353CC}">
                <c16:uniqueId val="{00000003-E56D-4973-A213-0762BB7C28BB}"/>
              </c:ext>
            </c:extLst>
          </c:dPt>
          <c:dPt>
            <c:idx val="2"/>
            <c:bubble3D val="0"/>
            <c:spPr>
              <a:solidFill>
                <a:srgbClr val="7A19C1"/>
              </a:solidFill>
            </c:spPr>
            <c:extLst>
              <c:ext xmlns:c16="http://schemas.microsoft.com/office/drawing/2014/chart" uri="{C3380CC4-5D6E-409C-BE32-E72D297353CC}">
                <c16:uniqueId val="{00000005-E56D-4973-A213-0762BB7C28BB}"/>
              </c:ext>
            </c:extLst>
          </c:dPt>
          <c:dPt>
            <c:idx val="3"/>
            <c:bubble3D val="0"/>
            <c:spPr>
              <a:solidFill>
                <a:srgbClr val="8CC119"/>
              </a:solidFill>
            </c:spPr>
            <c:extLst>
              <c:ext xmlns:c16="http://schemas.microsoft.com/office/drawing/2014/chart" uri="{C3380CC4-5D6E-409C-BE32-E72D297353CC}">
                <c16:uniqueId val="{00000007-E56D-4973-A213-0762BB7C28BB}"/>
              </c:ext>
            </c:extLst>
          </c:dPt>
          <c:dPt>
            <c:idx val="4"/>
            <c:bubble3D val="0"/>
            <c:spPr>
              <a:solidFill>
                <a:srgbClr val="EBC61C"/>
              </a:solidFill>
            </c:spPr>
            <c:extLst>
              <c:ext xmlns:c16="http://schemas.microsoft.com/office/drawing/2014/chart" uri="{C3380CC4-5D6E-409C-BE32-E72D297353CC}">
                <c16:uniqueId val="{00000009-E56D-4973-A213-0762BB7C28BB}"/>
              </c:ext>
            </c:extLst>
          </c:dPt>
          <c:dPt>
            <c:idx val="5"/>
            <c:bubble3D val="0"/>
            <c:spPr>
              <a:solidFill>
                <a:srgbClr val="1964C1"/>
              </a:solidFill>
            </c:spPr>
            <c:extLst>
              <c:ext xmlns:c16="http://schemas.microsoft.com/office/drawing/2014/chart" uri="{C3380CC4-5D6E-409C-BE32-E72D297353CC}">
                <c16:uniqueId val="{0000000B-E56D-4973-A213-0762BB7C28BB}"/>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E56D-4973-A213-0762BB7C28BB}"/>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E56D-4973-A213-0762BB7C28BB}"/>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E56D-4973-A213-0762BB7C28BB}"/>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E56D-4973-A213-0762BB7C28BB}"/>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E56D-4973-A213-0762BB7C28BB}"/>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E56D-4973-A213-0762BB7C28BB}"/>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111</c:v>
                </c:pt>
                <c:pt idx="1">
                  <c:v>20k - 40k 
Index: 104</c:v>
                </c:pt>
                <c:pt idx="2">
                  <c:v>40k - 60k 
Index: 98</c:v>
                </c:pt>
                <c:pt idx="3">
                  <c:v>60k - 80k 
Index: 97</c:v>
                </c:pt>
                <c:pt idx="4">
                  <c:v>80k - 100k 
Index: 91</c:v>
                </c:pt>
                <c:pt idx="5">
                  <c:v>100k+ 
Index: 85</c:v>
                </c:pt>
              </c:strCache>
            </c:strRef>
          </c:cat>
          <c:val>
            <c:numRef>
              <c:f>'Data - Overview'!$D$146:$D$151</c:f>
              <c:numCache>
                <c:formatCode>0%</c:formatCode>
                <c:ptCount val="6"/>
                <c:pt idx="0">
                  <c:v>0.17893870967741937</c:v>
                </c:pt>
                <c:pt idx="1">
                  <c:v>0.32354516129032262</c:v>
                </c:pt>
                <c:pt idx="2">
                  <c:v>0.20794193548387094</c:v>
                </c:pt>
                <c:pt idx="3">
                  <c:v>0.13841935483870968</c:v>
                </c:pt>
                <c:pt idx="4">
                  <c:v>6.8790322580645158E-2</c:v>
                </c:pt>
                <c:pt idx="5">
                  <c:v>8.248064516129032E-2</c:v>
                </c:pt>
              </c:numCache>
            </c:numRef>
          </c:val>
          <c:extLst>
            <c:ext xmlns:c16="http://schemas.microsoft.com/office/drawing/2014/chart" uri="{C3380CC4-5D6E-409C-BE32-E72D297353CC}">
              <c16:uniqueId val="{0000000C-E56D-4973-A213-0762BB7C28BB}"/>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5.8564516129032261E-2</c:v>
                </c:pt>
                <c:pt idx="1">
                  <c:v>0.16958064516129034</c:v>
                </c:pt>
                <c:pt idx="2">
                  <c:v>7.3867741935483885E-2</c:v>
                </c:pt>
                <c:pt idx="3">
                  <c:v>0.12356129032258065</c:v>
                </c:pt>
                <c:pt idx="4">
                  <c:v>0.18836129032258064</c:v>
                </c:pt>
                <c:pt idx="5">
                  <c:v>0.20028387096774192</c:v>
                </c:pt>
                <c:pt idx="6">
                  <c:v>0.10152903225806453</c:v>
                </c:pt>
                <c:pt idx="7">
                  <c:v>8.4096774193548385E-2</c:v>
                </c:pt>
              </c:numCache>
            </c:numRef>
          </c:val>
          <c:extLst>
            <c:ext xmlns:c16="http://schemas.microsoft.com/office/drawing/2014/chart" uri="{C3380CC4-5D6E-409C-BE32-E72D297353CC}">
              <c16:uniqueId val="{00000000-8E53-4751-A8B3-E3127572937F}"/>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0.26905483870967745</c:v>
                </c:pt>
              </c:numCache>
            </c:numRef>
          </c:val>
          <c:extLst>
            <c:ext xmlns:c16="http://schemas.microsoft.com/office/drawing/2014/chart" uri="{C3380CC4-5D6E-409C-BE32-E72D297353CC}">
              <c16:uniqueId val="{00000000-A4D4-4C7A-B5BF-CC5709750A3B}"/>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A4D4-4C7A-B5BF-CC5709750A3B}"/>
              </c:ext>
            </c:extLst>
          </c:dPt>
          <c:val>
            <c:numRef>
              <c:f>'Data - Overview'!$D$116</c:f>
              <c:numCache>
                <c:formatCode>0%</c:formatCode>
                <c:ptCount val="1"/>
                <c:pt idx="0">
                  <c:v>0.19047741935483872</c:v>
                </c:pt>
              </c:numCache>
            </c:numRef>
          </c:val>
          <c:extLst>
            <c:ext xmlns:c16="http://schemas.microsoft.com/office/drawing/2014/chart" uri="{C3380CC4-5D6E-409C-BE32-E72D297353CC}">
              <c16:uniqueId val="{00000003-A4D4-4C7A-B5BF-CC5709750A3B}"/>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3.7006451612903224E-2</c:v>
                </c:pt>
              </c:numCache>
            </c:numRef>
          </c:val>
          <c:extLst>
            <c:ext xmlns:c16="http://schemas.microsoft.com/office/drawing/2014/chart" uri="{C3380CC4-5D6E-409C-BE32-E72D297353CC}">
              <c16:uniqueId val="{00000004-A4D4-4C7A-B5BF-CC5709750A3B}"/>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0.16266774193548386</c:v>
                </c:pt>
              </c:numCache>
            </c:numRef>
          </c:val>
          <c:extLst>
            <c:ext xmlns:c16="http://schemas.microsoft.com/office/drawing/2014/chart" uri="{C3380CC4-5D6E-409C-BE32-E72D297353CC}">
              <c16:uniqueId val="{00000005-A4D4-4C7A-B5BF-CC5709750A3B}"/>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0.34098387096774196</c:v>
                </c:pt>
              </c:numCache>
            </c:numRef>
          </c:val>
          <c:extLst>
            <c:ext xmlns:c16="http://schemas.microsoft.com/office/drawing/2014/chart" uri="{C3380CC4-5D6E-409C-BE32-E72D297353CC}">
              <c16:uniqueId val="{00000006-A4D4-4C7A-B5BF-CC5709750A3B}"/>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285F-4718-A9EE-3E9CD78D85B7}"/>
              </c:ext>
            </c:extLst>
          </c:dPt>
          <c:dPt>
            <c:idx val="1"/>
            <c:bubble3D val="0"/>
            <c:spPr>
              <a:solidFill>
                <a:srgbClr val="DBE6C4"/>
              </a:solidFill>
            </c:spPr>
            <c:extLst>
              <c:ext xmlns:c16="http://schemas.microsoft.com/office/drawing/2014/chart" uri="{C3380CC4-5D6E-409C-BE32-E72D297353CC}">
                <c16:uniqueId val="{00000003-285F-4718-A9EE-3E9CD78D85B7}"/>
              </c:ext>
            </c:extLst>
          </c:dPt>
          <c:val>
            <c:numRef>
              <c:f>'Data - Overview'!$A$89:$A$90</c:f>
              <c:numCache>
                <c:formatCode>0%</c:formatCode>
                <c:ptCount val="2"/>
                <c:pt idx="0">
                  <c:v>0.41029032258064513</c:v>
                </c:pt>
                <c:pt idx="1">
                  <c:v>0.58970967741935487</c:v>
                </c:pt>
              </c:numCache>
            </c:numRef>
          </c:val>
          <c:extLst>
            <c:ext xmlns:c16="http://schemas.microsoft.com/office/drawing/2014/chart" uri="{C3380CC4-5D6E-409C-BE32-E72D297353CC}">
              <c16:uniqueId val="{00000004-285F-4718-A9EE-3E9CD78D85B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E2DD-48E9-A073-4E7AC0F42336}"/>
              </c:ext>
            </c:extLst>
          </c:dPt>
          <c:dPt>
            <c:idx val="1"/>
            <c:bubble3D val="0"/>
            <c:spPr>
              <a:solidFill>
                <a:schemeClr val="accent2">
                  <a:lumMod val="20000"/>
                  <a:lumOff val="80000"/>
                </a:schemeClr>
              </a:solidFill>
            </c:spPr>
            <c:extLst>
              <c:ext xmlns:c16="http://schemas.microsoft.com/office/drawing/2014/chart" uri="{C3380CC4-5D6E-409C-BE32-E72D297353CC}">
                <c16:uniqueId val="{00000003-E2DD-48E9-A073-4E7AC0F42336}"/>
              </c:ext>
            </c:extLst>
          </c:dPt>
          <c:val>
            <c:numRef>
              <c:f>'Data - Overview'!$A$89:$A$90</c:f>
              <c:numCache>
                <c:formatCode>0%</c:formatCode>
                <c:ptCount val="2"/>
                <c:pt idx="0">
                  <c:v>0.41029032258064513</c:v>
                </c:pt>
                <c:pt idx="1">
                  <c:v>0.58970967741935487</c:v>
                </c:pt>
              </c:numCache>
            </c:numRef>
          </c:val>
          <c:extLst>
            <c:ext xmlns:c16="http://schemas.microsoft.com/office/drawing/2014/chart" uri="{C3380CC4-5D6E-409C-BE32-E72D297353CC}">
              <c16:uniqueId val="{00000004-E2DD-48E9-A073-4E7AC0F4233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68AC-4594-B0EA-04C414F96907}"/>
              </c:ext>
            </c:extLst>
          </c:dPt>
          <c:dPt>
            <c:idx val="1"/>
            <c:bubble3D val="0"/>
            <c:spPr>
              <a:solidFill>
                <a:srgbClr val="F7EBD9"/>
              </a:solidFill>
            </c:spPr>
            <c:extLst>
              <c:ext xmlns:c16="http://schemas.microsoft.com/office/drawing/2014/chart" uri="{C3380CC4-5D6E-409C-BE32-E72D297353CC}">
                <c16:uniqueId val="{00000003-68AC-4594-B0EA-04C414F96907}"/>
              </c:ext>
            </c:extLst>
          </c:dPt>
          <c:val>
            <c:numRef>
              <c:f>'Data - Overview'!$E$89:$E$90</c:f>
              <c:numCache>
                <c:formatCode>0%</c:formatCode>
                <c:ptCount val="2"/>
                <c:pt idx="0">
                  <c:v>0.42622903225806452</c:v>
                </c:pt>
                <c:pt idx="1">
                  <c:v>0.57377096774193548</c:v>
                </c:pt>
              </c:numCache>
            </c:numRef>
          </c:val>
          <c:extLst>
            <c:ext xmlns:c16="http://schemas.microsoft.com/office/drawing/2014/chart" uri="{C3380CC4-5D6E-409C-BE32-E72D297353CC}">
              <c16:uniqueId val="{00000004-68AC-4594-B0EA-04C414F9690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C80E-4502-B921-08881F1A32A3}"/>
              </c:ext>
            </c:extLst>
          </c:dPt>
          <c:dPt>
            <c:idx val="1"/>
            <c:bubble3D val="0"/>
            <c:extLst>
              <c:ext xmlns:c16="http://schemas.microsoft.com/office/drawing/2014/chart" uri="{C3380CC4-5D6E-409C-BE32-E72D297353CC}">
                <c16:uniqueId val="{00000002-C80E-4502-B921-08881F1A32A3}"/>
              </c:ext>
            </c:extLst>
          </c:dPt>
          <c:val>
            <c:numRef>
              <c:f>'Data - Overview'!$C$89:$C$90</c:f>
              <c:numCache>
                <c:formatCode>0%</c:formatCode>
                <c:ptCount val="2"/>
                <c:pt idx="0">
                  <c:v>0.16378064516129034</c:v>
                </c:pt>
                <c:pt idx="1">
                  <c:v>0.83621935483870968</c:v>
                </c:pt>
              </c:numCache>
            </c:numRef>
          </c:val>
          <c:extLst>
            <c:ext xmlns:c16="http://schemas.microsoft.com/office/drawing/2014/chart" uri="{C3380CC4-5D6E-409C-BE32-E72D297353CC}">
              <c16:uniqueId val="{00000003-C80E-4502-B921-08881F1A32A3}"/>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0.18831935483870968</c:v>
                </c:pt>
              </c:numCache>
            </c:numRef>
          </c:val>
          <c:extLst>
            <c:ext xmlns:c16="http://schemas.microsoft.com/office/drawing/2014/chart" uri="{C3380CC4-5D6E-409C-BE32-E72D297353CC}">
              <c16:uniqueId val="{00000000-65D7-49B3-8787-9EA202012331}"/>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65D7-49B3-8787-9EA202012331}"/>
              </c:ext>
            </c:extLst>
          </c:dPt>
          <c:val>
            <c:numRef>
              <c:f>'Data - Overview'!$D$138</c:f>
              <c:numCache>
                <c:formatCode>0%</c:formatCode>
                <c:ptCount val="1"/>
                <c:pt idx="0">
                  <c:v>0.36560967741935479</c:v>
                </c:pt>
              </c:numCache>
            </c:numRef>
          </c:val>
          <c:extLst>
            <c:ext xmlns:c16="http://schemas.microsoft.com/office/drawing/2014/chart" uri="{C3380CC4-5D6E-409C-BE32-E72D297353CC}">
              <c16:uniqueId val="{00000003-65D7-49B3-8787-9EA202012331}"/>
            </c:ext>
          </c:extLst>
        </c:ser>
        <c:ser>
          <c:idx val="1"/>
          <c:order val="2"/>
          <c:spPr>
            <a:solidFill>
              <a:srgbClr val="1964C1"/>
            </a:solidFill>
          </c:spPr>
          <c:invertIfNegative val="0"/>
          <c:val>
            <c:numRef>
              <c:f>'Data - Overview'!$D$139</c:f>
              <c:numCache>
                <c:formatCode>0%</c:formatCode>
                <c:ptCount val="1"/>
                <c:pt idx="0">
                  <c:v>0.35725161290322582</c:v>
                </c:pt>
              </c:numCache>
            </c:numRef>
          </c:val>
          <c:extLst>
            <c:ext xmlns:c16="http://schemas.microsoft.com/office/drawing/2014/chart" uri="{C3380CC4-5D6E-409C-BE32-E72D297353CC}">
              <c16:uniqueId val="{00000004-65D7-49B3-8787-9EA202012331}"/>
            </c:ext>
          </c:extLst>
        </c:ser>
        <c:ser>
          <c:idx val="0"/>
          <c:order val="3"/>
          <c:spPr>
            <a:solidFill>
              <a:srgbClr val="7D38BA"/>
            </a:solidFill>
          </c:spPr>
          <c:invertIfNegative val="0"/>
          <c:val>
            <c:numRef>
              <c:f>'Data - Overview'!$D$140</c:f>
              <c:numCache>
                <c:formatCode>0%</c:formatCode>
                <c:ptCount val="1"/>
                <c:pt idx="0">
                  <c:v>8.8974193548387093E-2</c:v>
                </c:pt>
              </c:numCache>
            </c:numRef>
          </c:val>
          <c:extLst>
            <c:ext xmlns:c16="http://schemas.microsoft.com/office/drawing/2014/chart" uri="{C3380CC4-5D6E-409C-BE32-E72D297353CC}">
              <c16:uniqueId val="{00000005-65D7-49B3-8787-9EA202012331}"/>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333A-4FA7-AAD0-8697848A98B6}"/>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333A-4FA7-AAD0-8697848A98B6}"/>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333A-4FA7-AAD0-8697848A98B6}"/>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333A-4FA7-AAD0-8697848A98B6}"/>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333A-4FA7-AAD0-8697848A98B6}"/>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333A-4FA7-AAD0-8697848A98B6}"/>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333A-4FA7-AAD0-8697848A98B6}"/>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333A-4FA7-AAD0-8697848A98B6}"/>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333A-4FA7-AAD0-8697848A98B6}"/>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333A-4FA7-AAD0-8697848A98B6}"/>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333A-4FA7-AAD0-8697848A98B6}"/>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333A-4FA7-AAD0-8697848A98B6}"/>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333A-4FA7-AAD0-8697848A98B6}"/>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333A-4FA7-AAD0-8697848A98B6}"/>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333A-4FA7-AAD0-8697848A98B6}"/>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333A-4FA7-AAD0-8697848A98B6}"/>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333A-4FA7-AAD0-8697848A98B6}"/>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333A-4FA7-AAD0-8697848A98B6}"/>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333A-4FA7-AAD0-8697848A98B6}"/>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333A-4FA7-AAD0-8697848A98B6}"/>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333A-4FA7-AAD0-8697848A98B6}"/>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333A-4FA7-AAD0-8697848A98B6}"/>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333A-4FA7-AAD0-8697848A98B6}"/>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333A-4FA7-AAD0-8697848A98B6}"/>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333A-4FA7-AAD0-8697848A98B6}"/>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{258942F0-C651-4D62-BD65-0A79AFD57B10}</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333A-4FA7-AAD0-8697848A98B6}"/>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{6F5505CB-59DD-4C8D-93AE-F10EF103AC70}</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333A-4FA7-AAD0-8697848A98B6}"/>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{ABD4F4AD-1776-4FD6-8326-3378C585043E}</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333A-4FA7-AAD0-8697848A98B6}"/>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{4C884B94-A902-444B-B52F-4512BA49863B}</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333A-4FA7-AAD0-8697848A98B6}"/>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{FCCA7413-9EA1-4297-BE60-6A7BCFAD759C}</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333A-4FA7-AAD0-8697848A98B6}"/>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{C7CD4F88-5A8A-41C8-A5EF-B29D871AB6B1}</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333A-4FA7-AAD0-8697848A98B6}"/>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{2FDE2C7D-47C2-4BEA-8527-3FB2B4C879F5}</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333A-4FA7-AAD0-8697848A98B6}"/>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{19C8B560-589C-435F-87AB-4EB9944C2DE5}</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333A-4FA7-AAD0-8697848A98B6}"/>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{AED98094-9824-49A2-8828-02F0040482A6}</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333A-4FA7-AAD0-8697848A98B6}"/>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{B10AD537-D49F-4731-BA08-24B96FCA4D34}</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333A-4FA7-AAD0-8697848A98B6}"/>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{F4B76D52-4934-4EE9-A64A-C8844086DA89}</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333A-4FA7-AAD0-8697848A98B6}"/>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{027096AC-B5CD-4C3B-ABDB-A698C85822E9}</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333A-4FA7-AAD0-8697848A98B6}"/>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{0FD67507-68B4-4144-8832-EB95A7D4D383}</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333A-4FA7-AAD0-8697848A98B6}"/>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{F6D729AD-27DD-40C3-BA32-3DF3C6BF0F18}</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333A-4FA7-AAD0-8697848A98B6}"/>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{78483E83-328B-45BD-AF9F-F1589033290E}</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333A-4FA7-AAD0-8697848A98B6}"/>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{A015078A-BAD7-4096-958B-1CEF3C5FD082}</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333A-4FA7-AAD0-8697848A98B6}"/>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{FCBD8A14-B705-4EB7-BD96-9A6AE30BF622}</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333A-4FA7-AAD0-8697848A98B6}"/>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{070374C1-1388-43C2-95FB-EF23B72A6B24}</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333A-4FA7-AAD0-8697848A98B6}"/>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{CB28D02F-DB86-48B6-86A2-C5FE6A1E80BB}</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333A-4FA7-AAD0-8697848A98B6}"/>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{215C2F42-CF84-4D76-8B58-7BD450ACC567}</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333A-4FA7-AAD0-8697848A98B6}"/>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{8D2775A4-ADB5-4AE1-BCFB-880ABF5E2BC6}</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333A-4FA7-AAD0-8697848A98B6}"/>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{279CEAE0-5455-4F80-8F36-6119F8290239}</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333A-4FA7-AAD0-8697848A98B6}"/>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{51E0F8D1-2D95-499D-9C76-4B50CF7CA787}</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333A-4FA7-AAD0-8697848A98B6}"/>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{7939C8FA-7491-484B-AA71-10E9279AD8EA}</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333A-4FA7-AAD0-8697848A98B6}"/>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{46E8C9FF-449D-4CF7-A1F5-34206DB5524D}</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333A-4FA7-AAD0-8697848A98B6}"/>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0</c:v>
                </c:pt>
                <c:pt idx="1">
                  <c:v>5.4838709677419356E-2</c:v>
                </c:pt>
                <c:pt idx="2">
                  <c:v>0.1</c:v>
                </c:pt>
                <c:pt idx="3">
                  <c:v>3.870967741935484E-2</c:v>
                </c:pt>
                <c:pt idx="4">
                  <c:v>5.4838709677419356E-2</c:v>
                </c:pt>
                <c:pt idx="5">
                  <c:v>3.2258064516129032E-3</c:v>
                </c:pt>
                <c:pt idx="6">
                  <c:v>0.1</c:v>
                </c:pt>
                <c:pt idx="7">
                  <c:v>0</c:v>
                </c:pt>
                <c:pt idx="8">
                  <c:v>4.8387096774193547E-2</c:v>
                </c:pt>
                <c:pt idx="9">
                  <c:v>2.5806451612903226E-2</c:v>
                </c:pt>
                <c:pt idx="10">
                  <c:v>3.2258064516129032E-3</c:v>
                </c:pt>
                <c:pt idx="11">
                  <c:v>3.2258064516129031E-2</c:v>
                </c:pt>
                <c:pt idx="12">
                  <c:v>0</c:v>
                </c:pt>
                <c:pt idx="13">
                  <c:v>4.1935483870967745E-2</c:v>
                </c:pt>
                <c:pt idx="14">
                  <c:v>3.5483870967741936E-2</c:v>
                </c:pt>
                <c:pt idx="15">
                  <c:v>8.7096774193548387E-2</c:v>
                </c:pt>
                <c:pt idx="16">
                  <c:v>4.5161290322580643E-2</c:v>
                </c:pt>
                <c:pt idx="17">
                  <c:v>0</c:v>
                </c:pt>
                <c:pt idx="18">
                  <c:v>4.8387096774193547E-2</c:v>
                </c:pt>
                <c:pt idx="19">
                  <c:v>2.2580645161290321E-2</c:v>
                </c:pt>
                <c:pt idx="20">
                  <c:v>0</c:v>
                </c:pt>
                <c:pt idx="21">
                  <c:v>0</c:v>
                </c:pt>
                <c:pt idx="22">
                  <c:v>5.1612903225806452E-2</c:v>
                </c:pt>
                <c:pt idx="23">
                  <c:v>6.7741935483870974E-2</c:v>
                </c:pt>
                <c:pt idx="24">
                  <c:v>0.1</c:v>
                </c:pt>
              </c:numCache>
            </c:numRef>
          </c:xVal>
          <c:yVal>
            <c:numRef>
              <c:f>'Customer View Chart'!$F$49:$F$73</c:f>
              <c:numCache>
                <c:formatCode>0</c:formatCode>
                <c:ptCount val="25"/>
                <c:pt idx="0">
                  <c:v>0</c:v>
                </c:pt>
                <c:pt idx="1">
                  <c:v>171.55858940489432</c:v>
                </c:pt>
                <c:pt idx="2">
                  <c:v>200</c:v>
                </c:pt>
                <c:pt idx="3">
                  <c:v>94.902998796849118</c:v>
                </c:pt>
                <c:pt idx="4">
                  <c:v>157.91671777259907</c:v>
                </c:pt>
                <c:pt idx="5">
                  <c:v>33.446716589861751</c:v>
                </c:pt>
                <c:pt idx="6">
                  <c:v>200</c:v>
                </c:pt>
                <c:pt idx="7">
                  <c:v>0</c:v>
                </c:pt>
                <c:pt idx="8">
                  <c:v>103.18384747071264</c:v>
                </c:pt>
                <c:pt idx="9">
                  <c:v>74.622156535149728</c:v>
                </c:pt>
                <c:pt idx="10">
                  <c:v>16.225955492627129</c:v>
                </c:pt>
                <c:pt idx="11">
                  <c:v>178.89361308808577</c:v>
                </c:pt>
                <c:pt idx="12">
                  <c:v>0</c:v>
                </c:pt>
                <c:pt idx="13">
                  <c:v>111.48054793171775</c:v>
                </c:pt>
                <c:pt idx="14">
                  <c:v>81.774865724766173</c:v>
                </c:pt>
                <c:pt idx="15">
                  <c:v>135.35647629175438</c:v>
                </c:pt>
                <c:pt idx="16">
                  <c:v>59.476564033837242</c:v>
                </c:pt>
                <c:pt idx="17">
                  <c:v>0</c:v>
                </c:pt>
                <c:pt idx="18">
                  <c:v>34.50585462774103</c:v>
                </c:pt>
                <c:pt idx="19">
                  <c:v>31.361297009789041</c:v>
                </c:pt>
                <c:pt idx="20">
                  <c:v>0</c:v>
                </c:pt>
                <c:pt idx="21">
                  <c:v>0</c:v>
                </c:pt>
                <c:pt idx="22">
                  <c:v>117.79975654290934</c:v>
                </c:pt>
                <c:pt idx="23">
                  <c:v>77.677582864217143</c:v>
                </c:pt>
                <c:pt idx="24">
                  <c:v>169.21204005023625</c:v>
                </c:pt>
              </c:numCache>
            </c:numRef>
          </c:yVal>
          <c:smooth val="0"/>
          <c:extLst>
            <c:ext xmlns:c16="http://schemas.microsoft.com/office/drawing/2014/chart" uri="{C3380CC4-5D6E-409C-BE32-E72D297353CC}">
              <c16:uniqueId val="{00000019-333A-4FA7-AAD0-8697848A98B6}"/>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105.81663258898058</c:v>
                </c:pt>
                <c:pt idx="1">
                  <c:v>102.71730936388074</c:v>
                </c:pt>
                <c:pt idx="2">
                  <c:v>100.30515054581758</c:v>
                </c:pt>
                <c:pt idx="3">
                  <c:v>108.05634174682635</c:v>
                </c:pt>
                <c:pt idx="4">
                  <c:v>105.69873871905362</c:v>
                </c:pt>
                <c:pt idx="5">
                  <c:v>103.54415789300148</c:v>
                </c:pt>
                <c:pt idx="6">
                  <c:v>117.72058566031112</c:v>
                </c:pt>
                <c:pt idx="7">
                  <c:v>97.198914970871158</c:v>
                </c:pt>
                <c:pt idx="8">
                  <c:v>109.87264830793902</c:v>
                </c:pt>
                <c:pt idx="9">
                  <c:v>103.88552644073418</c:v>
                </c:pt>
                <c:pt idx="10">
                  <c:v>105.94818228171268</c:v>
                </c:pt>
                <c:pt idx="11">
                  <c:v>99.977791198232708</c:v>
                </c:pt>
                <c:pt idx="12">
                  <c:v>100.28591664565505</c:v>
                </c:pt>
                <c:pt idx="13">
                  <c:v>120.406032543799</c:v>
                </c:pt>
                <c:pt idx="14">
                  <c:v>100.9184370530952</c:v>
                </c:pt>
                <c:pt idx="15">
                  <c:v>105.23917653791304</c:v>
                </c:pt>
                <c:pt idx="16">
                  <c:v>99.981196473511019</c:v>
                </c:pt>
                <c:pt idx="17">
                  <c:v>97.56379082587479</c:v>
                </c:pt>
                <c:pt idx="18">
                  <c:v>97.847879704033744</c:v>
                </c:pt>
                <c:pt idx="19">
                  <c:v>96.874816877227644</c:v>
                </c:pt>
                <c:pt idx="20">
                  <c:v>91.778233319810823</c:v>
                </c:pt>
                <c:pt idx="21">
                  <c:v>0</c:v>
                </c:pt>
                <c:pt idx="22">
                  <c:v>97.565464843751926</c:v>
                </c:pt>
                <c:pt idx="23">
                  <c:v>97.531985336192747</c:v>
                </c:pt>
                <c:pt idx="24">
                  <c:v>99.499809790954259</c:v>
                </c:pt>
                <c:pt idx="25">
                  <c:v>107.78886404807227</c:v>
                </c:pt>
                <c:pt idx="26">
                  <c:v>99.19386740071208</c:v>
                </c:pt>
                <c:pt idx="27">
                  <c:v>100.00000000000003</c:v>
                </c:pt>
                <c:pt idx="28">
                  <c:v>104.67629744297619</c:v>
                </c:pt>
                <c:pt idx="29">
                  <c:v>103.6350979881651</c:v>
                </c:pt>
                <c:pt idx="30">
                  <c:v>108.786173465592</c:v>
                </c:pt>
                <c:pt idx="31">
                  <c:v>107.98558535840598</c:v>
                </c:pt>
                <c:pt idx="32">
                  <c:v>99.404716493482582</c:v>
                </c:pt>
                <c:pt idx="33">
                  <c:v>106.78136072087656</c:v>
                </c:pt>
                <c:pt idx="34">
                  <c:v>102.51724663541854</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EED7-469B-AC7A-FE3B46A75095}"/>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7205-4334-8AC8-8CEC10E20BC5}"/>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618F-49A1-A0C4-4F88BE6BF839}"/>
              </c:ext>
            </c:extLst>
          </c:dPt>
          <c:dPt>
            <c:idx val="1"/>
            <c:invertIfNegative val="0"/>
            <c:bubble3D val="0"/>
            <c:spPr>
              <a:solidFill>
                <a:srgbClr val="89756E"/>
              </a:solidFill>
            </c:spPr>
            <c:extLst>
              <c:ext xmlns:c16="http://schemas.microsoft.com/office/drawing/2014/chart" uri="{C3380CC4-5D6E-409C-BE32-E72D297353CC}">
                <c16:uniqueId val="{00000003-618F-49A1-A0C4-4F88BE6BF839}"/>
              </c:ext>
            </c:extLst>
          </c:dPt>
          <c:dPt>
            <c:idx val="2"/>
            <c:invertIfNegative val="0"/>
            <c:bubble3D val="0"/>
            <c:spPr>
              <a:solidFill>
                <a:srgbClr val="30499F"/>
              </a:solidFill>
            </c:spPr>
            <c:extLst>
              <c:ext xmlns:c16="http://schemas.microsoft.com/office/drawing/2014/chart" uri="{C3380CC4-5D6E-409C-BE32-E72D297353CC}">
                <c16:uniqueId val="{00000005-618F-49A1-A0C4-4F88BE6BF839}"/>
              </c:ext>
            </c:extLst>
          </c:dPt>
          <c:dPt>
            <c:idx val="3"/>
            <c:invertIfNegative val="0"/>
            <c:bubble3D val="0"/>
            <c:spPr>
              <a:solidFill>
                <a:srgbClr val="C1C630"/>
              </a:solidFill>
            </c:spPr>
            <c:extLst>
              <c:ext xmlns:c16="http://schemas.microsoft.com/office/drawing/2014/chart" uri="{C3380CC4-5D6E-409C-BE32-E72D297353CC}">
                <c16:uniqueId val="{00000007-618F-49A1-A0C4-4F88BE6BF839}"/>
              </c:ext>
            </c:extLst>
          </c:dPt>
          <c:dPt>
            <c:idx val="4"/>
            <c:invertIfNegative val="0"/>
            <c:bubble3D val="0"/>
            <c:spPr>
              <a:solidFill>
                <a:srgbClr val="AB347D"/>
              </a:solidFill>
            </c:spPr>
            <c:extLst>
              <c:ext xmlns:c16="http://schemas.microsoft.com/office/drawing/2014/chart" uri="{C3380CC4-5D6E-409C-BE32-E72D297353CC}">
                <c16:uniqueId val="{00000009-618F-49A1-A0C4-4F88BE6BF839}"/>
              </c:ext>
            </c:extLst>
          </c:dPt>
          <c:val>
            <c:numRef>
              <c:f>'Wellbeing Acorn Group'!$K$13:$K$17</c:f>
              <c:numCache>
                <c:formatCode>0</c:formatCode>
                <c:ptCount val="5"/>
                <c:pt idx="0">
                  <c:v>163.76448239438565</c:v>
                </c:pt>
                <c:pt idx="1">
                  <c:v>124.77951399629457</c:v>
                </c:pt>
                <c:pt idx="2">
                  <c:v>94.623732521902198</c:v>
                </c:pt>
                <c:pt idx="3">
                  <c:v>70.713919242120767</c:v>
                </c:pt>
                <c:pt idx="4">
                  <c:v>0</c:v>
                </c:pt>
              </c:numCache>
            </c:numRef>
          </c:val>
          <c:extLst>
            <c:ext xmlns:c16="http://schemas.microsoft.com/office/drawing/2014/chart" uri="{C3380CC4-5D6E-409C-BE32-E72D297353CC}">
              <c16:uniqueId val="{0000000A-618F-49A1-A0C4-4F88BE6BF839}"/>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56FB-4CCA-8A6F-121B7B2628DB}"/>
              </c:ext>
            </c:extLst>
          </c:dPt>
          <c:dPt>
            <c:idx val="1"/>
            <c:invertIfNegative val="0"/>
            <c:bubble3D val="0"/>
            <c:spPr>
              <a:solidFill>
                <a:srgbClr val="89756E"/>
              </a:solidFill>
            </c:spPr>
            <c:extLst>
              <c:ext xmlns:c16="http://schemas.microsoft.com/office/drawing/2014/chart" uri="{C3380CC4-5D6E-409C-BE32-E72D297353CC}">
                <c16:uniqueId val="{00000003-56FB-4CCA-8A6F-121B7B2628DB}"/>
              </c:ext>
            </c:extLst>
          </c:dPt>
          <c:dPt>
            <c:idx val="2"/>
            <c:invertIfNegative val="0"/>
            <c:bubble3D val="0"/>
            <c:spPr>
              <a:solidFill>
                <a:srgbClr val="30499F"/>
              </a:solidFill>
            </c:spPr>
            <c:extLst>
              <c:ext xmlns:c16="http://schemas.microsoft.com/office/drawing/2014/chart" uri="{C3380CC4-5D6E-409C-BE32-E72D297353CC}">
                <c16:uniqueId val="{00000005-56FB-4CCA-8A6F-121B7B2628DB}"/>
              </c:ext>
            </c:extLst>
          </c:dPt>
          <c:dPt>
            <c:idx val="3"/>
            <c:invertIfNegative val="0"/>
            <c:bubble3D val="0"/>
            <c:spPr>
              <a:solidFill>
                <a:srgbClr val="C1C630"/>
              </a:solidFill>
            </c:spPr>
            <c:extLst>
              <c:ext xmlns:c16="http://schemas.microsoft.com/office/drawing/2014/chart" uri="{C3380CC4-5D6E-409C-BE32-E72D297353CC}">
                <c16:uniqueId val="{00000007-56FB-4CCA-8A6F-121B7B2628DB}"/>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0.27419354838709675</c:v>
                </c:pt>
                <c:pt idx="1">
                  <c:v>0.2129032258064516</c:v>
                </c:pt>
                <c:pt idx="2">
                  <c:v>0.20967741935483872</c:v>
                </c:pt>
                <c:pt idx="3">
                  <c:v>0.3032258064516129</c:v>
                </c:pt>
              </c:numCache>
            </c:numRef>
          </c:val>
          <c:extLst>
            <c:ext xmlns:c16="http://schemas.microsoft.com/office/drawing/2014/chart" uri="{C3380CC4-5D6E-409C-BE32-E72D297353CC}">
              <c16:uniqueId val="{00000008-56FB-4CCA-8A6F-121B7B2628DB}"/>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56FB-4CCA-8A6F-121B7B2628DB}"/>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0</c:v>
                </c:pt>
                <c:pt idx="1">
                  <c:v>171.55858940489432</c:v>
                </c:pt>
                <c:pt idx="2">
                  <c:v>256.32245990616315</c:v>
                </c:pt>
                <c:pt idx="3">
                  <c:v>94.902998796849118</c:v>
                </c:pt>
                <c:pt idx="4">
                  <c:v>157.91671777259907</c:v>
                </c:pt>
              </c:numCache>
            </c:numRef>
          </c:val>
          <c:extLst>
            <c:ext xmlns:c16="http://schemas.microsoft.com/office/drawing/2014/chart" uri="{C3380CC4-5D6E-409C-BE32-E72D297353CC}">
              <c16:uniqueId val="{00000000-CC35-45C4-82E4-591AB8DA1772}"/>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33.446716589861751</c:v>
                </c:pt>
                <c:pt idx="1">
                  <c:v>492.27214921576945</c:v>
                </c:pt>
                <c:pt idx="2">
                  <c:v>0</c:v>
                </c:pt>
                <c:pt idx="3">
                  <c:v>103.18384747071264</c:v>
                </c:pt>
                <c:pt idx="4">
                  <c:v>74.622156535149728</c:v>
                </c:pt>
                <c:pt idx="5">
                  <c:v>16.225955492627129</c:v>
                </c:pt>
                <c:pt idx="6">
                  <c:v>178.89361308808577</c:v>
                </c:pt>
                <c:pt idx="7">
                  <c:v>0</c:v>
                </c:pt>
              </c:numCache>
            </c:numRef>
          </c:val>
          <c:extLst>
            <c:ext xmlns:c16="http://schemas.microsoft.com/office/drawing/2014/chart" uri="{C3380CC4-5D6E-409C-BE32-E72D297353CC}">
              <c16:uniqueId val="{00000000-6C5B-4B02-AD53-1B4160E5128F}"/>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111.48054793171775</c:v>
                </c:pt>
                <c:pt idx="1">
                  <c:v>81.774865724766173</c:v>
                </c:pt>
                <c:pt idx="2">
                  <c:v>135.35647629175438</c:v>
                </c:pt>
                <c:pt idx="3">
                  <c:v>59.476564033837242</c:v>
                </c:pt>
                <c:pt idx="4">
                  <c:v>0</c:v>
                </c:pt>
              </c:numCache>
            </c:numRef>
          </c:val>
          <c:extLst>
            <c:ext xmlns:c16="http://schemas.microsoft.com/office/drawing/2014/chart" uri="{C3380CC4-5D6E-409C-BE32-E72D297353CC}">
              <c16:uniqueId val="{00000000-E6A0-4B1B-8599-6E1727ABF1E2}"/>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34.50585462774103</c:v>
                </c:pt>
                <c:pt idx="1">
                  <c:v>31.361297009789041</c:v>
                </c:pt>
                <c:pt idx="2">
                  <c:v>0</c:v>
                </c:pt>
                <c:pt idx="3">
                  <c:v>0</c:v>
                </c:pt>
                <c:pt idx="4">
                  <c:v>117.79975654290934</c:v>
                </c:pt>
                <c:pt idx="5">
                  <c:v>77.677582864217143</c:v>
                </c:pt>
                <c:pt idx="6">
                  <c:v>169.21204005023625</c:v>
                </c:pt>
              </c:numCache>
            </c:numRef>
          </c:val>
          <c:extLst>
            <c:ext xmlns:c16="http://schemas.microsoft.com/office/drawing/2014/chart" uri="{C3380CC4-5D6E-409C-BE32-E72D297353CC}">
              <c16:uniqueId val="{00000000-7B60-446E-A99A-745CC7E15844}"/>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A9C0-4FC4-8B63-F2F57D139020}"/>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492.27214921576945</c:v>
                </c:pt>
                <c:pt idx="1">
                  <c:v>256.32245990616315</c:v>
                </c:pt>
                <c:pt idx="2">
                  <c:v>178.89361308808577</c:v>
                </c:pt>
                <c:pt idx="3">
                  <c:v>171.55858940489432</c:v>
                </c:pt>
                <c:pt idx="4">
                  <c:v>169.21204005023625</c:v>
                </c:pt>
                <c:pt idx="5">
                  <c:v>157.91671777259907</c:v>
                </c:pt>
                <c:pt idx="6">
                  <c:v>135.35647629175438</c:v>
                </c:pt>
                <c:pt idx="7">
                  <c:v>117.79975654290934</c:v>
                </c:pt>
                <c:pt idx="8">
                  <c:v>111.48054793171775</c:v>
                </c:pt>
                <c:pt idx="9">
                  <c:v>103.18384747071264</c:v>
                </c:pt>
                <c:pt idx="10">
                  <c:v>94.902998796849118</c:v>
                </c:pt>
                <c:pt idx="11">
                  <c:v>81.774865724766173</c:v>
                </c:pt>
                <c:pt idx="12">
                  <c:v>77.677582864217143</c:v>
                </c:pt>
                <c:pt idx="13">
                  <c:v>74.622156535149728</c:v>
                </c:pt>
                <c:pt idx="14">
                  <c:v>59.476564033837242</c:v>
                </c:pt>
                <c:pt idx="15">
                  <c:v>34.50585462774103</c:v>
                </c:pt>
                <c:pt idx="16">
                  <c:v>33.446716589861751</c:v>
                </c:pt>
                <c:pt idx="17">
                  <c:v>31.361297009789041</c:v>
                </c:pt>
                <c:pt idx="18">
                  <c:v>16.225955492627129</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25F2-4906-930C-D351445AEE0B}"/>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6FD6DAFF-E625-4BF8-B957-BA5CD7986624}"/>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08AAB534-E619-47E9-B8B4-99176708F5CD}"/>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204319AE-0F90-4D16-B2B1-F338A02ADCFA}"/>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5E0183EE-C9C0-424D-B692-E7E1977C9E6D}"/>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71602E61-C253-4DF7-BF96-77BE22F2BD88}"/>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E3F28488-0307-48ED-B9D2-EEDC57E46354}"/>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9176C8EE-7DBA-4C0C-B03E-97FC245DF698}"/>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4E654CE-E1F3-45D8-B87A-4CF4C54D3FE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9231EF12-A758-4702-95DB-293ABCC42F3D}"/>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00252524-0B31-4058-91E1-3C886D41C218}"/>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C005407A-8964-4030-94F8-1A69784910B9}"/>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3122576A-7C81-46FA-BF45-9371353D47C6}"/>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0EA2BAF0-FF9A-4023-A1EF-901894AC23D3}"/>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13207C2F-2534-4E72-9EA1-827E4AF63FC8}"/>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FB90BFC7-2153-41E8-B30D-B21A982E3A9E}"/>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05F88EF9-30FF-42AB-AFF3-1B5B614AED3A}"/>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4383DD51-07EA-45EF-A112-EA1B9CD66A8D}"/>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9EDBC22A-B465-4D43-A2DC-80C5FFA3FE03}"/>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46D208AA-D1C3-439C-8C67-77F9802A4FFA}"/>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55A9343D-F0C5-403B-8A5F-6C20C2781692}"/>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D46B3B05-45A3-4CCE-9328-E0B757189BE3}"/>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C0E49AA8-9757-4BE3-9D9C-097DB021D9B3}"/>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7008AAFC-6544-4E00-8BA2-7FCF4F5BA640}"/>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1DFD0616-1CB3-4A6F-8CA4-9AB682A2333F}"/>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AA300534-E0C6-43A0-8AD9-5D8466EB06BF}"/>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8E88BE65-184C-4EF0-B944-F6BEB1158832}"/>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CABCFFA1-50F4-4085-8333-5672399085C4}"/>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AA5FD1E5-1747-4B07-A683-DA60DA85073E}"/>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9362E3D1-0BDD-4CAE-9A46-8AB4238E6EB0}"/>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9385307A-ED3C-4C9C-A0A4-1262E3938199}"/>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53E36359-C394-48B1-AB61-B52D4EC7890E}"/>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E2ED5B92-B90E-420B-BF30-E4B74E5DC98A}"/>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74F82F94-BCFB-46BD-96C8-DA8F54BB6415}"/>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CAF9C503-9C0E-4F8F-A0E3-40D1A7F4FCD9}"/>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3304BEE3-327D-487A-9444-9E4F5C4C178E}"/>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A87B64C1-4D11-4BBE-87C5-EDC0AE675232}"/>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FDD12F56-B5C4-4A89-83FE-83C6FB464159}"/>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976DCF71-07F4-4807-AF20-5BD678070A13}"/>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F0DB0D12-815F-4141-8BB8-6BDC75CBCD7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4DD42E86-336F-4B97-9363-D681F8B9F03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DD138986-C472-47AE-838F-D8755F2ED86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DE2D8C35-1071-4564-92AE-01F68F276AA6}"/>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C8540136-D3F7-4CE0-9EDA-22969BF1FA0A}"/>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8D4D4D4A-CF67-4172-954E-E4D920DBF9E0}"/>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2C3CD632-DCBA-43F0-9AC0-58C2E82F293B}"/>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FFD60517-D97E-40D8-8F34-D92873FE6406}"/>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72DEDC79-F2FA-446D-9B6E-147258F8B574}"/>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D3F3A9E6-809F-443E-BB2A-EF20937C36A1}"/>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988FD340-EE50-49AA-B7C4-2876CBE586FA}"/>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B4EAB87-A905-4BFB-A00A-6A40C71265E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973E5DC4-AC15-43A9-8C06-C5B4BC122283}"/>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8894F564-9FAD-41AA-9157-7C9BC978427C}"/>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92FA3D7F-C042-4DF9-A7F7-C385A64D5BD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935E0F2-87B4-4FCA-A596-3BAF818D1AC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1A191AF6-8031-448A-B125-68F40870C4F2}"/>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13C5D90D-30E0-4E05-8393-31E6BABDD7A4}"/>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C98E30F8-90AE-47BC-BB12-D45B39348646}"/>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D3099AEA-8AB6-432A-A8F9-0BC734B542FA}"/>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D97FF660-E75A-4901-A797-5C54EE0C9706}"/>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4AC46693-E0BA-4F35-A346-95CC338D4F2F}"/>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9B4DBA12-A5F0-438D-AFBA-C37375E53A70}"/>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20F0F73-DAD7-4949-AD22-2FA97E9EE87E}"/>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93FE016-4842-4E63-9EF2-0371DAF8D4BB}"/>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6034CFB-9ADD-4059-B4FE-59A4CDB98403}"/>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A25160D-33B7-4E53-920F-9F89CC95313F}"/>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59B5730-7539-4811-A718-27CE187EB1A2}"/>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70B9FCCC-EE92-4243-A2F9-CC248CFA7944}"/>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9691445-B716-4F2F-8A1B-CB9419B4D4A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5FBBE43-D649-412D-9079-7030533E06CC}"/>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B8D15BE2-5970-4C89-AA18-1C66350A02D2}"/>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386097C9-A9F2-43C6-8216-242DCE9C89E9}"/>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Over &amp; Verdin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DA01F85F-A6AB-4DA0-83E2-0CF2C6FD5FE3}"/>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EDC566E2-63F0-446C-B67E-B22FC9FB45B1}"/>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974EE4CA-8C83-4174-A3FB-F12149A68843}"/>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2A8360D8-0D0A-4592-B275-00D00DBAF7C3}"/>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6C2E3C74-C292-4CD1-BAE8-44834CBD444A}"/>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9EBABB09-8ED2-4339-A427-7926614BF552}"/>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80EFCAC9-030B-45E1-9912-592822C8C59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4D25BFF3-07FE-4A0D-9D96-25F4D1DC5625}"/>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9E9656EC-90BC-43C7-BE45-29AF0149C0FB}"/>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AF95643E-F590-4C0A-A9F3-0DEEA407568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0AE0456F-A704-4706-8DC7-43D389916119}"/>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878BAD79-4D46-48C7-BAB7-F169666315DB}"/>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F9EDEEF4-3A00-4B27-9C3E-BC53F221D2F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43DEDBDE-72C3-4C50-A5A5-806019EFD7A7}"/>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D0A20EF1-A5FD-42C3-B30F-3966ED410706}"/>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089EC735-28B2-4141-872A-F5ACB7964F2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FE8DBD16-7F65-4E73-9739-892BD031139D}"/>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FD91B7B6-BC30-44B1-88EF-095E4D787549}"/>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272EC592-3EDA-461B-A2A8-49F8DEE8C99C}"/>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ACB39A06-07C0-4DB8-B9CB-95C070777E24}"/>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A34EC13D-C125-4256-A579-ED8F0577D69E}"/>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14%</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97AC2B8D-0E97-4E03-A017-979959D9F87C}"/>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F667142E-F70D-494F-8F58-66EB15FFC8D5}"/>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D7D594B8-1867-4A00-BF12-566C8C3BA6AA}"/>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E0E3B56F-CB19-4E61-9495-05B9465976EA}"/>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100</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E41FC86D-5087-4D17-9283-94B8076679A3}"/>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106</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F206A575-402A-4D79-820E-B1C43E55EE44}"/>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110</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02653269-CF2D-4F44-B3B7-6B418A131B13}"/>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118</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27BD19E7-6973-4389-9098-EF9BF9590576}"/>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101</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61E52FE8-D4A5-44FC-A719-75052829F6B0}"/>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658F181C-CF8F-4355-A3EE-FBD89F2EEC96}"/>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5032AAB8-6CFE-46FB-A1A3-C9867F04BE24}"/>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E78B9A53-F035-4BDB-9B97-968AFA3A3A2C}"/>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A712E75C-B9E3-41A8-8BBD-EEAA40E56542}"/>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577FF65F-14C9-4685-B264-D0C5AA113435}"/>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E11FDFCA-2C43-4D97-938D-6626311C696B}"/>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BF83342A-2AAA-4911-B541-9FBBB89D38D5}"/>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21025DAB-408D-42D5-8730-C8EA6C185849}"/>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8987DB06-4C4D-4A09-8B1C-F30B0D9824B7}"/>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741F1CB9-F939-4C1D-9AFA-7B84CD8AB9F5}"/>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32668E38-B5F9-443F-B2AF-0086C9219153}"/>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34D23275-6116-4BC6-8843-0AFDB5155ED6}"/>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A681A691-FE41-45D9-A3AC-DB95F45097E9}"/>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6A822EB9-8CAB-4143-8271-103179B05FBE}"/>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DB8A081F-9ED3-4A9A-AC9D-EE0EEF050597}"/>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05E9BF06-FF9C-4464-B421-95D42DB2233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677AC3C5-EE86-4930-B9DD-A0F43E383B73}"/>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852E119D-8DD5-4E7B-8ECB-CB0D2C4CE8EC}"/>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093A678E-D842-4F1B-97CC-8C81498BE72D}"/>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4294829B-CC6D-4125-817D-E085937467BA}"/>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E01A46A4-B031-448F-BC2D-43DD39363FF6}"/>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833F1435-F1D2-485C-8921-F6E3ACFE54CF}"/>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100</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7D78F043-B895-47B6-83DB-CAF70F7DB61B}"/>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C19643F1-A7A1-429F-88B5-94174B18B2A5}"/>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33A53B9E-8F83-4E6B-B95C-F30AD97B2128}"/>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104</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00F73223-5678-4ED2-B5A5-70806DEB61DA}"/>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F2103F76-638A-4BF3-B419-7F2F82591872}"/>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22%</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AFF06E3B-E2FB-4192-91B3-7E9D56B3456B}"/>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104</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4919F9DF-ABDD-468D-8D62-EAA963C1DFC7}"/>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A37243C0-8656-4C6C-881A-DEC83F73FD09}"/>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01917918-BBC7-4B44-A0A1-26485846865B}"/>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107</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E5834AA8-A8DC-4E75-B4D5-84898D34FC51}"/>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9F26A4D9-7661-4DFD-8874-C43D15EF8E12}"/>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80C05307-7F5D-4BD1-B8B0-29D28D72ABF4}"/>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104</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EBCFB85C-F960-44C3-ABE7-58635AA01EA2}"/>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E94D24A0-75DE-4741-93DD-AED02995B7EE}"/>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F4B6F066-1BDC-4A97-B9F4-0E377FBFFE54}"/>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104</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F8BE03A0-6015-4ED2-8BE2-A06198A63FC4}"/>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332943</xdr:colOff>
      <xdr:row>44</xdr:row>
      <xdr:rowOff>41827</xdr:rowOff>
    </xdr:from>
    <xdr:ext cx="631583" cy="405432"/>
    <xdr:sp macro="" textlink="'Data - Overview'!D63">
      <xdr:nvSpPr>
        <xdr:cNvPr id="81" name="TextBox 80">
          <a:extLst>
            <a:ext uri="{FF2B5EF4-FFF2-40B4-BE49-F238E27FC236}">
              <a16:creationId xmlns:a16="http://schemas.microsoft.com/office/drawing/2014/main" id="{E1689208-E0E6-45A7-9A18-D635A304A7CE}"/>
            </a:ext>
          </a:extLst>
        </xdr:cNvPr>
        <xdr:cNvSpPr txBox="1"/>
      </xdr:nvSpPr>
      <xdr:spPr>
        <a:xfrm>
          <a:off x="2256993" y="8506377"/>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10%</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518BC9DD-5713-4388-87AA-AAA640DAD4ED}"/>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114</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2ADAA83F-CBE4-43FB-A143-E2D28B3D4E72}"/>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89C57436-6154-4225-A713-9F9CBB4ECF38}"/>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24%</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F671D32D-F357-447C-8312-3B7C773D1BE7}"/>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111</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6033CD4F-F0F9-437B-ADB9-8CE6ACF4DC77}"/>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53D37EF8-2437-4B45-B215-9BE6FCDC429E}"/>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16%</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87CC775A-452B-4612-8A9A-DADD555820E5}"/>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104</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94B17C4A-9A04-4D0D-BF18-A837D157719A}"/>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141210E4-EA78-44EB-ADB2-51073159F223}"/>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11%</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BD47145F-8C88-4A45-B521-D796A9F3754A}"/>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111</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BCF37869-9E5A-401E-9516-1BED1D61A06B}"/>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FA980893-5E32-4545-AFDF-D78445FA0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CCCDE4D0-CF50-4F1B-9AA0-7F3929264E8E}"/>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3F404954-04DE-457F-B15B-42413B46D297}"/>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41%</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EF554B60-74EA-4833-8317-07C5B948AD64}"/>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112</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F0851042-306F-4E7A-94DA-CA4BD77603D7}"/>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E64D4367-B2F0-4EE2-8307-7628CDA897E8}"/>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41%</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7EFB3A75-354C-471B-A054-C1FC5D810ECE}"/>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108</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9909B370-4B50-4EB9-A048-D6302234785E}"/>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BB03871D-393C-42A3-9CCE-9CF77C0B470D}"/>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16%</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71993EAE-2921-4EB7-8FC9-C33E6EE26CC0}"/>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123</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97731E16-4DCF-4500-887B-C0230BC5931D}"/>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4CCF7F47-C17B-4054-97C6-ABB7D9C7BE91}"/>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AC563737-9252-472C-A95A-950F0CE3513C}"/>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03950FB0-E542-4281-BF47-990A736B4D5A}"/>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83EA150A-A057-42AC-AF7B-D39CFB24A8B3}"/>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24B8FA00-EBE2-44A1-9385-DF7838DB0048}"/>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41.1</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F0921657-A7AD-496E-A695-58ECAD68D530}"/>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7C316A30-B50B-41BC-8B9D-6167D4A90B6C}"/>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D15F4040-D0EA-43EB-92E1-E5D9B33C4F96}"/>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80BE8298-0584-4047-A78E-0D7D3A1891BC}"/>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F8306049-20FB-4982-9A11-6EE0E3AA3118}"/>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FA2C00F2-B0E1-4C59-8848-58288CD1E122}"/>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B9BBFE41-5810-4B70-802C-7CAC7045E2CB}"/>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8BA4DFDA-B223-49A8-BEDC-5FFC5A171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D7556882-3567-40CF-A9BE-C94B82FAD695}"/>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6E61ABBA-CA2F-4788-8068-0B2CF466E44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BB421C76-2883-4CD5-A605-F7C54DE534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0E1986F1-8DBA-49BD-9B94-0797BAE8584E}"/>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BFD6B1B5-D7A4-49C6-A0FA-200542EBAF0D}"/>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4D6CFBB3-15FF-42E1-A987-06D813ACA1E5}"/>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66BD7C5B-61FD-4347-A19F-D59B5000578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1C0F0BC9-4F05-4CDE-A97E-09C51F40F54B}"/>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D2B2AE17-3C83-4BF7-86C0-9D147BC8F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9C8D13CE-9A19-4B64-ACB6-2B423EAADD2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F05C0F17-1F8D-40AA-8683-3D5D533B82BE}"/>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0FE03F82-EE47-437E-AF96-84F37273BD3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80A4AA1C-CD17-4B7B-9851-FE392396591B}"/>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448EB029-6A5D-4E04-B6E0-6258E2C6298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29A3EB30-0FE3-4C74-A03C-3D524D33B1E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43183F72-3147-4E65-83C0-9720723D246D}"/>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A02B3316-D4B4-4FD9-A655-8EB4C776E7B3}"/>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515F4ED0-0DA9-4F56-8253-14A298169E10}"/>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9E3EF176-3001-4FB9-BAE9-F5D2CBBF8157}"/>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82D49762-2B7D-49D8-BC5A-EC2ED7508693}"/>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111</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E3AA4E30-6231-4BBC-B100-C833440C4756}"/>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109</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A1314C26-5867-4D4F-9C23-16FD1C93C8CE}"/>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E228A07D-F887-4000-B472-C0F531EDDCC5}"/>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105</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68BA8A59-9322-4FFA-88E0-6E3DCCF07E44}"/>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54E0C575-5AF8-4F73-82E1-BE0007E13E72}"/>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95</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880A77DC-2396-464D-AA51-707285BF9163}"/>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90</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EE193352-3451-4941-9FC2-F62D6AF70416}"/>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89</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A06BC7C5-85D1-414A-AE22-ADAB3B1A1388}"/>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53CAA2C8-93AA-45B1-B16E-DE71ECE52979}"/>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FF75D025-9653-4A49-83AC-7C9C5B64C346}"/>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27%</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DA9EB080-876F-456B-B3A8-D2E61958446D}"/>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02C9A3F0-3A49-4625-B31A-300549F15339}"/>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4%</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3E4D16F1-0781-4E94-AFC6-C1415F767E3D}"/>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16%</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72030FAE-46B8-4540-932F-237C85D5B393}"/>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34%</a:t>
            </a:fld>
            <a:endParaRPr lang="en-GB" sz="4800" b="1">
              <a:solidFill>
                <a:srgbClr val="92D050"/>
              </a:solidFill>
            </a:endParaRPr>
          </a:p>
        </xdr:txBody>
      </xdr:sp>
      <xdr:pic>
        <xdr:nvPicPr>
          <xdr:cNvPr id="151" name="Picture 150">
            <a:extLst>
              <a:ext uri="{FF2B5EF4-FFF2-40B4-BE49-F238E27FC236}">
                <a16:creationId xmlns:a16="http://schemas.microsoft.com/office/drawing/2014/main" id="{440263B1-9F19-44EE-9BD2-19E91EECCCA8}"/>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0BA64D10-BFE7-4E59-8B8D-9830657DE33F}"/>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7423B4F2-FB80-445C-B103-1C6792C29C38}"/>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3B69218F-57D5-4F86-AB5F-43DF22B9A1A1}"/>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7A87364C-332F-416A-9D07-BC9E5125CB6C}"/>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3DFB36F8-93F5-47CD-BFA9-19C19F0D8061}"/>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92983C97-FCB9-4BF8-A176-DBBDFC6ECDE7}"/>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525DFFF3-B910-4D23-B622-5A0898BA31DA}"/>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FBAE2E8E-3EC6-4EA9-8D3C-6314DC659C7E}"/>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89</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A8B8F041-F7B5-4F53-A30F-553B7D8D1CDC}"/>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101</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C1047D3E-F4C3-4A2F-A93F-CD29C4429848}"/>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122</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4E615D85-51C9-48DA-B7A5-F6882C8D4BD8}"/>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101</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D7AFA055-B663-441B-8CDD-B35E3F91DB17}"/>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107</a:t>
            </a:fld>
            <a:endParaRPr lang="en-GB" sz="500" b="1">
              <a:solidFill>
                <a:schemeClr val="bg1"/>
              </a:solidFill>
            </a:endParaRPr>
          </a:p>
        </xdr:txBody>
      </xdr:sp>
      <xdr:pic>
        <xdr:nvPicPr>
          <xdr:cNvPr id="164" name="Picture 163">
            <a:extLst>
              <a:ext uri="{FF2B5EF4-FFF2-40B4-BE49-F238E27FC236}">
                <a16:creationId xmlns:a16="http://schemas.microsoft.com/office/drawing/2014/main" id="{FD3B03EA-0DB2-4FB7-9E90-F0838BE5AFC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B4265BB7-080D-44C0-9178-17B00F6A1CF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0F10DDE0-B274-4244-9D3C-9E35FF470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79F8E468-0DFA-422B-AB88-B1CAEA3C91A9}"/>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F6F733AA-7038-4DFF-9AC8-BFFC35B77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B1B77073-280A-45F1-A8B5-F00B5D32B373}"/>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69B69889-A78F-4C18-86BC-9131D6542E8D}"/>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64687CE8-0836-47DA-90D7-2796F914AB4C}"/>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2D235A93-B227-480C-95CE-5E8FA77940BF}"/>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A0204C65-7B87-4F5A-A4DD-D02A8C6B3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F4F694A1-805C-4510-84E4-4A906F6164B9}"/>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60779046-E2F9-43EA-84A1-7A57730F2EB3}"/>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ABF9B5B1-3737-4084-8553-4DA7A68FC1AC}"/>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30%</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9079F881-74C2-490A-A58C-F39A3E2FFACC}"/>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43%</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F4DC906E-BFD3-450C-BD0D-EFE441356244}"/>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99</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E618D09C-D896-45F6-BA0A-8874CD9E86FB}"/>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101</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6B0CDFBF-723A-4912-AA58-027EBBFB0A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ED71BA4E-3009-46D1-9B35-4E7F6AF00FE1}"/>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FA1C982F-9615-49B7-BFD4-9A722C2AA7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C8666195-3C51-4FC6-8755-55D9206C2082}"/>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19%</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ABAC4CE5-7031-4BB8-B133-A84BF2CAD8A1}"/>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7FCE29B6-BDB4-4D13-9EB5-DD3A0552CDC2}"/>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27AB063F-C329-4A40-8145-AE6296554703}"/>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37%</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09C2EAD9-02C6-44B9-863D-4673000B136C}"/>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36%</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045F0D40-EDF8-49E9-9E0C-29865A097049}"/>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9%</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C69DEAA7-D351-416F-8214-5938822FD6B6}"/>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67D39BD3-EE15-4412-82BC-9209008C1F06}"/>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103</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C10A67DF-3946-4212-A568-5EFE8A3CDE30}"/>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94</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10AC6536-9FBC-420B-B08E-E55299D235C2}"/>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103</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1C44AF90-3E39-463B-A8F8-27DFD6BCC8FC}"/>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109</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CF0D0ADD-EFDD-49FF-BFB1-71C24D2F0DBA}"/>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3E3C61E3-7C82-4CAC-A40F-732A92D07286}"/>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0F75C45B-0406-4E5B-953D-BF0669B4FEFF}"/>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8D1E25CA-C3D8-4F5A-AAD3-EF681E807A25}"/>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992BD7C7-A303-4FA6-A3E4-3518C75D6AF2}"/>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EB02DA41-BB50-4161-921D-5438C33FB3C6}"/>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ED97B831-7924-4CD4-A549-B066DD97A86C}"/>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2C4F2E20-8352-4B5E-AE6C-8F46C7F02372}"/>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7398F7E6-8FE9-44F3-960B-64E25B2891F1}"/>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4368F066-B74C-4F09-A33C-4E9E61BDE21E}"/>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58515E3F-B74D-494E-8CDC-53E08183C685}"/>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A1867AEF-7B66-4289-80A3-C1DDBFF92188}"/>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34809A17-195E-4A7A-8936-FCD0B2FDF95F}"/>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F9630091-C575-4979-968D-9436BCCA4999}"/>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BF34A281-FA17-42AF-9B02-F19339D7F6B9}"/>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E129D15C-DA8A-4ED6-A290-E669374224C1}"/>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8BF0C044-32B0-4211-A0C0-65E0A443BE3F}"/>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C531E00F-0E73-455E-A6A8-D5C477020B2E}"/>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EB3BC22D-140E-4086-BE13-9C6BF729C341}"/>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1EBDA3C-A502-4E78-90E2-AAE533B12ACA}"/>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5BB14363-F6DA-4CF5-88DE-5E747A3DDE62}"/>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73AE420-02F3-4858-87CF-D0C8E917AF35}"/>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8EBC76D-F15F-49EF-A1CF-027CCE1C1658}"/>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4AF2803-EDD6-4AF6-A4D1-4C131F77D8EB}"/>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92DC905-C36D-4E94-A36B-4B6521B89C3B}"/>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7ABC4E6-264F-4CB3-B2D8-09AE6CEF3EA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F698B59E-9167-459F-B3D2-F657BEDBA144}"/>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CDB83AEC-5D82-49CE-B997-A1066648E8BA}"/>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31CB00B8-8876-4109-ABF4-2695DC9CFCA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DDC5BA7-9073-4FEC-8474-6FC297AC23A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4DC0CF60-3EF4-4C5F-AB13-115E08D83809}"/>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EB60D378-BE7E-4E1F-BD42-4BCBDFBB181F}"/>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Over &amp; Verdin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2CEB734F-AB9F-4DFF-8AB6-9077E1E50B96}"/>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483E0520-A137-40B9-9E2D-6F5E0465C574}"/>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B986EAB2-C252-4002-889A-A0E07C170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4C9C551E-8805-4452-A8CD-624776F432D1}"/>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65EBB1DF-61FF-481A-8B22-1ED22D477D2F}"/>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9A4BC48B-B89C-4450-8BE7-34CBFB4FDCDA}"/>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7F5424F4-4BA3-4B06-8DB7-074803107E48}"/>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D0D5A669-1CE9-4831-8CF7-B50BEB8EDC98}"/>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0DE52B1C-3DFC-4DD2-9289-5A24A8F1F8DF}"/>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B1EAF42C-8BDC-4EEE-89BA-D055AEC5FB96}"/>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D50D9656-CAF4-4C0A-930E-74E6650C9DD9}"/>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4BC8A6B8-0E61-4451-B4C4-F019A82E094F}"/>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41A6DC79-C803-4B79-93E1-49B7B643A55D}"/>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1C2BC69-20CD-4762-8D57-4C24E05198B1}"/>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82F2DF1-5C02-4227-B522-39C4CFAD46F5}"/>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9568031-9154-4458-B567-DEB151F6D38C}"/>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205BAB0-90DF-45B3-80A1-DA359539FE96}"/>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6AA3473-63EB-4E4E-A3C4-25E8E4ED2272}"/>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EE4436A-B7D0-45C7-8A6B-2EFB21BE1B61}"/>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9B3B288-A88C-454E-8000-46EC5FC6CE3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1BA5CE73-7F5D-46BC-A551-351D0513EF24}"/>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A4621E31-DFC3-40D7-8707-78184E65E0AE}"/>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3B066CC7-478C-425E-9D7D-4F9B9DC3FBC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DF9A3BF-6AC7-47D6-A6D1-595AE49CD49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52D1F7ED-4EBB-42F6-B68A-E82ADEAB2154}"/>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C46EE7DA-FABD-4894-AE3A-F291D107483E}"/>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Over &amp; Verdin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D5D1CB40-A8F3-4AD1-AAA4-F6F00041ACB8}"/>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CE2A4067-1ADF-4BD4-85E7-3E8360F60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0038EB46-FDF0-4D3D-A361-94906CCDE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0220181B-3AE9-422F-93B6-1C089E2F351C}"/>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2F61758E-33BA-4D62-87D8-FEC74EDD1735}"/>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112AF79-B9B5-4D1E-AD13-855A69A131C2}"/>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C974D80-E3E9-403C-84F1-F4D1513AEB7F}"/>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9D0AA04-4DF0-484C-AACD-25F6406BCEF6}"/>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F9D8B22-9ACB-45F5-9E81-B13AA95370BD}"/>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B5EF348-0AEB-4F59-BAF9-6F6A76868585}"/>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9573946-830B-474E-BCCC-9DE19C7A147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7DEF122E-EF57-4614-B473-6AE758E7F032}"/>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F470DF33-AD91-4B67-A6D8-173B767199FA}"/>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CB0EFCF0-E975-4915-9620-53028749F71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EC57790-78B3-4D28-A8CC-6584D1C70B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8FAA53ED-1A07-41F7-BA51-19F7B52E4613}"/>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F8F52AF5-5F6B-4BE7-8E42-69DD29C1C359}"/>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Over &amp; Verdin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072732F0-8A56-433A-AE99-AE3A1B65D389}"/>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57BFB9FD-CE9C-49F8-B178-F99E6B7A1D10}"/>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3B65C8C5-B05F-4D08-A33A-12764AAA4DE7}"/>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66F6E4AE-BCD2-44F6-B362-8EEBF3448E3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3F87D2CA-6274-4E18-A84D-A0354CCC133B}"/>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8D97E542-A701-45F8-B55A-0505055696E0}"/>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0C636B2D-8796-479A-A3EE-DDC60404223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0CC07DE6-46D4-4248-BEFC-1A8FF6254ADD}"/>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A0D95462-E1BE-41B7-8089-0C36E54590E1}"/>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3DB9F380-5A68-480C-8683-D3EEAEE740C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DB8CE237-3ACA-493B-99DB-2AB15F601EB5}"/>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134D5A5A-D281-4BF1-B017-E92EC1193BB4}"/>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5375FE4D-439E-4260-AD03-80A56AD0E37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E41E5C0D-8130-420F-917E-F3C3E9BC6112}"/>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3DEA1E91-3D55-4FE5-BC0F-FF87CF761C49}"/>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60683104-8354-432C-A0F9-A01EE2DAF72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3596B558-3E1B-4397-855A-EA1F5A2ED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83987DAF-F865-4796-92B9-B0CFA7478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990F2596-DF30-4E3D-A7B7-D0B40B53111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B15B7E3F-C97E-4EBF-9F59-052A92D640AE}"/>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8F6F969-27E5-4F17-99D5-2D8C18B61C48}"/>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69DAA71-09FB-471D-9670-324D0AA9F55E}"/>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DCCCE9C-7B0D-4426-B631-99C44F091AC4}"/>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4AC2ADF2-C574-4267-BC48-2A370EF33333}"/>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2857369-E661-4CC2-95B4-12EB7FABE9E6}"/>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0F856F8-E6D6-4C5C-B9DF-3C14A600ADC1}"/>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85FDFDC-0793-4164-9BDA-86C70946BA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73EBA32B-7828-493F-B844-600157119DA9}"/>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1D533A3F-1BBD-4852-A409-121489C281BA}"/>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9A995056-EF88-4C22-9AF0-8F6D10A4A96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E0B1A54-6B0E-433A-87FF-1291985C6F7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1FC3E122-B22F-4DBF-9487-B34D6F3AF348}"/>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7B2A45E6-6AC7-4B6C-99FC-505F1DC959CF}"/>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Over &amp; Verdin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5E4A6483-72B6-44B3-9BCE-E971F4034655}"/>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7B450B82-E49C-492E-B01E-DCC5591172D6}"/>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B3B5E88F-575F-4544-B020-E5658351CFFB}"/>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81B8F1B6-A134-4933-978E-A197AD6155F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47E729B7-6CF4-4379-969A-0B8D79D985D7}"/>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030A452C-C50F-4674-8169-98F94E24BB89}"/>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A91375F2-A135-44D0-8330-5BB343740EB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74966E4C-6D30-412B-80CC-9140BFFA0BF2}"/>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1CD9753B-3A76-45E0-B5F6-16393B964B80}"/>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C4FE21CF-4FC9-4A3E-BE12-FFBBA26D0B6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5C0649FF-B5AE-4B53-B0A8-BF4B5BD133E9}"/>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60047736-61BC-4D5D-AF94-A22F03564495}"/>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8DB40F21-6A15-4A64-A64A-809306C220B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7FA8D804-46BD-4171-93DF-B4FA56E2D3FF}"/>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CC518A75-35F5-4BD4-806A-2975E47E4FA3}"/>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572D7AEC-7FA5-4509-9803-696EB756C57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C3EB4616-4374-4169-9EEB-EBD33C1A7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B7BBBFF2-1916-4DD9-B26A-723C012AB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E5ACAAA1-FE07-45B5-9784-55065F136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018A0442-CDFA-40D9-B095-84EFB1619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ED1901C7-8922-4452-B929-DDC62724E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D8C70541-4546-4299-BD8D-6FE6674CE570}"/>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7337AD98-F434-41EB-8F81-93089AF90E31}"/>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E90C4154-AD59-4EAB-847E-5C2CBB37D008}"/>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962CC70E-6C58-4B34-B6A8-6965E0AB52E1}"/>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A150131C-5DBB-4D41-A94C-EA89FE5C1277}"/>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956D4029-74D4-40C5-9C1F-66532E3D018A}"/>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01C386B1-3C2A-42EE-9787-F0B3B3BB5507}"/>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6CDA8672-76C1-4E41-8B3D-25AC064D268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77D9396D-D53F-479E-AAC9-0D79FB2B0C4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5B631842-CED8-4323-94CB-DDD36FEFC60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D842277C-0645-4D20-B76A-B989BDC64BA1}"/>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2CC89FBD-AE10-4DA2-AB14-203B2B270867}"/>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62CCAE9-FE49-4EC7-94D6-346CA8F05923}"/>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2062E87-5516-43D9-A1CF-96B92DCE5E2B}"/>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5CBC368-A155-45A3-B199-D1B0E6F8CA46}"/>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B3CF95A-1E67-4597-8064-3ADBD7595C8B}"/>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7C0CBB1-0125-4EB7-852A-370E443BE2AF}"/>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A6EE9B7-043F-4369-8E3C-8D3C034C35FC}"/>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3FFB5DE-026C-4435-BBAA-B9A2DA67863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53082897-2F9C-4350-8ECA-AF4D014BAA7F}"/>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E384D8F6-029D-4A10-9454-29B7620578A1}"/>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4AA698EC-5A1E-4EE3-B45B-81C4BA4D272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2FAE8EA7-D147-40FC-ABA1-C79689A6BFA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CC501389-F6D3-4F8A-9820-D91637CE5FAD}"/>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1AB7BD67-8D36-48AD-B4AD-D6A3FE3CC1CF}"/>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Over &amp; Verdin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2FB13B2D-589A-40B5-B465-C4B6B27B871B}"/>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DA7E103E-7EB0-4C82-9ED1-C26A8098D7AA}"/>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5A8CEFC0-AF41-475A-A658-F3321905DC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7ACD185B-3ECB-463C-9AD2-0BBC7F87F8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0C8CC9AD-B8ED-484A-885E-857A00857AA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5ED0D41E-D208-4A2C-81BB-9B7426AD0532}"/>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BD8074D4-E529-4B84-BDD1-808EED80EFEA}"/>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934EFE7B-A69B-4A1D-9A0F-E171A4CD1043}"/>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FB7709B9-3D50-4AC2-A2FE-35CD9A68E496}"/>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504BD5D4-4F3B-4608-9947-EC54B575E7D2}"/>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8331E621-15E2-434C-A9CA-EB7433288CC0}"/>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C58CF836-AD10-4422-81BD-B6C69C1E5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E7CEAA5E-7B0C-4CC8-8A09-15857FDBC698}"/>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294DF4F60D8D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0.41029032258064513</v>
          </cell>
          <cell r="C89">
            <v>0.16378064516129034</v>
          </cell>
          <cell r="D89">
            <v>0.30047419354838711</v>
          </cell>
          <cell r="E89">
            <v>0.42622903225806452</v>
          </cell>
        </row>
        <row r="90">
          <cell r="A90">
            <v>0.58970967741935487</v>
          </cell>
          <cell r="C90">
            <v>0.83621935483870968</v>
          </cell>
          <cell r="D90">
            <v>0.69952580645161289</v>
          </cell>
          <cell r="E90">
            <v>0.57377096774193548</v>
          </cell>
        </row>
        <row r="96">
          <cell r="C96" t="str">
            <v>0-4</v>
          </cell>
          <cell r="E96">
            <v>5.8564516129032261E-2</v>
          </cell>
        </row>
        <row r="97">
          <cell r="C97" t="str">
            <v>5-17</v>
          </cell>
          <cell r="E97">
            <v>0.16958064516129034</v>
          </cell>
        </row>
        <row r="98">
          <cell r="C98" t="str">
            <v>18-24</v>
          </cell>
          <cell r="E98">
            <v>7.3867741935483885E-2</v>
          </cell>
        </row>
        <row r="99">
          <cell r="C99" t="str">
            <v>25-34</v>
          </cell>
          <cell r="E99">
            <v>0.12356129032258065</v>
          </cell>
        </row>
        <row r="100">
          <cell r="C100" t="str">
            <v>35-49</v>
          </cell>
          <cell r="E100">
            <v>0.18836129032258064</v>
          </cell>
        </row>
        <row r="101">
          <cell r="C101" t="str">
            <v>50-64</v>
          </cell>
          <cell r="E101">
            <v>0.20028387096774192</v>
          </cell>
        </row>
        <row r="102">
          <cell r="C102" t="str">
            <v>65-74</v>
          </cell>
          <cell r="E102">
            <v>0.10152903225806453</v>
          </cell>
        </row>
        <row r="103">
          <cell r="C103" t="str">
            <v>75 plus</v>
          </cell>
          <cell r="E103">
            <v>8.4096774193548385E-2</v>
          </cell>
        </row>
        <row r="115">
          <cell r="C115" t="str">
            <v>Couple - no children</v>
          </cell>
          <cell r="D115">
            <v>0.26905483870967745</v>
          </cell>
        </row>
        <row r="116">
          <cell r="C116" t="str">
            <v>Couple with children</v>
          </cell>
          <cell r="D116">
            <v>0.19047741935483872</v>
          </cell>
        </row>
        <row r="117">
          <cell r="C117" t="str">
            <v>Lone parent</v>
          </cell>
          <cell r="D117">
            <v>3.7006451612903224E-2</v>
          </cell>
        </row>
        <row r="118">
          <cell r="C118" t="str">
            <v>Single person - no children</v>
          </cell>
          <cell r="D118">
            <v>0.16266774193548386</v>
          </cell>
        </row>
        <row r="119">
          <cell r="C119" t="str">
            <v>Other: two or more adults</v>
          </cell>
          <cell r="D119">
            <v>0.34098387096774196</v>
          </cell>
        </row>
        <row r="128">
          <cell r="D128">
            <v>0.69751935483870964</v>
          </cell>
          <cell r="L128" t="str">
            <v>0 
Index: 96</v>
          </cell>
        </row>
        <row r="129">
          <cell r="D129">
            <v>0.13638709677419356</v>
          </cell>
          <cell r="L129" t="str">
            <v>1 
Index: 108</v>
          </cell>
        </row>
        <row r="130">
          <cell r="D130">
            <v>0.11676451612903224</v>
          </cell>
          <cell r="L130" t="str">
            <v>2 
Index: 108</v>
          </cell>
        </row>
        <row r="131">
          <cell r="D131">
            <v>4.9590322580645163E-2</v>
          </cell>
          <cell r="L131" t="str">
            <v>3+ 
Index: 123</v>
          </cell>
        </row>
        <row r="137">
          <cell r="D137">
            <v>0.18831935483870968</v>
          </cell>
        </row>
        <row r="138">
          <cell r="D138">
            <v>0.36560967741935479</v>
          </cell>
        </row>
        <row r="139">
          <cell r="D139">
            <v>0.35725161290322582</v>
          </cell>
        </row>
        <row r="140">
          <cell r="D140">
            <v>8.8974193548387093E-2</v>
          </cell>
        </row>
        <row r="146">
          <cell r="D146">
            <v>0.17893870967741937</v>
          </cell>
          <cell r="L146" t="str">
            <v>&lt;20k 
Index: 111</v>
          </cell>
        </row>
        <row r="147">
          <cell r="D147">
            <v>0.32354516129032262</v>
          </cell>
          <cell r="L147" t="str">
            <v>20k - 40k 
Index: 104</v>
          </cell>
        </row>
        <row r="148">
          <cell r="D148">
            <v>0.20794193548387094</v>
          </cell>
          <cell r="L148" t="str">
            <v>40k - 60k 
Index: 98</v>
          </cell>
        </row>
        <row r="149">
          <cell r="D149">
            <v>0.13841935483870968</v>
          </cell>
          <cell r="L149" t="str">
            <v>60k - 80k 
Index: 97</v>
          </cell>
        </row>
        <row r="150">
          <cell r="D150">
            <v>6.8790322580645158E-2</v>
          </cell>
          <cell r="L150" t="str">
            <v>80k - 100k 
Index: 91</v>
          </cell>
        </row>
        <row r="151">
          <cell r="D151">
            <v>8.248064516129032E-2</v>
          </cell>
          <cell r="L151" t="str">
            <v>100k+ 
Index: 85</v>
          </cell>
        </row>
      </sheetData>
      <sheetData sheetId="4"/>
      <sheetData sheetId="5"/>
      <sheetData sheetId="6">
        <row r="48">
          <cell r="F48" t="str">
            <v>Capped Index</v>
          </cell>
        </row>
        <row r="49">
          <cell r="E49">
            <v>0</v>
          </cell>
          <cell r="F49">
            <v>0</v>
          </cell>
          <cell r="G49">
            <v>1.1000000000000001</v>
          </cell>
        </row>
        <row r="50">
          <cell r="E50">
            <v>5.4838709677419356E-2</v>
          </cell>
          <cell r="F50">
            <v>171.55858940489432</v>
          </cell>
          <cell r="G50">
            <v>1.2</v>
          </cell>
        </row>
        <row r="51">
          <cell r="E51">
            <v>0.1</v>
          </cell>
          <cell r="F51">
            <v>200</v>
          </cell>
          <cell r="G51">
            <v>1.3</v>
          </cell>
        </row>
        <row r="52">
          <cell r="E52">
            <v>3.870967741935484E-2</v>
          </cell>
          <cell r="F52">
            <v>94.902998796849118</v>
          </cell>
          <cell r="G52">
            <v>1.4</v>
          </cell>
        </row>
        <row r="53">
          <cell r="E53">
            <v>5.4838709677419356E-2</v>
          </cell>
          <cell r="F53">
            <v>157.91671777259907</v>
          </cell>
          <cell r="G53">
            <v>1.5</v>
          </cell>
        </row>
        <row r="54">
          <cell r="E54">
            <v>3.2258064516129032E-3</v>
          </cell>
          <cell r="F54">
            <v>33.446716589861751</v>
          </cell>
          <cell r="G54">
            <v>2.6</v>
          </cell>
        </row>
        <row r="55">
          <cell r="E55">
            <v>0.1</v>
          </cell>
          <cell r="F55">
            <v>200</v>
          </cell>
          <cell r="G55">
            <v>2.7</v>
          </cell>
        </row>
        <row r="56">
          <cell r="E56">
            <v>0</v>
          </cell>
          <cell r="F56">
            <v>0</v>
          </cell>
          <cell r="G56">
            <v>2.8</v>
          </cell>
        </row>
        <row r="57">
          <cell r="E57">
            <v>4.8387096774193547E-2</v>
          </cell>
          <cell r="F57">
            <v>103.18384747071264</v>
          </cell>
          <cell r="G57">
            <v>2.9</v>
          </cell>
        </row>
        <row r="58">
          <cell r="E58">
            <v>2.5806451612903226E-2</v>
          </cell>
          <cell r="F58">
            <v>74.622156535149728</v>
          </cell>
          <cell r="G58">
            <v>2.1</v>
          </cell>
        </row>
        <row r="59">
          <cell r="E59">
            <v>3.2258064516129032E-3</v>
          </cell>
          <cell r="F59">
            <v>16.225955492627129</v>
          </cell>
          <cell r="G59">
            <v>2.11</v>
          </cell>
        </row>
        <row r="60">
          <cell r="E60">
            <v>3.2258064516129031E-2</v>
          </cell>
          <cell r="F60">
            <v>178.89361308808577</v>
          </cell>
          <cell r="G60">
            <v>2.12</v>
          </cell>
        </row>
        <row r="61">
          <cell r="E61">
            <v>0</v>
          </cell>
          <cell r="F61">
            <v>0</v>
          </cell>
          <cell r="G61">
            <v>2.13</v>
          </cell>
        </row>
        <row r="62">
          <cell r="E62">
            <v>4.1935483870967745E-2</v>
          </cell>
          <cell r="F62">
            <v>111.48054793171775</v>
          </cell>
          <cell r="G62">
            <v>3.14</v>
          </cell>
        </row>
        <row r="63">
          <cell r="E63">
            <v>3.5483870967741936E-2</v>
          </cell>
          <cell r="F63">
            <v>81.774865724766173</v>
          </cell>
          <cell r="G63">
            <v>3.15</v>
          </cell>
        </row>
        <row r="64">
          <cell r="E64">
            <v>8.7096774193548387E-2</v>
          </cell>
          <cell r="F64">
            <v>135.35647629175438</v>
          </cell>
          <cell r="G64">
            <v>3.16</v>
          </cell>
        </row>
        <row r="65">
          <cell r="E65">
            <v>4.5161290322580643E-2</v>
          </cell>
          <cell r="F65">
            <v>59.476564033837242</v>
          </cell>
          <cell r="G65">
            <v>3.17</v>
          </cell>
        </row>
        <row r="66">
          <cell r="E66">
            <v>0</v>
          </cell>
          <cell r="F66">
            <v>0</v>
          </cell>
          <cell r="G66">
            <v>3.18</v>
          </cell>
        </row>
        <row r="67">
          <cell r="E67">
            <v>4.8387096774193547E-2</v>
          </cell>
          <cell r="F67">
            <v>34.50585462774103</v>
          </cell>
          <cell r="G67">
            <v>4.1900000000000004</v>
          </cell>
        </row>
        <row r="68">
          <cell r="E68">
            <v>2.2580645161290321E-2</v>
          </cell>
          <cell r="F68">
            <v>31.361297009789041</v>
          </cell>
          <cell r="G68">
            <v>4.2</v>
          </cell>
        </row>
        <row r="69">
          <cell r="E69">
            <v>0</v>
          </cell>
          <cell r="F69">
            <v>0</v>
          </cell>
          <cell r="G69">
            <v>4.21</v>
          </cell>
        </row>
        <row r="70">
          <cell r="E70">
            <v>0</v>
          </cell>
          <cell r="F70">
            <v>0</v>
          </cell>
          <cell r="G70">
            <v>4.22</v>
          </cell>
        </row>
        <row r="71">
          <cell r="E71">
            <v>5.1612903225806452E-2</v>
          </cell>
          <cell r="F71">
            <v>117.79975654290934</v>
          </cell>
          <cell r="G71">
            <v>4.2300000000000004</v>
          </cell>
        </row>
        <row r="72">
          <cell r="E72">
            <v>6.7741935483870974E-2</v>
          </cell>
          <cell r="F72">
            <v>77.677582864217143</v>
          </cell>
          <cell r="G72">
            <v>4.24</v>
          </cell>
        </row>
        <row r="73">
          <cell r="E73">
            <v>0.1</v>
          </cell>
          <cell r="F73">
            <v>169.21204005023625</v>
          </cell>
          <cell r="G73">
            <v>4.25</v>
          </cell>
        </row>
      </sheetData>
      <sheetData sheetId="7">
        <row r="19">
          <cell r="A19">
            <v>105.81663258898058</v>
          </cell>
        </row>
        <row r="20">
          <cell r="A20">
            <v>102.71730936388074</v>
          </cell>
        </row>
        <row r="21">
          <cell r="A21">
            <v>100.30515054581758</v>
          </cell>
        </row>
        <row r="22">
          <cell r="A22">
            <v>108.05634174682635</v>
          </cell>
        </row>
        <row r="23">
          <cell r="A23">
            <v>105.69873871905362</v>
          </cell>
        </row>
        <row r="24">
          <cell r="A24">
            <v>103.54415789300148</v>
          </cell>
        </row>
        <row r="25">
          <cell r="A25">
            <v>117.72058566031112</v>
          </cell>
        </row>
        <row r="26">
          <cell r="A26">
            <v>97.198914970871158</v>
          </cell>
        </row>
        <row r="27">
          <cell r="A27">
            <v>109.87264830793902</v>
          </cell>
        </row>
        <row r="28">
          <cell r="A28">
            <v>103.88552644073418</v>
          </cell>
        </row>
        <row r="29">
          <cell r="A29">
            <v>105.94818228171268</v>
          </cell>
        </row>
        <row r="30">
          <cell r="A30">
            <v>99.977791198232708</v>
          </cell>
        </row>
        <row r="31">
          <cell r="A31">
            <v>100.28591664565505</v>
          </cell>
        </row>
        <row r="32">
          <cell r="A32">
            <v>120.406032543799</v>
          </cell>
        </row>
        <row r="33">
          <cell r="A33">
            <v>100.9184370530952</v>
          </cell>
        </row>
        <row r="34">
          <cell r="A34">
            <v>105.23917653791304</v>
          </cell>
        </row>
        <row r="35">
          <cell r="A35">
            <v>99.981196473511019</v>
          </cell>
        </row>
        <row r="36">
          <cell r="A36">
            <v>97.56379082587479</v>
          </cell>
        </row>
        <row r="37">
          <cell r="A37">
            <v>97.847879704033744</v>
          </cell>
        </row>
        <row r="38">
          <cell r="A38">
            <v>96.874816877227644</v>
          </cell>
        </row>
        <row r="39">
          <cell r="A39">
            <v>91.778233319810823</v>
          </cell>
        </row>
        <row r="40">
          <cell r="A40">
            <v>0</v>
          </cell>
        </row>
        <row r="41">
          <cell r="A41">
            <v>97.565464843751926</v>
          </cell>
        </row>
        <row r="42">
          <cell r="A42">
            <v>97.531985336192747</v>
          </cell>
        </row>
        <row r="43">
          <cell r="A43">
            <v>99.499809790954259</v>
          </cell>
        </row>
        <row r="44">
          <cell r="A44">
            <v>107.78886404807227</v>
          </cell>
        </row>
        <row r="45">
          <cell r="A45">
            <v>99.19386740071208</v>
          </cell>
        </row>
        <row r="46">
          <cell r="A46">
            <v>100.00000000000003</v>
          </cell>
        </row>
        <row r="47">
          <cell r="A47">
            <v>104.67629744297619</v>
          </cell>
        </row>
        <row r="48">
          <cell r="A48">
            <v>103.6350979881651</v>
          </cell>
        </row>
        <row r="49">
          <cell r="A49">
            <v>108.786173465592</v>
          </cell>
        </row>
        <row r="50">
          <cell r="A50">
            <v>107.98558535840598</v>
          </cell>
        </row>
        <row r="51">
          <cell r="A51">
            <v>99.404716493482582</v>
          </cell>
        </row>
        <row r="52">
          <cell r="A52">
            <v>106.78136072087656</v>
          </cell>
        </row>
        <row r="53">
          <cell r="A53">
            <v>102.51724663541854</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163.76448239438565</v>
          </cell>
        </row>
        <row r="14">
          <cell r="K14">
            <v>124.77951399629457</v>
          </cell>
        </row>
        <row r="15">
          <cell r="K15">
            <v>94.623732521902198</v>
          </cell>
        </row>
        <row r="16">
          <cell r="K16">
            <v>70.713919242120767</v>
          </cell>
        </row>
        <row r="17">
          <cell r="K17">
            <v>0</v>
          </cell>
        </row>
        <row r="24">
          <cell r="A24" t="str">
            <v>Health Challenges</v>
          </cell>
          <cell r="B24">
            <v>0.27419354838709675</v>
          </cell>
          <cell r="C24">
            <v>0.16743163375729445</v>
          </cell>
        </row>
        <row r="25">
          <cell r="A25" t="str">
            <v>At Risk</v>
          </cell>
          <cell r="B25">
            <v>0.2129032258064516</v>
          </cell>
          <cell r="C25">
            <v>0.17062354146753123</v>
          </cell>
        </row>
        <row r="26">
          <cell r="A26" t="str">
            <v>Caution</v>
          </cell>
          <cell r="B26">
            <v>0.20967741935483872</v>
          </cell>
          <cell r="C26">
            <v>0.22159072968962143</v>
          </cell>
        </row>
        <row r="27">
          <cell r="A27" t="str">
            <v>Healthy</v>
          </cell>
          <cell r="B27">
            <v>0.3032258064516129</v>
          </cell>
          <cell r="C27">
            <v>0.42880639300076639</v>
          </cell>
        </row>
      </sheetData>
      <sheetData sheetId="9">
        <row r="14">
          <cell r="K14">
            <v>0</v>
          </cell>
        </row>
        <row r="15">
          <cell r="K15">
            <v>171.55858940489432</v>
          </cell>
        </row>
        <row r="16">
          <cell r="K16">
            <v>256.32245990616315</v>
          </cell>
        </row>
        <row r="17">
          <cell r="K17">
            <v>94.902998796849118</v>
          </cell>
        </row>
        <row r="18">
          <cell r="K18">
            <v>157.91671777259907</v>
          </cell>
        </row>
        <row r="21">
          <cell r="K21">
            <v>33.446716589861751</v>
          </cell>
        </row>
        <row r="22">
          <cell r="K22">
            <v>492.27214921576945</v>
          </cell>
        </row>
        <row r="23">
          <cell r="K23">
            <v>0</v>
          </cell>
        </row>
        <row r="24">
          <cell r="K24">
            <v>103.18384747071264</v>
          </cell>
        </row>
        <row r="25">
          <cell r="K25">
            <v>74.622156535149728</v>
          </cell>
        </row>
        <row r="26">
          <cell r="K26">
            <v>16.225955492627129</v>
          </cell>
        </row>
        <row r="27">
          <cell r="K27">
            <v>178.89361308808577</v>
          </cell>
        </row>
        <row r="28">
          <cell r="K28">
            <v>0</v>
          </cell>
        </row>
        <row r="31">
          <cell r="K31">
            <v>111.48054793171775</v>
          </cell>
        </row>
        <row r="32">
          <cell r="K32">
            <v>81.774865724766173</v>
          </cell>
        </row>
        <row r="33">
          <cell r="K33">
            <v>135.35647629175438</v>
          </cell>
        </row>
        <row r="34">
          <cell r="K34">
            <v>59.476564033837242</v>
          </cell>
        </row>
        <row r="35">
          <cell r="K35">
            <v>0</v>
          </cell>
        </row>
        <row r="38">
          <cell r="K38">
            <v>34.50585462774103</v>
          </cell>
        </row>
        <row r="39">
          <cell r="K39">
            <v>31.361297009789041</v>
          </cell>
        </row>
        <row r="40">
          <cell r="K40">
            <v>0</v>
          </cell>
        </row>
        <row r="41">
          <cell r="K41">
            <v>0</v>
          </cell>
        </row>
        <row r="42">
          <cell r="K42">
            <v>117.79975654290934</v>
          </cell>
        </row>
        <row r="43">
          <cell r="K43">
            <v>77.677582864217143</v>
          </cell>
        </row>
        <row r="44">
          <cell r="K44">
            <v>169.21204005023625</v>
          </cell>
        </row>
        <row r="47">
          <cell r="K47">
            <v>0</v>
          </cell>
        </row>
        <row r="48">
          <cell r="K48">
            <v>0</v>
          </cell>
        </row>
        <row r="49">
          <cell r="K49">
            <v>0</v>
          </cell>
        </row>
      </sheetData>
      <sheetData sheetId="10">
        <row r="13">
          <cell r="V13">
            <v>492.27214921576945</v>
          </cell>
        </row>
        <row r="14">
          <cell r="V14">
            <v>256.32245990616315</v>
          </cell>
        </row>
        <row r="15">
          <cell r="V15">
            <v>178.89361308808577</v>
          </cell>
        </row>
        <row r="16">
          <cell r="V16">
            <v>171.55858940489432</v>
          </cell>
        </row>
        <row r="17">
          <cell r="V17">
            <v>169.21204005023625</v>
          </cell>
        </row>
        <row r="18">
          <cell r="V18">
            <v>157.91671777259907</v>
          </cell>
        </row>
        <row r="19">
          <cell r="V19">
            <v>135.35647629175438</v>
          </cell>
        </row>
        <row r="20">
          <cell r="V20">
            <v>117.79975654290934</v>
          </cell>
        </row>
        <row r="21">
          <cell r="V21">
            <v>111.48054793171775</v>
          </cell>
        </row>
        <row r="22">
          <cell r="V22">
            <v>103.18384747071264</v>
          </cell>
        </row>
        <row r="23">
          <cell r="V23">
            <v>94.902998796849118</v>
          </cell>
        </row>
        <row r="24">
          <cell r="V24">
            <v>81.774865724766173</v>
          </cell>
        </row>
        <row r="25">
          <cell r="V25">
            <v>77.677582864217143</v>
          </cell>
        </row>
        <row r="26">
          <cell r="V26">
            <v>74.622156535149728</v>
          </cell>
        </row>
        <row r="27">
          <cell r="V27">
            <v>59.476564033837242</v>
          </cell>
        </row>
        <row r="28">
          <cell r="V28">
            <v>34.50585462774103</v>
          </cell>
        </row>
        <row r="29">
          <cell r="V29">
            <v>33.446716589861751</v>
          </cell>
        </row>
        <row r="30">
          <cell r="V30">
            <v>31.361297009789041</v>
          </cell>
        </row>
        <row r="31">
          <cell r="V31">
            <v>16.225955492627129</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6CC73-9FF2-42E9-8469-28BA4B93705C}">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B1BA0-7603-4E56-8895-E9A2883190F6}">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D6178-C3F5-4EBF-A416-A521BB5ADB56}">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Emphysema are about 18%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Diabetes are 7%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24% Feels downhearted / depressed in the past 4 weeks. This is 14%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16% are likely to be current cigarette smokers.  This is 23%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4% smoke 20+ cigarettes per day, which is 31%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9% are likely to say they never eat fruit and 41% never do moderate intensity sports, which are 20% above and 8%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15%, 12% above the base average, with white bread being eaten by about 33%, which is 12%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32.4%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Lone parent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8C2E-4981-4A8F-A69C-348CFC801BF6}">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Emphysema are about 18% above the base average.</v>
      </c>
    </row>
    <row r="5" spans="1:2">
      <c r="A5" s="1" t="s">
        <v>49</v>
      </c>
      <c r="B5" s="1" t="str">
        <f>"• Incidents of "&amp;A55&amp;" are "&amp;TEXT(B55,"0%")&amp;" "&amp;C55&amp;" in this profile than in the base."</f>
        <v>• Incidents of Diabetes are 7% above in this profile than in the base.</v>
      </c>
    </row>
    <row r="6" spans="1:2">
      <c r="A6" s="55" t="s">
        <v>50</v>
      </c>
      <c r="B6" s="54" t="str">
        <f>"• Approximately "&amp;TEXT(B68,"0%")&amp;" "&amp;A68&amp;". This is "&amp;TEXT(C68,"0%")&amp;" "&amp;D68&amp;" the base."</f>
        <v>• Approximately 24% Feels downhearted / depressed in the past 4 weeks. This is 14%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16% are likely to be current cigarette smokers.  This is 23% above the base average.</v>
      </c>
    </row>
    <row r="10" spans="1:2">
      <c r="A10" s="1" t="s">
        <v>51</v>
      </c>
      <c r="B10" s="48" t="str">
        <f>"• Circa "&amp;TEXT(D81,"0%")&amp;" smoke 20+ cigarettes per day, which is "&amp;TEXT(ABS(I81/100),"0%")&amp;" "&amp;J81&amp;" the base."</f>
        <v>• Circa 4% smoke 20+ cigarettes per day, which is 31%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9% are likely to say they never eat fruit and 41% never do moderate intensity sports, which are 20% above and 8%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15%, 12% above the base average, with white bread being eaten by about 33%, which is 12%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32.4% of the profile are likely to be living in households with an income of 20k - 40k.</v>
      </c>
    </row>
    <row r="18" spans="1:14" ht="15" thickBot="1">
      <c r="A18" s="58" t="s">
        <v>54</v>
      </c>
      <c r="B18" s="59" t="str">
        <f>IF(B122&gt;0,"• Households containing "&amp;A122&amp;" occur more in this profile than in the base.","")</f>
        <v>• Households containing Lone parent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1.861290322580646E-2</v>
      </c>
      <c r="E27" s="63">
        <f>RANK('Data - Overview'!$D27,'Data - Overview'!$D$27:$D$31)</f>
        <v>3</v>
      </c>
      <c r="F27" s="62">
        <f>INDEX('Data - Knowledge'!$G:$G,MATCH('Data - Overview'!$A27,'Data - Knowledge'!$A:$A,0))</f>
        <v>1.8556278640252298E-2</v>
      </c>
      <c r="G27" s="64">
        <f>INDEX('Data - Knowledge'!$J:$J,MATCH('Data - Overview'!$A27,'Data - Knowledge'!$A:$A,0))</f>
        <v>100.30515054581758</v>
      </c>
      <c r="H27" s="64">
        <f>RANK('Data - Overview'!$G27,'Data - Overview'!$G$27:$G$31)</f>
        <v>5</v>
      </c>
      <c r="I27" s="65">
        <f>G27-100</f>
        <v>0.3051505458175825</v>
      </c>
      <c r="J27" s="65" t="str">
        <f>IF(I27&gt;0,"above","below")</f>
        <v>above</v>
      </c>
      <c r="K27" s="66" t="str">
        <f>"" &amp;TEXT('Data - Overview'!$C27,"0")&amp;" "</f>
        <v xml:space="preserve">Coronary heart disease </v>
      </c>
      <c r="L27" s="67" t="str">
        <f>"Index: "&amp;TEXT('Data - Overview'!$G27,"0")&amp;""</f>
        <v>Index: 100</v>
      </c>
      <c r="M27" s="61" t="str">
        <f>'Data - Overview'!$K27&amp;CHAR(10)&amp;'Data - Overview'!$L27</f>
        <v>Coronary heart disease 
Index: 100</v>
      </c>
      <c r="N27" s="61">
        <v>1</v>
      </c>
    </row>
    <row r="28" spans="1:14">
      <c r="A28" s="1" t="s">
        <v>71</v>
      </c>
      <c r="B28" s="1" t="str">
        <f>INDEX('Data - Knowledge'!$D:$D,MATCH('Data - Overview'!$A28,'Data - Knowledge'!$A:$A,0))</f>
        <v>Asthma</v>
      </c>
      <c r="C28" s="1" t="s">
        <v>72</v>
      </c>
      <c r="D28" s="68">
        <f>INDEX('Data - Knowledge'!$E:$E,MATCH('Data - Overview'!$A28,'Data - Knowledge'!$A:$A,0))</f>
        <v>0.13737741935483874</v>
      </c>
      <c r="E28" s="69">
        <f>RANK('Data - Overview'!$D28,'Data - Overview'!$D$27:$D$31)</f>
        <v>2</v>
      </c>
      <c r="F28" s="68">
        <f>INDEX('Data - Knowledge'!$G:$G,MATCH('Data - Overview'!$A28,'Data - Knowledge'!$A:$A,0))</f>
        <v>0.12982592244118041</v>
      </c>
      <c r="G28" s="70">
        <f>INDEX('Data - Knowledge'!$J:$J,MATCH('Data - Overview'!$A28,'Data - Knowledge'!$A:$A,0))</f>
        <v>105.81663258898058</v>
      </c>
      <c r="H28" s="70">
        <f>RANK('Data - Overview'!$G28,'Data - Overview'!$G$27:$G$31)</f>
        <v>3</v>
      </c>
      <c r="I28" s="71">
        <f>G28-100</f>
        <v>5.8166325889805819</v>
      </c>
      <c r="J28" s="71" t="str">
        <f>IF(I28&gt;0,"above","below")</f>
        <v>above</v>
      </c>
      <c r="K28" s="1" t="str">
        <f>"" &amp;TEXT('Data - Overview'!$C28,"0")&amp;" "</f>
        <v xml:space="preserve">Asthma </v>
      </c>
      <c r="L28" s="1" t="str">
        <f>"Index: "&amp;TEXT('Data - Overview'!$G28,"0")&amp;""</f>
        <v>Index: 106</v>
      </c>
      <c r="M28" s="1" t="str">
        <f>'Data - Overview'!$K28&amp;CHAR(10)&amp;'Data - Overview'!$L28</f>
        <v>Asthma 
Index: 106</v>
      </c>
      <c r="N28" s="1">
        <v>2</v>
      </c>
    </row>
    <row r="29" spans="1:14">
      <c r="A29" s="72" t="s">
        <v>73</v>
      </c>
      <c r="B29" s="72" t="str">
        <f>INDEX('Data - Knowledge'!$D:$D,MATCH('Data - Overview'!$A29,'Data - Knowledge'!$A:$A,0))</f>
        <v>Chronic bronchitis</v>
      </c>
      <c r="C29" s="72" t="s">
        <v>74</v>
      </c>
      <c r="D29" s="73">
        <f>INDEX('Data - Knowledge'!$E:$E,MATCH('Data - Overview'!$A29,'Data - Knowledge'!$A:$A,0))</f>
        <v>9.6741935483870955E-3</v>
      </c>
      <c r="E29" s="74">
        <f>RANK('Data - Overview'!$D29,'Data - Overview'!$D$27:$D$31)</f>
        <v>4</v>
      </c>
      <c r="F29" s="73">
        <f>INDEX('Data - Knowledge'!$G:$G,MATCH('Data - Overview'!$A29,'Data - Knowledge'!$A:$A,0))</f>
        <v>8.80491523356507E-3</v>
      </c>
      <c r="G29" s="75">
        <f>INDEX('Data - Knowledge'!$J:$J,MATCH('Data - Overview'!$A29,'Data - Knowledge'!$A:$A,0))</f>
        <v>109.87264830793902</v>
      </c>
      <c r="H29" s="75">
        <f>RANK('Data - Overview'!$G29,'Data - Overview'!$G$27:$G$31)</f>
        <v>2</v>
      </c>
      <c r="I29" s="75">
        <f>G29-100</f>
        <v>9.8726483079390164</v>
      </c>
      <c r="J29" s="75" t="str">
        <f>IF(I29&gt;0,"above","below")</f>
        <v>above</v>
      </c>
      <c r="K29" s="55" t="str">
        <f>"" &amp;TEXT('Data - Overview'!$C29,"0")&amp;" "</f>
        <v xml:space="preserve">Chronic bronchitis </v>
      </c>
      <c r="L29" s="72" t="str">
        <f>"Index: "&amp;TEXT('Data - Overview'!$G29,"0")&amp;""</f>
        <v>Index: 110</v>
      </c>
      <c r="M29" s="72" t="str">
        <f>'Data - Overview'!$K29&amp;CHAR(10)&amp;'Data - Overview'!$L29</f>
        <v>Chronic bronchitis 
Index: 110</v>
      </c>
      <c r="N29" s="72">
        <v>3</v>
      </c>
    </row>
    <row r="30" spans="1:14">
      <c r="A30" s="1" t="s">
        <v>75</v>
      </c>
      <c r="B30" s="1" t="str">
        <f>INDEX('Data - Knowledge'!$D:$D,MATCH('Data - Overview'!$A30,'Data - Knowledge'!$A:$A,0))</f>
        <v>Emphysema</v>
      </c>
      <c r="C30" s="1" t="s">
        <v>76</v>
      </c>
      <c r="D30" s="68">
        <f>INDEX('Data - Knowledge'!$E:$E,MATCH('Data - Overview'!$A30,'Data - Knowledge'!$A:$A,0))</f>
        <v>5.9483870967741949E-3</v>
      </c>
      <c r="E30" s="69">
        <f>RANK('Data - Overview'!$D30,'Data - Overview'!$D$27:$D$31)</f>
        <v>5</v>
      </c>
      <c r="F30" s="68">
        <f>INDEX('Data - Knowledge'!$G:$G,MATCH('Data - Overview'!$A30,'Data - Knowledge'!$A:$A,0))</f>
        <v>5.0529710359567661E-3</v>
      </c>
      <c r="G30" s="70">
        <f>INDEX('Data - Knowledge'!$J:$J,MATCH('Data - Overview'!$A30,'Data - Knowledge'!$A:$A,0))</f>
        <v>117.72058566031112</v>
      </c>
      <c r="H30" s="70">
        <f>RANK('Data - Overview'!$G30,'Data - Overview'!$G$27:$G$31)</f>
        <v>1</v>
      </c>
      <c r="I30" s="71">
        <f>G30-100</f>
        <v>17.720585660311116</v>
      </c>
      <c r="J30" s="71" t="str">
        <f>IF(I30&gt;0,"above","below")</f>
        <v>above</v>
      </c>
      <c r="K30" s="1" t="str">
        <f>"" &amp;TEXT('Data - Overview'!$C30,"0")&amp;" "</f>
        <v xml:space="preserve">Emphysema </v>
      </c>
      <c r="L30" s="1" t="str">
        <f>"Index: "&amp;TEXT('Data - Overview'!$G30,"0")&amp;""</f>
        <v>Index: 118</v>
      </c>
      <c r="M30" s="1" t="str">
        <f>'Data - Overview'!$K30&amp;CHAR(10)&amp;'Data - Overview'!$L30</f>
        <v>Emphysema 
Index: 118</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0.17332580645161291</v>
      </c>
      <c r="E31" s="79">
        <f>RANK('Data - Overview'!$D31,'Data - Overview'!$D$27:$D$31)</f>
        <v>1</v>
      </c>
      <c r="F31" s="78">
        <f>INDEX('Data - Knowledge'!$G:$G,MATCH('Data - Overview'!$A31,'Data - Knowledge'!$A:$A,0))</f>
        <v>0.17084342457558702</v>
      </c>
      <c r="G31" s="80">
        <f>INDEX('Data - Knowledge'!$J:$J,MATCH('Data - Overview'!$A31,'Data - Knowledge'!$A:$A,0))</f>
        <v>101.45301575532841</v>
      </c>
      <c r="H31" s="81">
        <f>RANK('Data - Overview'!$G31,'Data - Overview'!$G$27:$G$31)</f>
        <v>4</v>
      </c>
      <c r="I31" s="80">
        <f>G31-100</f>
        <v>1.4530157553284084</v>
      </c>
      <c r="J31" s="80" t="str">
        <f>IF(I31&gt;0,"above","below")</f>
        <v>above</v>
      </c>
      <c r="K31" s="77" t="str">
        <f>"" &amp;TEXT('Data - Overview'!$C31,"0")&amp;" "</f>
        <v xml:space="preserve">Cholesterol (taking medication for) </v>
      </c>
      <c r="L31" s="57" t="str">
        <f>"Index: "&amp;TEXT('Data - Overview'!$G31,"0")&amp;""</f>
        <v>Index: 101</v>
      </c>
      <c r="M31" s="57" t="str">
        <f>'Data - Overview'!$K31&amp;CHAR(10)&amp;'Data - Overview'!$L31</f>
        <v>Cholesterol (taking medication for) 
Index: 101</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Emphysema</v>
      </c>
      <c r="B34" s="82">
        <f>ABS(INDEX(I27:I31,MATCH(1,H27:H31,0))/100)</f>
        <v>0.17720585660311117</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0.17469032258064521</v>
      </c>
      <c r="E40" s="63">
        <f>RANK('Data - Overview'!$D40,'Data - Overview'!$D$40:$D$44)</f>
        <v>2</v>
      </c>
      <c r="F40" s="62">
        <f>INDEX('Data - Knowledge'!$G:$G,MATCH('Data - Overview'!$A40,'Data - Knowledge'!$A:$A,0))</f>
        <v>0.17472912782627387</v>
      </c>
      <c r="G40" s="64">
        <f>INDEX('Data - Knowledge'!$J:$J,MATCH('Data - Overview'!$A40,'Data - Knowledge'!$A:$A,0))</f>
        <v>99.977791198232708</v>
      </c>
      <c r="H40" s="64">
        <f>RANK('Data - Overview'!$G40,'Data - Overview'!$G$40:$G$44)</f>
        <v>5</v>
      </c>
      <c r="I40" s="64">
        <f>'Data - Overview'!$G40-100</f>
        <v>-2.2208801767291675E-2</v>
      </c>
      <c r="J40" s="64" t="str">
        <f>IF(I27&gt;0,"above","below")</f>
        <v>above</v>
      </c>
      <c r="K40" s="61" t="str">
        <f>"" &amp;TEXT('Data - Overview'!$C40,"0")&amp;" "</f>
        <v xml:space="preserve">High blood pressure </v>
      </c>
      <c r="L40" s="61" t="str">
        <f>"Index: "&amp;TEXT('Data - Overview'!$G40,"0")&amp;""</f>
        <v>Index: 100</v>
      </c>
      <c r="M40" s="72" t="str">
        <f>'Data - Overview'!$K40&amp;CHAR(10)&amp;'Data - Overview'!$L40</f>
        <v>High blood pressure 
Index: 100</v>
      </c>
      <c r="N40" s="61">
        <v>1</v>
      </c>
    </row>
    <row r="41" spans="1:14">
      <c r="A41" s="1" t="s">
        <v>85</v>
      </c>
      <c r="B41" s="1" t="str">
        <f>INDEX('Data - Knowledge'!$D:$D,MATCH('Data - Overview'!$A41,'Data - Knowledge'!$A:$A,0))</f>
        <v>Stroke</v>
      </c>
      <c r="C41" s="1" t="s">
        <v>86</v>
      </c>
      <c r="D41" s="68">
        <f>INDEX('Data - Knowledge'!$E:$E,MATCH('Data - Overview'!$A41,'Data - Knowledge'!$A:$A,0))</f>
        <v>1.9916129032258065E-2</v>
      </c>
      <c r="E41" s="69">
        <f>RANK('Data - Overview'!$D41,'Data - Overview'!$D$40:$D$44)</f>
        <v>4</v>
      </c>
      <c r="F41" s="68">
        <f>INDEX('Data - Knowledge'!$G:$G,MATCH('Data - Overview'!$A41,'Data - Knowledge'!$A:$A,0))</f>
        <v>1.9234430447383249E-2</v>
      </c>
      <c r="G41" s="70">
        <f>INDEX('Data - Knowledge'!$J:$J,MATCH('Data - Overview'!$A41,'Data - Knowledge'!$A:$A,0))</f>
        <v>103.54415789300148</v>
      </c>
      <c r="H41" s="70">
        <f>RANK('Data - Overview'!$G41,'Data - Overview'!$G$40:$G$44)</f>
        <v>4</v>
      </c>
      <c r="I41" s="70">
        <f>'Data - Overview'!$G41-100</f>
        <v>3.5441578930014828</v>
      </c>
      <c r="J41" s="70" t="str">
        <f>IF(I28&gt;0,"above","below")</f>
        <v>above</v>
      </c>
      <c r="K41" s="1" t="str">
        <f>"" &amp;TEXT('Data - Overview'!$C41,"0")&amp;" "</f>
        <v xml:space="preserve">Stroke </v>
      </c>
      <c r="L41" s="1" t="str">
        <f>"Index: "&amp;TEXT('Data - Overview'!$G41,"0")&amp;""</f>
        <v>Index: 104</v>
      </c>
      <c r="M41" s="1" t="str">
        <f>'Data - Overview'!$K41&amp;CHAR(10)&amp;'Data - Overview'!$L41</f>
        <v>Stroke 
Index: 104</v>
      </c>
      <c r="N41" s="1">
        <v>2</v>
      </c>
    </row>
    <row r="42" spans="1:14">
      <c r="A42" s="55" t="s">
        <v>87</v>
      </c>
      <c r="B42" s="72" t="str">
        <f>INDEX('Data - Knowledge'!$D:$D,MATCH('Data - Overview'!$A42,'Data - Knowledge'!$A:$A,0))</f>
        <v>BMI &gt; 30</v>
      </c>
      <c r="C42" s="72" t="s">
        <v>88</v>
      </c>
      <c r="D42" s="84">
        <f>INDEX('Data - Knowledge'!$E:$E,MATCH('Data - Overview'!$A42,'Data - Knowledge'!$A:$A,0))</f>
        <v>0.22461612903225803</v>
      </c>
      <c r="E42" s="85">
        <f>RANK('Data - Overview'!$D42,'Data - Overview'!$D$40:$D$44)</f>
        <v>1</v>
      </c>
      <c r="F42" s="84">
        <f>INDEX('Data - Knowledge'!$G:$G,MATCH('Data - Overview'!$A42,'Data - Knowledge'!$A:$A,0))</f>
        <v>0.2151952735234843</v>
      </c>
      <c r="G42" s="75">
        <f>INDEX('Data - Knowledge'!$J:$J,MATCH('Data - Overview'!$A42,'Data - Knowledge'!$A:$A,0))</f>
        <v>104.37781711211498</v>
      </c>
      <c r="H42" s="75">
        <f>RANK('Data - Overview'!$G42,'Data - Overview'!$G$40:$G$44)</f>
        <v>2</v>
      </c>
      <c r="I42" s="75">
        <f>'Data - Overview'!$G42-100</f>
        <v>4.3778171121149825</v>
      </c>
      <c r="J42" s="75" t="str">
        <f>IF(I29&gt;0,"above","below")</f>
        <v>above</v>
      </c>
      <c r="K42" s="72" t="str">
        <f>"" &amp;TEXT('Data - Overview'!$C42,"0")&amp;" "</f>
        <v xml:space="preserve">BMI &gt; 30 </v>
      </c>
      <c r="L42" s="72" t="str">
        <f>"Index: "&amp;TEXT('Data - Overview'!$G42,"0")&amp;""</f>
        <v>Index: 104</v>
      </c>
      <c r="M42" s="72" t="str">
        <f>'Data - Overview'!$K42&amp;CHAR(10)&amp;'Data - Overview'!$L42</f>
        <v>BMI &gt; 30 
Index: 104</v>
      </c>
      <c r="N42" s="72">
        <v>3</v>
      </c>
    </row>
    <row r="43" spans="1:14">
      <c r="A43" s="86"/>
      <c r="B43" s="1" t="s">
        <v>89</v>
      </c>
      <c r="C43" s="1" t="s">
        <v>89</v>
      </c>
      <c r="D43" s="68">
        <f>SUM(D49:D51)</f>
        <v>7.1861290322580651E-2</v>
      </c>
      <c r="E43" s="69">
        <f>RANK('Data - Overview'!$D43,'Data - Overview'!$D$40:$D$44)</f>
        <v>3</v>
      </c>
      <c r="F43" s="68">
        <f>SUM(E49:E51)</f>
        <v>6.7355635704702668E-2</v>
      </c>
      <c r="G43" s="70">
        <f>D43/F43*100</f>
        <v>106.68935059514762</v>
      </c>
      <c r="H43" s="70">
        <f>RANK('Data - Overview'!$G43,'Data - Overview'!$G$40:$G$44)</f>
        <v>1</v>
      </c>
      <c r="I43" s="70">
        <f>'Data - Overview'!$G43-100</f>
        <v>6.6893505951476158</v>
      </c>
      <c r="J43" s="70" t="str">
        <f>IF(I30&gt;0,"above","below")</f>
        <v>above</v>
      </c>
      <c r="K43" s="1" t="str">
        <f>"" &amp;TEXT('Data - Overview'!$C43,"0")&amp;" "</f>
        <v xml:space="preserve">Diabetes </v>
      </c>
      <c r="L43" s="1" t="str">
        <f>"Index: "&amp;TEXT('Data - Overview'!$G43,"0")&amp;""</f>
        <v>Index: 107</v>
      </c>
      <c r="M43" s="1" t="str">
        <f>'Data - Overview'!$K43&amp;CHAR(10)&amp;'Data - Overview'!$L43</f>
        <v>Diabetes 
Index: 107</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1.49E-2</v>
      </c>
      <c r="E44" s="89">
        <f>RANK('Data - Overview'!$D44,'Data - Overview'!$D$40:$D$44)</f>
        <v>5</v>
      </c>
      <c r="F44" s="88">
        <f>INDEX('Data - Knowledge'!$G:$G,MATCH('Data - Overview'!$A44,'Data - Knowledge'!$A:$A,0))</f>
        <v>1.434271020275411E-2</v>
      </c>
      <c r="G44" s="80">
        <f>INDEX('Data - Knowledge'!$J:$J,MATCH('Data - Overview'!$A44,'Data - Knowledge'!$A:$A,0))</f>
        <v>103.88552644073418</v>
      </c>
      <c r="H44" s="80">
        <f>RANK('Data - Overview'!$G44,'Data - Overview'!$G$40:$G$44)</f>
        <v>3</v>
      </c>
      <c r="I44" s="80">
        <f>'Data - Overview'!$G44-100</f>
        <v>3.8855264407341821</v>
      </c>
      <c r="J44" s="80" t="str">
        <f>IF(I31&gt;0,"above","below")</f>
        <v>above</v>
      </c>
      <c r="K44" s="57" t="str">
        <f>"" &amp;TEXT('Data - Overview'!$C44,"0")&amp;" "</f>
        <v xml:space="preserve">Any kind of liver condition </v>
      </c>
      <c r="L44" s="57" t="str">
        <f>"Index: "&amp;TEXT('Data - Overview'!$G44,"0")&amp;""</f>
        <v>Index: 104</v>
      </c>
      <c r="M44" s="58" t="str">
        <f>'Data - Overview'!$K44&amp;CHAR(10)&amp;'Data - Overview'!$L44</f>
        <v>Any kind of liver condition 
Index: 104</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7.9548387096774198E-3</v>
      </c>
      <c r="E49" s="84">
        <f>INDEX('Data - Knowledge'!$G:$G,MATCH('Data - Overview'!$A49,'Data - Knowledge'!$A:$A,0))</f>
        <v>7.9948280568478153E-3</v>
      </c>
      <c r="F49" s="75">
        <f>INDEX('Data - Knowledge'!$J:$J,MATCH('Data - Overview'!$A49,'Data - Knowledge'!$A:$A,0))</f>
        <v>99.499809790954259</v>
      </c>
    </row>
    <row r="50" spans="1:14">
      <c r="A50" s="1" t="s">
        <v>95</v>
      </c>
      <c r="B50" s="1" t="str">
        <f>INDEX('Data - Knowledge'!$D:$D,MATCH('Data - Overview'!$A50,'Data - Knowledge'!$A:$A,0))</f>
        <v>Type 2 diabetes</v>
      </c>
      <c r="C50" s="1" t="s">
        <v>96</v>
      </c>
      <c r="D50" s="68">
        <f>INDEX('Data - Knowledge'!$E:$E,MATCH('Data - Overview'!$A50,'Data - Knowledge'!$A:$A,0))</f>
        <v>6.290645161290323E-2</v>
      </c>
      <c r="E50" s="68">
        <f>INDEX('Data - Knowledge'!$G:$G,MATCH('Data - Overview'!$A50,'Data - Knowledge'!$A:$A,0))</f>
        <v>5.8360807647854854E-2</v>
      </c>
      <c r="F50" s="70">
        <f>INDEX('Data - Knowledge'!$J:$J,MATCH('Data - Overview'!$A50,'Data - Knowledge'!$A:$A,0))</f>
        <v>107.78886404807227</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1E-3</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Diabetes</v>
      </c>
      <c r="B55" s="95">
        <f>ABS(INDEX('Data - Overview'!$I$40:$I$44,MATCH(1,'Data - Overview'!$H$40:$H$44,0))/100)</f>
        <v>6.6893505951476154E-2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4.9509677419354851E-2</v>
      </c>
      <c r="E61" s="63">
        <f>RANK('Data - Overview'!$D61,'Data - Overview'!$D$61:$D$65)</f>
        <v>5</v>
      </c>
      <c r="F61" s="62">
        <f>INDEX('Data - Knowledge'!$G:$G,MATCH('Data - Overview'!$A61,'Data - Knowledge'!$A:$A,0))</f>
        <v>4.7773079179226276E-2</v>
      </c>
      <c r="G61" s="64">
        <f>INDEX('Data - Knowledge'!$J:$J,MATCH('Data - Overview'!$A61,'Data - Knowledge'!$A:$A,0))</f>
        <v>103.6350979881651</v>
      </c>
      <c r="H61" s="64">
        <f>RANK('Data - Overview'!$G61,'Data - Overview'!$G$61:$G$65)</f>
        <v>5</v>
      </c>
      <c r="I61" s="64">
        <f>'Data - Overview'!$G61-100</f>
        <v>3.6350979881651</v>
      </c>
      <c r="J61" s="64" t="str">
        <f>IF(I61&gt;0,"above","below")</f>
        <v>above</v>
      </c>
      <c r="K61" s="61" t="str">
        <f>"" &amp;TEXT('Data - Overview'!$C61,"0")&amp;" "</f>
        <v xml:space="preserve">Has Depression </v>
      </c>
      <c r="L61" s="61" t="str">
        <f>"Index: "&amp;TEXT('Data - Overview'!$G61,"0")&amp;""</f>
        <v>Index: 104</v>
      </c>
      <c r="M61" s="61" t="str">
        <f>'Data - Overview'!$K61&amp;CHAR(10)&amp;'Data - Overview'!$L61</f>
        <v>Has Depression 
Index: 104</v>
      </c>
      <c r="N61" s="61">
        <v>1</v>
      </c>
    </row>
    <row r="62" spans="1:14">
      <c r="A62" s="86" t="s">
        <v>104</v>
      </c>
      <c r="B62" s="1" t="str">
        <f>INDEX('Data - Knowledge'!$D:$D,MATCH('Data - Overview'!$A62,'Data - Knowledge'!$A:$A,0))</f>
        <v>Poor general health</v>
      </c>
      <c r="C62" s="48" t="s">
        <v>105</v>
      </c>
      <c r="D62" s="68">
        <f>INDEX('Data - Knowledge'!$E:$E,MATCH('Data - Overview'!$A62,'Data - Knowledge'!$A:$A,0))</f>
        <v>0.23526774193548386</v>
      </c>
      <c r="E62" s="69">
        <f>RANK('Data - Overview'!$D62,'Data - Overview'!$D$61:$D$65)</f>
        <v>1</v>
      </c>
      <c r="F62" s="68">
        <f>INDEX('Data - Knowledge'!$G:$G,MATCH('Data - Overview'!$A62,'Data - Knowledge'!$A:$A,0))</f>
        <v>0.21211815900893838</v>
      </c>
      <c r="G62" s="70">
        <f>INDEX('Data - Knowledge'!$J:$J,MATCH('Data - Overview'!$A62,'Data - Knowledge'!$A:$A,0))</f>
        <v>110.91353188935133</v>
      </c>
      <c r="H62" s="70">
        <f>RANK('Data - Overview'!$G62,'Data - Overview'!$G$61:$G$65)</f>
        <v>3</v>
      </c>
      <c r="I62" s="70">
        <f>'Data - Overview'!$G62-100</f>
        <v>10.913531889351333</v>
      </c>
      <c r="J62" s="70" t="str">
        <f>IF(I62&gt;0,"above","below")</f>
        <v>above</v>
      </c>
      <c r="K62" s="1" t="str">
        <f>"" &amp;TEXT('Data - Overview'!$C62,"0")&amp;" "</f>
        <v xml:space="preserve">Poor general health </v>
      </c>
      <c r="L62" s="1" t="str">
        <f>"Index: "&amp;TEXT('Data - Overview'!$G62,"0")&amp;""</f>
        <v>Index: 111</v>
      </c>
      <c r="M62" s="1" t="str">
        <f>'Data - Overview'!$K62&amp;CHAR(10)&amp;'Data - Overview'!$L62</f>
        <v>Poor general health 
Index: 111</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9.7422580645161294E-2</v>
      </c>
      <c r="E63" s="85">
        <f>RANK('Data - Overview'!$D63,'Data - Overview'!$D$61:$D$65)</f>
        <v>4</v>
      </c>
      <c r="F63" s="84">
        <f>INDEX('Data - Knowledge'!$G:$G,MATCH('Data - Overview'!$A63,'Data - Knowledge'!$A:$A,0))</f>
        <v>8.5511563547238614E-2</v>
      </c>
      <c r="G63" s="75">
        <f>INDEX('Data - Knowledge'!$J:$J,MATCH('Data - Overview'!$A63,'Data - Knowledge'!$A:$A,0))</f>
        <v>113.92913028814256</v>
      </c>
      <c r="H63" s="75">
        <f>RANK('Data - Overview'!$G63,'Data - Overview'!$G$61:$G$65)</f>
        <v>1</v>
      </c>
      <c r="I63" s="75">
        <f>'Data - Overview'!$G63-100</f>
        <v>13.929130288142559</v>
      </c>
      <c r="J63" s="75" t="str">
        <f>IF(I63&gt;0,"above","below")</f>
        <v>above</v>
      </c>
      <c r="K63" s="72" t="str">
        <f>"" &amp;TEXT('Data - Overview'!$C63,"0")&amp;" "</f>
        <v xml:space="preserve">Feels downhearted / depressed in the past 4 weeks </v>
      </c>
      <c r="L63" s="72" t="str">
        <f>"Index: "&amp;TEXT('Data - Overview'!$G63,"0")&amp;""</f>
        <v>Index: 114</v>
      </c>
      <c r="M63" s="72" t="str">
        <f>'Data - Overview'!$K63&amp;CHAR(10)&amp;'Data - Overview'!$L63</f>
        <v>Feels downhearted / depressed in the past 4 weeks 
Index: 114</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0.15532580645161292</v>
      </c>
      <c r="E64" s="69">
        <f>RANK('Data - Overview'!$D64,'Data - Overview'!$D$61:$D$65)</f>
        <v>2</v>
      </c>
      <c r="F64" s="68">
        <f>INDEX('Data - Knowledge'!$G:$G,MATCH('Data - Overview'!$A64,'Data - Knowledge'!$A:$A,0))</f>
        <v>0.14893117337189785</v>
      </c>
      <c r="G64" s="70">
        <f>INDEX('Data - Knowledge'!$J:$J,MATCH('Data - Overview'!$A64,'Data - Knowledge'!$A:$A,0))</f>
        <v>104.29368340753413</v>
      </c>
      <c r="H64" s="70">
        <f>RANK('Data - Overview'!$G64,'Data - Overview'!$G$61:$G$65)</f>
        <v>4</v>
      </c>
      <c r="I64" s="70">
        <f>'Data - Overview'!$G64-100</f>
        <v>4.2936834075341324</v>
      </c>
      <c r="J64" s="70" t="str">
        <f>IF(I64&gt;0,"above","below")</f>
        <v>above</v>
      </c>
      <c r="K64" s="1" t="str">
        <f>"" &amp;TEXT('Data - Overview'!$C64,"0")&amp;" "</f>
        <v xml:space="preserve">Does not enjoy general happiness </v>
      </c>
      <c r="L64" s="1" t="str">
        <f>"Index: "&amp;TEXT('Data - Overview'!$G64,"0")&amp;""</f>
        <v>Index: 104</v>
      </c>
      <c r="M64" s="1" t="str">
        <f>'Data - Overview'!$K64&amp;CHAR(10)&amp;'Data - Overview'!$L64</f>
        <v>Does not enjoy general happiness 
Index: 104</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0.10615483870967744</v>
      </c>
      <c r="E65" s="89">
        <f>RANK('Data - Overview'!$D65,'Data - Overview'!$D$61:$D$65)</f>
        <v>3</v>
      </c>
      <c r="F65" s="88">
        <f>INDEX('Data - Knowledge'!$G:$G,MATCH('Data - Overview'!$A65,'Data - Knowledge'!$A:$A,0))</f>
        <v>9.5531618257743381E-2</v>
      </c>
      <c r="G65" s="80">
        <f>INDEX('Data - Knowledge'!$J:$J,MATCH('Data - Overview'!$A65,'Data - Knowledge'!$A:$A,0))</f>
        <v>111.12010938961876</v>
      </c>
      <c r="H65" s="80">
        <f>RANK('Data - Overview'!$G65,'Data - Overview'!$G$61:$G$65)</f>
        <v>2</v>
      </c>
      <c r="I65" s="80">
        <f>'Data - Overview'!$G65-100</f>
        <v>11.120109389618761</v>
      </c>
      <c r="J65" s="80" t="str">
        <f>IF(I65&gt;0,"above","below")</f>
        <v>above</v>
      </c>
      <c r="K65" s="57" t="str">
        <f>"" &amp;TEXT('Data - Overview'!$C65,"0")&amp;" "</f>
        <v xml:space="preserve">Does not feel a sense of self-worth </v>
      </c>
      <c r="L65" s="57" t="str">
        <f>"Index: "&amp;TEXT('Data - Overview'!$G65,"0")&amp;""</f>
        <v>Index: 111</v>
      </c>
      <c r="M65" s="57" t="str">
        <f>'Data - Overview'!$K65&amp;CHAR(10)&amp;'Data - Overview'!$L65</f>
        <v>Does not feel a sense of self-worth 
Index: 111</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Feels downhearted / depressed in the past 4 weeks</v>
      </c>
      <c r="B68" s="102">
        <f>INDEX('Data - Overview'!$D$61:$D$65,MATCH(1,'Data - Overview'!$E$61:$E$65,0))</f>
        <v>0.23526774193548386</v>
      </c>
      <c r="C68" s="102">
        <f>ABS(INDEX('Data - Overview'!$I$61:$I$65,MATCH(1,'Data - Overview'!$H$61:$H$65,0))/100)</f>
        <v>0.1392913028814256</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0.41029032258064513</v>
      </c>
      <c r="E74" s="63">
        <f>RANK('Data - Overview'!$D74,'Data - Overview'!$D$74:$D$83)</f>
        <v>4</v>
      </c>
      <c r="F74" s="62">
        <f>INDEX('Data - Knowledge'!$G:$G,MATCH('Data - Overview'!$A74,'Data - Knowledge'!$A:$A,0))</f>
        <v>0.36675228686425176</v>
      </c>
      <c r="G74" s="64">
        <f>INDEX('Data - Knowledge'!$J:$J,MATCH('Data - Overview'!$A74,'Data - Knowledge'!$A:$A,0))</f>
        <v>111.87123769251596</v>
      </c>
      <c r="H74" s="64">
        <f>RANK('Data - Overview'!$G74,'Data - Overview'!$G$74:$G$83)</f>
        <v>6</v>
      </c>
      <c r="I74" s="64">
        <f>'Data - Overview'!$G74-100</f>
        <v>11.871237692515962</v>
      </c>
      <c r="J74" s="64" t="str">
        <f t="shared" ref="J74:J83" si="0">IF(I74&gt;0,"above","below")</f>
        <v>above</v>
      </c>
      <c r="K74" s="61" t="str">
        <f>"" &amp;TEXT('Data - Overview'!$C74,"0")&amp;" "</f>
        <v xml:space="preserve">Eats fruit 3 or less days per week </v>
      </c>
      <c r="L74" s="61" t="str">
        <f>"Index: "&amp;TEXT('Data - Overview'!$G74,"0")&amp;""</f>
        <v>Index: 112</v>
      </c>
      <c r="M74" s="61" t="str">
        <f>'Data - Overview'!$K74&amp;CHAR(10)&amp;'Data - Overview'!$L74</f>
        <v>Eats fruit 3 or less days per week 
Index: 112</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0.4144096774193548</v>
      </c>
      <c r="E75" s="69">
        <f>RANK('Data - Overview'!$D75,'Data - Overview'!$D$74:$D$83)</f>
        <v>3</v>
      </c>
      <c r="F75" s="68">
        <f>INDEX('Data - Knowledge'!$G:$G,MATCH('Data - Overview'!$A75,'Data - Knowledge'!$A:$A,0))</f>
        <v>0.38215443230591417</v>
      </c>
      <c r="G75" s="70">
        <f>INDEX('Data - Knowledge'!$J:$J,MATCH('Data - Overview'!$A75,'Data - Knowledge'!$A:$A,0))</f>
        <v>108.44036922947954</v>
      </c>
      <c r="H75" s="70">
        <f>RANK('Data - Overview'!$G75,'Data - Overview'!$G$74:$G$83)</f>
        <v>8</v>
      </c>
      <c r="I75" s="70">
        <f>'Data - Overview'!$G75-100</f>
        <v>8.4403692294795434</v>
      </c>
      <c r="J75" s="70" t="str">
        <f t="shared" si="0"/>
        <v>above</v>
      </c>
      <c r="K75" s="1" t="str">
        <f>"" &amp;TEXT('Data - Overview'!$C75,"0")&amp;" "</f>
        <v xml:space="preserve">Never does moderate intensity sports </v>
      </c>
      <c r="L75" s="1" t="str">
        <f>"Index: "&amp;TEXT('Data - Overview'!$G75,"0")&amp;""</f>
        <v>Index: 108</v>
      </c>
      <c r="M75" s="1" t="str">
        <f>'Data - Overview'!$K75&amp;CHAR(10)&amp;'Data - Overview'!$L75</f>
        <v>Never does moderate intensity sports 
Index: 108</v>
      </c>
      <c r="N75" s="1">
        <v>2</v>
      </c>
    </row>
    <row r="76" spans="1:14">
      <c r="A76" s="56" t="s">
        <v>118</v>
      </c>
      <c r="B76" s="72" t="str">
        <f>INDEX('Data - Knowledge'!$D:$D,MATCH('Data - Overview'!$A76,'Data - Knowledge'!$A:$A,0))</f>
        <v>Current cigarette smoker</v>
      </c>
      <c r="C76" s="72" t="s">
        <v>119</v>
      </c>
      <c r="D76" s="103">
        <f>INDEX('Data - Knowledge'!$E:$E,MATCH('Data - Overview'!$A76,'Data - Knowledge'!$A:$A,0))</f>
        <v>0.16378064516129034</v>
      </c>
      <c r="E76" s="104">
        <f>RANK('Data - Overview'!$D76,'Data - Overview'!$D$74:$D$83)</f>
        <v>7</v>
      </c>
      <c r="F76" s="84">
        <f>INDEX('Data - Knowledge'!$G:$G,MATCH('Data - Overview'!$A76,'Data - Knowledge'!$A:$A,0))</f>
        <v>0.13318458697053651</v>
      </c>
      <c r="G76" s="75">
        <f>INDEX('Data - Knowledge'!$J:$J,MATCH('Data - Overview'!$A76,'Data - Knowledge'!$A:$A,0))</f>
        <v>122.97267190348565</v>
      </c>
      <c r="H76" s="75">
        <f>RANK('Data - Overview'!$G76,'Data - Overview'!$G$74:$G$83)</f>
        <v>2</v>
      </c>
      <c r="I76" s="75">
        <f>'Data - Overview'!$G76-100</f>
        <v>22.972671903485647</v>
      </c>
      <c r="J76" s="75" t="str">
        <f t="shared" si="0"/>
        <v>above</v>
      </c>
      <c r="K76" s="72" t="str">
        <f>"" &amp;TEXT('Data - Overview'!$C76,"0")&amp;" "</f>
        <v xml:space="preserve">Current cigarette smoker </v>
      </c>
      <c r="L76" s="72" t="str">
        <f>"Index: "&amp;TEXT('Data - Overview'!$G76,"0")&amp;""</f>
        <v>Index: 123</v>
      </c>
      <c r="M76" s="72" t="str">
        <f>'Data - Overview'!$K76&amp;CHAR(10)&amp;'Data - Overview'!$L76</f>
        <v>Current cigarette smoker 
Index: 123</v>
      </c>
      <c r="N76" s="72">
        <v>3</v>
      </c>
    </row>
    <row r="77" spans="1:14">
      <c r="A77" s="86" t="s">
        <v>120</v>
      </c>
      <c r="B77" s="1" t="str">
        <f>INDEX('Data - Knowledge'!$D:$D,MATCH('Data - Overview'!$A77,'Data - Knowledge'!$A:$A,0))</f>
        <v>Never eats fruit</v>
      </c>
      <c r="C77" s="1" t="s">
        <v>121</v>
      </c>
      <c r="D77" s="105">
        <f>INDEX('Data - Knowledge'!$E:$E,MATCH('Data - Overview'!$A77,'Data - Knowledge'!$A:$A,0))</f>
        <v>9.2341935483870971E-2</v>
      </c>
      <c r="E77" s="106">
        <f>RANK('Data - Overview'!$D77,'Data - Overview'!$D$74:$D$83)</f>
        <v>9</v>
      </c>
      <c r="F77" s="68">
        <f>INDEX('Data - Knowledge'!$G:$G,MATCH('Data - Overview'!$A77,'Data - Knowledge'!$A:$A,0))</f>
        <v>7.7028603952863012E-2</v>
      </c>
      <c r="G77" s="70">
        <f>INDEX('Data - Knowledge'!$J:$J,MATCH('Data - Overview'!$A77,'Data - Knowledge'!$A:$A,0))</f>
        <v>119.88005850447298</v>
      </c>
      <c r="H77" s="70">
        <f>RANK('Data - Overview'!$G77,'Data - Overview'!$G$74:$G$83)</f>
        <v>3</v>
      </c>
      <c r="I77" s="70">
        <f>'Data - Overview'!$G77-100</f>
        <v>19.880058504472984</v>
      </c>
      <c r="J77" s="70" t="str">
        <f t="shared" si="0"/>
        <v>above</v>
      </c>
      <c r="K77" s="1" t="str">
        <f>"" &amp;TEXT('Data - Overview'!$C77,"0")&amp;" "</f>
        <v xml:space="preserve">Never eats fruit </v>
      </c>
      <c r="L77" s="1" t="str">
        <f>"Index: "&amp;TEXT('Data - Overview'!$G77,"0")&amp;""</f>
        <v>Index: 120</v>
      </c>
      <c r="M77" s="1" t="str">
        <f>'Data - Overview'!$K77&amp;CHAR(10)&amp;'Data - Overview'!$L77</f>
        <v>Never eats fruit 
Index: 120</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0.14923548387096777</v>
      </c>
      <c r="E78" s="104">
        <f>RANK('Data - Overview'!$D78,'Data - Overview'!$D$74:$D$83)</f>
        <v>8</v>
      </c>
      <c r="F78" s="84">
        <f>INDEX('Data - Knowledge'!$G:$G,MATCH('Data - Overview'!$A78,'Data - Knowledge'!$A:$A,0))</f>
        <v>0.13266256337880927</v>
      </c>
      <c r="G78" s="75">
        <f>INDEX('Data - Knowledge'!$J:$J,MATCH('Data - Overview'!$A78,'Data - Knowledge'!$A:$A,0))</f>
        <v>112.4925375102512</v>
      </c>
      <c r="H78" s="75">
        <f>RANK('Data - Overview'!$G78,'Data - Overview'!$G$74:$G$83)</f>
        <v>4</v>
      </c>
      <c r="I78" s="75">
        <f>'Data - Overview'!$G78-100</f>
        <v>12.492537510251196</v>
      </c>
      <c r="J78" s="75" t="str">
        <f t="shared" si="0"/>
        <v>above</v>
      </c>
      <c r="K78" s="72" t="str">
        <f>"" &amp;TEXT('Data - Overview'!$C78,"0")&amp;" "</f>
        <v xml:space="preserve">Drinks whole fat milk </v>
      </c>
      <c r="L78" s="72" t="str">
        <f>"Index: "&amp;TEXT('Data - Overview'!$G78,"0")&amp;""</f>
        <v>Index: 112</v>
      </c>
      <c r="M78" s="72" t="str">
        <f>'Data - Overview'!$K78&amp;CHAR(10)&amp;'Data - Overview'!$L78</f>
        <v>Drinks whole fat milk 
Index: 112</v>
      </c>
      <c r="N78" s="72">
        <v>5</v>
      </c>
    </row>
    <row r="79" spans="1:14">
      <c r="A79" s="86" t="s">
        <v>124</v>
      </c>
      <c r="B79" s="1" t="str">
        <f>INDEX('Data - Knowledge'!$D:$D,MATCH('Data - Overview'!$A79,'Data - Knowledge'!$A:$A,0))</f>
        <v>Usually eats white bread</v>
      </c>
      <c r="C79" s="1" t="s">
        <v>125</v>
      </c>
      <c r="D79" s="105">
        <f>INDEX('Data - Knowledge'!$E:$E,MATCH('Data - Overview'!$A79,'Data - Knowledge'!$A:$A,0))</f>
        <v>0.33290000000000008</v>
      </c>
      <c r="E79" s="106">
        <f>RANK('Data - Overview'!$D79,'Data - Overview'!$D$74:$D$83)</f>
        <v>5</v>
      </c>
      <c r="F79" s="68">
        <f>INDEX('Data - Knowledge'!$G:$G,MATCH('Data - Overview'!$A79,'Data - Knowledge'!$A:$A,0))</f>
        <v>0.29718134325324225</v>
      </c>
      <c r="G79" s="70">
        <f>INDEX('Data - Knowledge'!$J:$J,MATCH('Data - Overview'!$A79,'Data - Knowledge'!$A:$A,0))</f>
        <v>112.01914506332933</v>
      </c>
      <c r="H79" s="70">
        <f>RANK('Data - Overview'!$G79,'Data - Overview'!$G$74:$G$83)</f>
        <v>5</v>
      </c>
      <c r="I79" s="70">
        <f>'Data - Overview'!$G79-100</f>
        <v>12.019145063329333</v>
      </c>
      <c r="J79" s="70" t="str">
        <f t="shared" si="0"/>
        <v>above</v>
      </c>
      <c r="K79" s="1" t="str">
        <f>"" &amp;TEXT('Data - Overview'!$C79,"0")&amp;" "</f>
        <v xml:space="preserve">Eats white bread </v>
      </c>
      <c r="L79" s="1" t="str">
        <f>"Index: "&amp;TEXT('Data - Overview'!$G79,"0")&amp;""</f>
        <v>Index: 112</v>
      </c>
      <c r="M79" s="1" t="str">
        <f>'Data - Overview'!$K79&amp;CHAR(10)&amp;'Data - Overview'!$L79</f>
        <v>Eats white bread 
Index: 112</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0.44190967741935488</v>
      </c>
      <c r="E80" s="104">
        <f>RANK('Data - Overview'!$D80,'Data - Overview'!$D$74:$D$83)</f>
        <v>1</v>
      </c>
      <c r="F80" s="84">
        <f>INDEX('Data - Knowledge'!$G:$G,MATCH('Data - Overview'!$A80,'Data - Knowledge'!$A:$A,0))</f>
        <v>0.40501082303881425</v>
      </c>
      <c r="G80" s="75">
        <f>INDEX('Data - Knowledge'!$J:$J,MATCH('Data - Overview'!$A80,'Data - Knowledge'!$A:$A,0))</f>
        <v>109.1105847749171</v>
      </c>
      <c r="H80" s="75">
        <f>RANK('Data - Overview'!$G80,'Data - Overview'!$G$74:$G$83)</f>
        <v>7</v>
      </c>
      <c r="I80" s="75">
        <f>'Data - Overview'!$G80-100</f>
        <v>9.1105847749171005</v>
      </c>
      <c r="J80" s="75" t="str">
        <f t="shared" si="0"/>
        <v>above</v>
      </c>
      <c r="K80" s="72" t="str">
        <f>"" &amp;TEXT('Data - Overview'!$C80,"0")&amp;" "</f>
        <v xml:space="preserve">Never does mild intensity sports </v>
      </c>
      <c r="L80" s="72" t="str">
        <f>"Index: "&amp;TEXT('Data - Overview'!$G80,"0")&amp;""</f>
        <v>Index: 109</v>
      </c>
      <c r="M80" s="72" t="str">
        <f>'Data - Overview'!$K80&amp;CHAR(10)&amp;'Data - Overview'!$L80</f>
        <v>Never does mild intensity sports 
Index: 109</v>
      </c>
      <c r="N80" s="72">
        <v>7</v>
      </c>
    </row>
    <row r="81" spans="1:14">
      <c r="A81" s="86" t="s">
        <v>128</v>
      </c>
      <c r="B81" s="1" t="str">
        <f>INDEX('Data - Knowledge'!$D:$D,MATCH('Data - Overview'!$A81,'Data - Knowledge'!$A:$A,0))</f>
        <v>Smokes 20+ per day</v>
      </c>
      <c r="C81" s="1" t="s">
        <v>129</v>
      </c>
      <c r="D81" s="105">
        <f>INDEX('Data - Knowledge'!$E:$E,MATCH('Data - Overview'!$A81,'Data - Knowledge'!$A:$A,0))</f>
        <v>3.9438709677419359E-2</v>
      </c>
      <c r="E81" s="106">
        <f>RANK('Data - Overview'!$D81,'Data - Overview'!$D$74:$D$83)</f>
        <v>10</v>
      </c>
      <c r="F81" s="68">
        <f>INDEX('Data - Knowledge'!$G:$G,MATCH('Data - Overview'!$A81,'Data - Knowledge'!$A:$A,0))</f>
        <v>3.0152416961418051E-2</v>
      </c>
      <c r="G81" s="70">
        <f>INDEX('Data - Knowledge'!$J:$J,MATCH('Data - Overview'!$A81,'Data - Knowledge'!$A:$A,0))</f>
        <v>130.79783862064428</v>
      </c>
      <c r="H81" s="70">
        <f>RANK('Data - Overview'!$G81,'Data - Overview'!$G$74:$G$83)</f>
        <v>1</v>
      </c>
      <c r="I81" s="70">
        <f>'Data - Overview'!$G81-100</f>
        <v>30.797838620644285</v>
      </c>
      <c r="J81" s="70" t="str">
        <f t="shared" si="0"/>
        <v>above</v>
      </c>
      <c r="K81" s="1" t="str">
        <f>"" &amp;TEXT('Data - Overview'!$C81,"0")&amp;" "</f>
        <v xml:space="preserve">Smokes 20+ per day </v>
      </c>
      <c r="L81" s="1" t="str">
        <f>"Index: "&amp;TEXT('Data - Overview'!$G81,"0")&amp;""</f>
        <v>Index: 131</v>
      </c>
      <c r="M81" s="1" t="str">
        <f>'Data - Overview'!$K81&amp;CHAR(10)&amp;'Data - Overview'!$L81</f>
        <v>Smokes 20+ per day 
Index: 131</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0.30047419354838711</v>
      </c>
      <c r="E82" s="104">
        <f>RANK('Data - Overview'!$D82,'Data - Overview'!$D$74:$D$83)</f>
        <v>6</v>
      </c>
      <c r="F82" s="84">
        <f>INDEX('Data - Knowledge'!$G:$G,MATCH('Data - Overview'!$A82,'Data - Knowledge'!$A:$A,0))</f>
        <v>0.30211903600322926</v>
      </c>
      <c r="G82" s="75">
        <f>INDEX('Data - Knowledge'!$J:$J,MATCH('Data - Overview'!$A82,'Data - Knowledge'!$A:$A,0))</f>
        <v>99.455564774533258</v>
      </c>
      <c r="H82" s="75">
        <f>RANK('Data - Overview'!$G82,'Data - Overview'!$G$74:$G$83)</f>
        <v>10</v>
      </c>
      <c r="I82" s="75">
        <f>'Data - Overview'!$G82-100</f>
        <v>-0.54443522546674217</v>
      </c>
      <c r="J82" s="75" t="str">
        <f t="shared" si="0"/>
        <v>below</v>
      </c>
      <c r="K82" s="72" t="str">
        <f>"" &amp;TEXT('Data - Overview'!$C82,"0")&amp;" "</f>
        <v xml:space="preserve">&gt; 3 units per day (Women) </v>
      </c>
      <c r="L82" s="72" t="str">
        <f>"Index: "&amp;TEXT('Data - Overview'!$G82,"0")&amp;""</f>
        <v>Index: 99</v>
      </c>
      <c r="M82" s="72" t="str">
        <f>'Data - Overview'!$K82&amp;CHAR(10)&amp;'Data - Overview'!$L82</f>
        <v>&gt; 3 units per day (Women) 
Index: 99</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0.42622903225806452</v>
      </c>
      <c r="E83" s="110">
        <f>RANK('Data - Overview'!$D83,'Data - Overview'!$D$74:$D$83)</f>
        <v>2</v>
      </c>
      <c r="F83" s="111">
        <f>INDEX('Data - Knowledge'!$G:$G,MATCH('Data - Overview'!$A83,'Data - Knowledge'!$A:$A,0))</f>
        <v>0.42035953281178312</v>
      </c>
      <c r="G83" s="112">
        <f>INDEX('Data - Knowledge'!$J:$J,MATCH('Data - Overview'!$A83,'Data - Knowledge'!$A:$A,0))</f>
        <v>101.39630458884096</v>
      </c>
      <c r="H83" s="112">
        <f>RANK('Data - Overview'!$G83,'Data - Overview'!$G$74:$G$83)</f>
        <v>9</v>
      </c>
      <c r="I83" s="112">
        <f>'Data - Overview'!$G83-100</f>
        <v>1.3963045888409624</v>
      </c>
      <c r="J83" s="112" t="str">
        <f t="shared" si="0"/>
        <v>above</v>
      </c>
      <c r="K83" s="108" t="str">
        <f>"" &amp;TEXT('Data - Overview'!$C83,"0")&amp;" "</f>
        <v xml:space="preserve">&gt; 4 units per day (Men) </v>
      </c>
      <c r="L83" s="108" t="str">
        <f>"Index: "&amp;TEXT('Data - Overview'!$G83,"0")&amp;""</f>
        <v>Index: 101</v>
      </c>
      <c r="M83" s="108" t="str">
        <f>'Data - Overview'!$K83&amp;CHAR(10)&amp;'Data - Overview'!$L83</f>
        <v>&gt; 4 units per day (Men) 
Index: 101</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0.41029032258064513</v>
      </c>
      <c r="B89" s="62">
        <f>D75</f>
        <v>0.4144096774193548</v>
      </c>
      <c r="C89" s="62">
        <f>D76</f>
        <v>0.16378064516129034</v>
      </c>
      <c r="D89" s="62">
        <f>D82</f>
        <v>0.30047419354838711</v>
      </c>
      <c r="E89" s="62">
        <f>D83</f>
        <v>0.42622903225806452</v>
      </c>
      <c r="F89" s="68"/>
      <c r="G89" s="69"/>
      <c r="H89" s="68"/>
      <c r="I89" s="70"/>
      <c r="J89" s="70"/>
    </row>
    <row r="90" spans="1:14" ht="15" thickBot="1">
      <c r="A90" s="113">
        <f>1-A89</f>
        <v>0.58970967741935487</v>
      </c>
      <c r="B90" s="113">
        <f>1-B89</f>
        <v>0.58559032258064514</v>
      </c>
      <c r="C90" s="113">
        <f>1-C89</f>
        <v>0.83621935483870968</v>
      </c>
      <c r="D90" s="113">
        <f>1-D89</f>
        <v>0.69952580645161289</v>
      </c>
      <c r="E90" s="113">
        <f>1-E89</f>
        <v>0.57377096774193548</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5.8564516129032261E-2</v>
      </c>
      <c r="F96" s="63">
        <f>RANK('Data - Overview'!$E96,'Data - Overview'!$E$96:$E$103)</f>
        <v>8</v>
      </c>
      <c r="G96" s="62">
        <f>INDEX('Data - Knowledge'!$G:$G,MATCH('Data - Overview'!$A96,'Data - Knowledge'!$A:$A,0))</f>
        <v>5.268175271084162E-2</v>
      </c>
      <c r="H96" s="64">
        <f>INDEX('Data - Knowledge'!$J:$J,MATCH('Data - Overview'!$A96,'Data - Knowledge'!$A:$A,0))</f>
        <v>111.16660535286253</v>
      </c>
      <c r="I96" s="64">
        <f>RANK('Data - Overview'!$H96,'Data - Overview'!$H$96:$H$103)</f>
        <v>1</v>
      </c>
      <c r="J96" s="64">
        <f>'Data - Overview'!$H96-100</f>
        <v>11.166605352862533</v>
      </c>
      <c r="K96" s="61" t="str">
        <f>"" &amp;TEXT('Data - Overview'!$B96,"0")&amp;" "</f>
        <v xml:space="preserve">Age 0-4 </v>
      </c>
      <c r="L96" s="61" t="str">
        <f>"Index: "&amp;TEXT('Data - Overview'!$H96,"0")&amp;""</f>
        <v>Index: 111</v>
      </c>
      <c r="M96" s="61" t="str">
        <f>'Data - Overview'!$K96&amp;CHAR(10)&amp;'Data - Overview'!$L96</f>
        <v>Age 0-4 
Index: 111</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0.16958064516129034</v>
      </c>
      <c r="F97" s="69">
        <f>RANK('Data - Overview'!$E97,'Data - Overview'!$E$96:$E$103)</f>
        <v>3</v>
      </c>
      <c r="G97" s="68">
        <f>INDEX('Data - Knowledge'!$G:$G,MATCH('Data - Overview'!$A97,'Data - Knowledge'!$A:$A,0))</f>
        <v>0.15599186602315032</v>
      </c>
      <c r="H97" s="70">
        <f>INDEX('Data - Knowledge'!$J:$J,MATCH('Data - Overview'!$A97,'Data - Knowledge'!$A:$A,0))</f>
        <v>108.71121006791684</v>
      </c>
      <c r="I97" s="70">
        <f>RANK('Data - Overview'!$H97,'Data - Overview'!$H$96:$H$103)</f>
        <v>2</v>
      </c>
      <c r="J97" s="70">
        <f>'Data - Overview'!$H97-100</f>
        <v>8.7112100679168378</v>
      </c>
      <c r="K97" s="1" t="str">
        <f>"" &amp;TEXT('Data - Overview'!$B97,"0")&amp;" "</f>
        <v xml:space="preserve">Age 5-17 </v>
      </c>
      <c r="L97" s="1" t="str">
        <f>"Index: "&amp;TEXT('Data - Overview'!$H97,"0")&amp;""</f>
        <v>Index: 109</v>
      </c>
      <c r="M97" s="1" t="str">
        <f>'Data - Overview'!$K97&amp;CHAR(10)&amp;'Data - Overview'!$L97</f>
        <v>Age 5-17 
Index: 109</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7.3867741935483885E-2</v>
      </c>
      <c r="F98" s="85">
        <f>RANK('Data - Overview'!$E98,'Data - Overview'!$E$96:$E$103)</f>
        <v>7</v>
      </c>
      <c r="G98" s="84">
        <f>INDEX('Data - Knowledge'!$G:$G,MATCH('Data - Overview'!$A98,'Data - Knowledge'!$A:$A,0))</f>
        <v>7.2341385999454069E-2</v>
      </c>
      <c r="H98" s="75">
        <f>INDEX('Data - Knowledge'!$J:$J,MATCH('Data - Overview'!$A98,'Data - Knowledge'!$A:$A,0))</f>
        <v>102.10993460374304</v>
      </c>
      <c r="I98" s="75">
        <f>RANK('Data - Overview'!$H98,'Data - Overview'!$H$96:$H$103)</f>
        <v>4</v>
      </c>
      <c r="J98" s="75">
        <f>'Data - Overview'!$H98-100</f>
        <v>2.1099346037430422</v>
      </c>
      <c r="K98" s="72" t="str">
        <f>"" &amp;TEXT('Data - Overview'!$B98,"0")&amp;" "</f>
        <v xml:space="preserve">Age 18-24 </v>
      </c>
      <c r="L98" s="72" t="str">
        <f>"Index: "&amp;TEXT('Data - Overview'!$H98,"0")&amp;""</f>
        <v>Index: 102</v>
      </c>
      <c r="M98" s="72" t="str">
        <f>'Data - Overview'!$K98&amp;CHAR(10)&amp;'Data - Overview'!$L98</f>
        <v>Age 18-24 
Index: 102</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0.12356129032258065</v>
      </c>
      <c r="F99" s="69">
        <f>RANK('Data - Overview'!$E99,'Data - Overview'!$E$96:$E$103)</f>
        <v>4</v>
      </c>
      <c r="G99" s="68">
        <f>INDEX('Data - Knowledge'!$G:$G,MATCH('Data - Overview'!$A99,'Data - Knowledge'!$A:$A,0))</f>
        <v>0.11770483043809059</v>
      </c>
      <c r="H99" s="70">
        <f>INDEX('Data - Knowledge'!$J:$J,MATCH('Data - Overview'!$A99,'Data - Knowledge'!$A:$A,0))</f>
        <v>104.97554761575429</v>
      </c>
      <c r="I99" s="70">
        <f>RANK('Data - Overview'!$H99,'Data - Overview'!$H$96:$H$103)</f>
        <v>3</v>
      </c>
      <c r="J99" s="70">
        <f>'Data - Overview'!$H99-100</f>
        <v>4.9755476157542944</v>
      </c>
      <c r="K99" s="1" t="str">
        <f>"" &amp;TEXT('Data - Overview'!$B99,"0")&amp;" "</f>
        <v xml:space="preserve">Age 25-34 </v>
      </c>
      <c r="L99" s="1" t="str">
        <f>"Index: "&amp;TEXT('Data - Overview'!$H99,"0")&amp;""</f>
        <v>Index: 105</v>
      </c>
      <c r="M99" s="1" t="str">
        <f>'Data - Overview'!$K99&amp;CHAR(10)&amp;'Data - Overview'!$L99</f>
        <v>Age 25-34 
Index: 105</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0.18836129032258064</v>
      </c>
      <c r="F100" s="85">
        <f>RANK('Data - Overview'!$E100,'Data - Overview'!$E$96:$E$103)</f>
        <v>2</v>
      </c>
      <c r="G100" s="84">
        <f>INDEX('Data - Knowledge'!$G:$G,MATCH('Data - Overview'!$A100,'Data - Knowledge'!$A:$A,0))</f>
        <v>0.18513943338037742</v>
      </c>
      <c r="H100" s="75">
        <f>INDEX('Data - Knowledge'!$J:$J,MATCH('Data - Overview'!$A100,'Data - Knowledge'!$A:$A,0))</f>
        <v>101.74023269023611</v>
      </c>
      <c r="I100" s="75">
        <f>RANK('Data - Overview'!$H100,'Data - Overview'!$H$96:$H$103)</f>
        <v>5</v>
      </c>
      <c r="J100" s="75">
        <f>'Data - Overview'!$H100-100</f>
        <v>1.7402326902361125</v>
      </c>
      <c r="K100" s="72" t="str">
        <f>"" &amp;TEXT('Data - Overview'!$B100,"0")&amp;" "</f>
        <v xml:space="preserve">Age 35-49 </v>
      </c>
      <c r="L100" s="72" t="str">
        <f>"Index: "&amp;TEXT('Data - Overview'!$H100,"0")&amp;""</f>
        <v>Index: 102</v>
      </c>
      <c r="M100" s="72" t="str">
        <f>'Data - Overview'!$K100&amp;CHAR(10)&amp;'Data - Overview'!$L100</f>
        <v>Age 35-49 
Index: 102</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0.20028387096774192</v>
      </c>
      <c r="F101" s="69">
        <f>RANK('Data - Overview'!$E101,'Data - Overview'!$E$96:$E$103)</f>
        <v>1</v>
      </c>
      <c r="G101" s="68">
        <f>INDEX('Data - Knowledge'!$G:$G,MATCH('Data - Overview'!$A101,'Data - Knowledge'!$A:$A,0))</f>
        <v>0.20978183169840689</v>
      </c>
      <c r="H101" s="70">
        <f>INDEX('Data - Knowledge'!$J:$J,MATCH('Data - Overview'!$A101,'Data - Knowledge'!$A:$A,0))</f>
        <v>95.472457908404706</v>
      </c>
      <c r="I101" s="70">
        <f>RANK('Data - Overview'!$H101,'Data - Overview'!$H$96:$H$103)</f>
        <v>6</v>
      </c>
      <c r="J101" s="70">
        <f>'Data - Overview'!$H101-100</f>
        <v>-4.5275420915952935</v>
      </c>
      <c r="K101" s="1" t="str">
        <f>"" &amp;TEXT('Data - Overview'!$B101,"0")&amp;" "</f>
        <v xml:space="preserve">Age 50-64 </v>
      </c>
      <c r="L101" s="1" t="str">
        <f>"Index: "&amp;TEXT('Data - Overview'!$H101,"0")&amp;""</f>
        <v>Index: 95</v>
      </c>
      <c r="M101" s="1" t="str">
        <f>'Data - Overview'!$K101&amp;CHAR(10)&amp;'Data - Overview'!$L101</f>
        <v>Age 50-64 
Index: 95</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0.10152903225806453</v>
      </c>
      <c r="F102" s="85">
        <f>RANK('Data - Overview'!$E102,'Data - Overview'!$E$96:$E$103)</f>
        <v>5</v>
      </c>
      <c r="G102" s="84">
        <f>INDEX('Data - Knowledge'!$G:$G,MATCH('Data - Overview'!$A102,'Data - Knowledge'!$A:$A,0))</f>
        <v>0.11245917039824832</v>
      </c>
      <c r="H102" s="75">
        <f>INDEX('Data - Knowledge'!$J:$J,MATCH('Data - Overview'!$A102,'Data - Knowledge'!$A:$A,0))</f>
        <v>90.280794263840633</v>
      </c>
      <c r="I102" s="75">
        <f>RANK('Data - Overview'!$H102,'Data - Overview'!$H$96:$H$103)</f>
        <v>7</v>
      </c>
      <c r="J102" s="75">
        <f>'Data - Overview'!$H102-100</f>
        <v>-9.7192057361593669</v>
      </c>
      <c r="K102" s="72" t="str">
        <f>"" &amp;TEXT('Data - Overview'!$B102,"0")&amp;" "</f>
        <v xml:space="preserve">Aged 65-74 </v>
      </c>
      <c r="L102" s="72" t="str">
        <f>"Index: "&amp;TEXT('Data - Overview'!$H102,"0")&amp;""</f>
        <v>Index: 90</v>
      </c>
      <c r="M102" s="72" t="str">
        <f>'Data - Overview'!$K102&amp;CHAR(10)&amp;'Data - Overview'!$L102</f>
        <v>Aged 65-74 
Index: 90</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8.4096774193548385E-2</v>
      </c>
      <c r="F103" s="115">
        <f>RANK('Data - Overview'!$E103,'Data - Overview'!$E$96:$E$103)</f>
        <v>6</v>
      </c>
      <c r="G103" s="111">
        <f>INDEX('Data - Knowledge'!$G:$G,MATCH('Data - Overview'!$A103,'Data - Knowledge'!$A:$A,0))</f>
        <v>9.4001954361449411E-2</v>
      </c>
      <c r="H103" s="112">
        <f>INDEX('Data - Knowledge'!$J:$J,MATCH('Data - Overview'!$A103,'Data - Knowledge'!$A:$A,0))</f>
        <v>89.462793369365116</v>
      </c>
      <c r="I103" s="112">
        <f>RANK('Data - Overview'!$H103,'Data - Overview'!$H$96:$H$103)</f>
        <v>8</v>
      </c>
      <c r="J103" s="112">
        <f>'Data - Overview'!$H103-100</f>
        <v>-10.537206630634884</v>
      </c>
      <c r="K103" s="108" t="str">
        <f>"" &amp;TEXT('Data - Overview'!$B103,"0")&amp;" "</f>
        <v xml:space="preserve">Aged 75 plus </v>
      </c>
      <c r="L103" s="108" t="str">
        <f>"Index: "&amp;TEXT('Data - Overview'!$H103,"0")&amp;""</f>
        <v>Index: 89</v>
      </c>
      <c r="M103" s="108" t="str">
        <f>'Data - Overview'!$K103&amp;CHAR(10)&amp;'Data - Overview'!$L103</f>
        <v>Aged 75 plus 
Index: 89</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41.131129032258066</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0.26905483870967745</v>
      </c>
      <c r="E115" s="63">
        <f>RANK('Data - Overview'!$D115,'Data - Overview'!$D$115:$D$119)</f>
        <v>2</v>
      </c>
      <c r="F115" s="62">
        <f>INDEX('Data - Knowledge'!$G:$G,MATCH('Data - Overview'!$A115,'Data - Knowledge'!$A:$A,0))</f>
        <v>0.30298150180916372</v>
      </c>
      <c r="G115" s="64">
        <f>INDEX('Data - Knowledge'!$J:$J,MATCH('Data - Overview'!$A115,'Data - Knowledge'!$A:$A,0))</f>
        <v>88.802397870198902</v>
      </c>
      <c r="H115" s="64">
        <f>RANK('Data - Overview'!$G115,'Data - Overview'!$G$115:$G$119)</f>
        <v>5</v>
      </c>
      <c r="I115" s="64">
        <f>'Data - Overview'!$G115-100</f>
        <v>-11.197602129801098</v>
      </c>
      <c r="J115" s="61" t="str">
        <f>"" &amp;TEXT('Data - Overview'!$B115,"0")&amp;" "</f>
        <v xml:space="preserve">Couple, no children </v>
      </c>
      <c r="K115" s="61" t="str">
        <f>"Index: "&amp;TEXT('Data - Overview'!$G115,"0")&amp;""</f>
        <v>Index: 89</v>
      </c>
      <c r="L115" s="61" t="str">
        <f>'Data - Overview'!$J115&amp;CHAR(10)&amp;'Data - Overview'!$K115</f>
        <v>Couple, no children 
Index: 89</v>
      </c>
      <c r="M115" s="61">
        <v>1</v>
      </c>
    </row>
    <row r="116" spans="1:13">
      <c r="A116" s="86" t="s">
        <v>159</v>
      </c>
      <c r="B116" s="1" t="str">
        <f>INDEX('Data - Knowledge'!$D:$D,MATCH('Data - Overview'!$A116,'Data - Knowledge'!$A:$A,0))</f>
        <v>Couple with children</v>
      </c>
      <c r="C116" s="1" t="s">
        <v>160</v>
      </c>
      <c r="D116" s="68">
        <f>INDEX('Data - Knowledge'!$E:$E,MATCH('Data - Overview'!$A116,'Data - Knowledge'!$A:$A,0))</f>
        <v>0.19047741935483872</v>
      </c>
      <c r="E116" s="69">
        <f>RANK('Data - Overview'!$D116,'Data - Overview'!$D$115:$D$119)</f>
        <v>3</v>
      </c>
      <c r="F116" s="68">
        <f>INDEX('Data - Knowledge'!$G:$G,MATCH('Data - Overview'!$A116,'Data - Knowledge'!$A:$A,0))</f>
        <v>0.18888569744277756</v>
      </c>
      <c r="G116" s="70">
        <f>INDEX('Data - Knowledge'!$J:$J,MATCH('Data - Overview'!$A116,'Data - Knowledge'!$A:$A,0))</f>
        <v>100.84269054439305</v>
      </c>
      <c r="H116" s="70">
        <f>RANK('Data - Overview'!$G116,'Data - Overview'!$G$115:$G$119)</f>
        <v>4</v>
      </c>
      <c r="I116" s="70">
        <f>'Data - Overview'!$G116-100</f>
        <v>0.8426905443930508</v>
      </c>
      <c r="J116" s="1" t="str">
        <f>"" &amp;TEXT('Data - Overview'!$B116,"0")&amp;" "</f>
        <v xml:space="preserve">Couple with children </v>
      </c>
      <c r="K116" s="1" t="str">
        <f>"Index: "&amp;TEXT('Data - Overview'!$G116,"0")&amp;""</f>
        <v>Index: 101</v>
      </c>
      <c r="L116" s="1" t="str">
        <f>'Data - Overview'!$J116&amp;CHAR(10)&amp;'Data - Overview'!$K116</f>
        <v>Couple with children 
Index: 101</v>
      </c>
      <c r="M116" s="1">
        <v>2</v>
      </c>
    </row>
    <row r="117" spans="1:13">
      <c r="A117" s="56" t="s">
        <v>161</v>
      </c>
      <c r="B117" s="72" t="str">
        <f>INDEX('Data - Knowledge'!$D:$D,MATCH('Data - Overview'!$A117,'Data - Knowledge'!$A:$A,0))</f>
        <v>Single parent</v>
      </c>
      <c r="C117" s="72" t="s">
        <v>162</v>
      </c>
      <c r="D117" s="84">
        <f>INDEX('Data - Knowledge'!$E:$E,MATCH('Data - Overview'!$A117,'Data - Knowledge'!$A:$A,0))</f>
        <v>3.7006451612903224E-2</v>
      </c>
      <c r="E117" s="85">
        <f>RANK('Data - Overview'!$D117,'Data - Overview'!$D$115:$D$119)</f>
        <v>5</v>
      </c>
      <c r="F117" s="84">
        <f>INDEX('Data - Knowledge'!$G:$G,MATCH('Data - Overview'!$A117,'Data - Knowledge'!$A:$A,0))</f>
        <v>3.043571225294606E-2</v>
      </c>
      <c r="G117" s="75">
        <f>INDEX('Data - Knowledge'!$J:$J,MATCH('Data - Overview'!$A117,'Data - Knowledge'!$A:$A,0))</f>
        <v>121.58891273957666</v>
      </c>
      <c r="H117" s="75">
        <f>RANK('Data - Overview'!$G117,'Data - Overview'!$G$115:$G$119)</f>
        <v>1</v>
      </c>
      <c r="I117" s="75">
        <f>'Data - Overview'!$G117-100</f>
        <v>21.588912739576656</v>
      </c>
      <c r="J117" s="72" t="str">
        <f>"" &amp;TEXT('Data - Overview'!$B117,"0")&amp;" "</f>
        <v xml:space="preserve">Single parent </v>
      </c>
      <c r="K117" s="72" t="str">
        <f>"Index: "&amp;TEXT('Data - Overview'!$G117,"0")&amp;""</f>
        <v>Index: 122</v>
      </c>
      <c r="L117" s="72" t="str">
        <f>'Data - Overview'!$J117&amp;CHAR(10)&amp;'Data - Overview'!$K117</f>
        <v>Single parent 
Index: 122</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0.16266774193548386</v>
      </c>
      <c r="E118" s="69">
        <f>RANK('Data - Overview'!$D118,'Data - Overview'!$D$115:$D$119)</f>
        <v>4</v>
      </c>
      <c r="F118" s="68">
        <f>INDEX('Data - Knowledge'!$G:$G,MATCH('Data - Overview'!$A118,'Data - Knowledge'!$A:$A,0))</f>
        <v>0.16054127681076091</v>
      </c>
      <c r="G118" s="70">
        <f>INDEX('Data - Knowledge'!$J:$J,MATCH('Data - Overview'!$A118,'Data - Knowledge'!$A:$A,0))</f>
        <v>101.32455974374088</v>
      </c>
      <c r="H118" s="70">
        <f>RANK('Data - Overview'!$G118,'Data - Overview'!$G$115:$G$119)</f>
        <v>3</v>
      </c>
      <c r="I118" s="70">
        <f>'Data - Overview'!$G118-100</f>
        <v>1.3245597437408776</v>
      </c>
      <c r="J118" s="1" t="str">
        <f>"" &amp;TEXT('Data - Overview'!$B118,"0")&amp;" "</f>
        <v xml:space="preserve">Single person, no children </v>
      </c>
      <c r="K118" s="1" t="str">
        <f>"Index: "&amp;TEXT('Data - Overview'!$G118,"0")&amp;""</f>
        <v>Index: 101</v>
      </c>
      <c r="L118" s="1" t="str">
        <f>'Data - Overview'!$J118&amp;CHAR(10)&amp;'Data - Overview'!$K118</f>
        <v>Single person, no children 
Index: 101</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0.34098387096774196</v>
      </c>
      <c r="E119" s="89">
        <f>RANK('Data - Overview'!$D119,'Data - Overview'!$D$115:$D$119)</f>
        <v>1</v>
      </c>
      <c r="F119" s="88">
        <f>INDEX('Data - Knowledge'!$G:$G,MATCH('Data - Overview'!$A119,'Data - Knowledge'!$A:$A,0))</f>
        <v>0.31733822940079798</v>
      </c>
      <c r="G119" s="80">
        <f>INDEX('Data - Knowledge'!$J:$J,MATCH('Data - Overview'!$A119,'Data - Knowledge'!$A:$A,0))</f>
        <v>107.45124267302808</v>
      </c>
      <c r="H119" s="80">
        <f>RANK('Data - Overview'!$G119,'Data - Overview'!$G$115:$G$119)</f>
        <v>2</v>
      </c>
      <c r="I119" s="80">
        <f>'Data - Overview'!$G119-100</f>
        <v>7.4512426730280765</v>
      </c>
      <c r="J119" s="57" t="str">
        <f>"" &amp;TEXT('Data - Overview'!$B119,"0")&amp;" "</f>
        <v xml:space="preserve">Other: two or more adults, may include a couple, may have children </v>
      </c>
      <c r="K119" s="57" t="str">
        <f>"Index: "&amp;TEXT('Data - Overview'!$G119,"0")&amp;""</f>
        <v>Index: 107</v>
      </c>
      <c r="L119" s="57" t="str">
        <f>'Data - Overview'!$J119&amp;CHAR(10)&amp;'Data - Overview'!$K119</f>
        <v>Other: two or more adults, may include a couple, may have children 
Index: 107</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Lone parent</v>
      </c>
      <c r="B122" s="118">
        <f>INDEX('Data - Overview'!$I$115:$I$119,MATCH(1,'Data - Overview'!$H$115:$H$119,0))</f>
        <v>21.588912739576656</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0.69751935483870964</v>
      </c>
      <c r="E128" s="63">
        <f>RANK('Data - Overview'!$D128,'Data - Overview'!$D$128:$D$131)</f>
        <v>1</v>
      </c>
      <c r="F128" s="62">
        <f>INDEX('Data - Knowledge'!$G:$G,MATCH('Data - Overview'!$A128,'Data - Knowledge'!$A:$A,0))</f>
        <v>0.72502948385110844</v>
      </c>
      <c r="G128" s="64">
        <f>INDEX('Data - Knowledge'!$J:$J,MATCH('Data - Overview'!$A128,'Data - Knowledge'!$A:$A,0))</f>
        <v>96.205653752689557</v>
      </c>
      <c r="H128" s="64">
        <f>RANK('Data - Overview'!$G128,'Data - Overview'!$G$128:$G$131)</f>
        <v>4</v>
      </c>
      <c r="I128" s="64">
        <f>'Data - Overview'!$G128 - 100</f>
        <v>-3.7943462473104432</v>
      </c>
      <c r="J128" s="61" t="str">
        <f>"" &amp;TEXT('Data - Overview'!$C128,"0")&amp;" "</f>
        <v xml:space="preserve">0 </v>
      </c>
      <c r="K128" s="61" t="str">
        <f>"Index: "&amp;TEXT('Data - Overview'!$G128,"0")&amp;""</f>
        <v>Index: 96</v>
      </c>
      <c r="L128" s="61" t="str">
        <f>'Data - Overview'!$J128&amp;CHAR(10)&amp;'Data - Overview'!$K128</f>
        <v>0 
Index: 96</v>
      </c>
      <c r="M128" s="61">
        <v>1</v>
      </c>
    </row>
    <row r="129" spans="1:13">
      <c r="A129" s="86" t="s">
        <v>170</v>
      </c>
      <c r="B129" s="1" t="str">
        <f>INDEX('Data - Knowledge'!$D:$D,MATCH('Data - Overview'!$A129,'Data - Knowledge'!$A:$A,0))</f>
        <v>Children at home : 1</v>
      </c>
      <c r="C129" s="1">
        <v>1</v>
      </c>
      <c r="D129" s="68">
        <f>INDEX('Data - Knowledge'!$E:$E,MATCH('Data - Overview'!$A129,'Data - Knowledge'!$A:$A,0))</f>
        <v>0.13638709677419356</v>
      </c>
      <c r="E129" s="69">
        <f>RANK('Data - Overview'!$D129,'Data - Overview'!$D$128:$D$131)</f>
        <v>2</v>
      </c>
      <c r="F129" s="68">
        <f>INDEX('Data - Knowledge'!$G:$G,MATCH('Data - Overview'!$A129,'Data - Knowledge'!$A:$A,0))</f>
        <v>0.12684393857555221</v>
      </c>
      <c r="G129" s="70">
        <f>INDEX('Data - Knowledge'!$J:$J,MATCH('Data - Overview'!$A129,'Data - Knowledge'!$A:$A,0))</f>
        <v>107.52354295034536</v>
      </c>
      <c r="H129" s="70">
        <f>RANK('Data - Overview'!$G129,'Data - Overview'!$G$128:$G$131)</f>
        <v>3</v>
      </c>
      <c r="I129" s="70">
        <f>'Data - Overview'!$G129 - 100</f>
        <v>7.5235429503453588</v>
      </c>
      <c r="J129" s="1" t="str">
        <f>"" &amp;TEXT('Data - Overview'!$C129,"0")&amp;" "</f>
        <v xml:space="preserve">1 </v>
      </c>
      <c r="K129" s="1" t="str">
        <f>"Index: "&amp;TEXT('Data - Overview'!$G129,"0")&amp;""</f>
        <v>Index: 108</v>
      </c>
      <c r="L129" s="1" t="str">
        <f>'Data - Overview'!$J129&amp;CHAR(10)&amp;'Data - Overview'!$K129</f>
        <v>1 
Index: 108</v>
      </c>
      <c r="M129" s="1">
        <v>2</v>
      </c>
    </row>
    <row r="130" spans="1:13">
      <c r="A130" s="56" t="s">
        <v>171</v>
      </c>
      <c r="B130" s="72" t="str">
        <f>INDEX('Data - Knowledge'!$D:$D,MATCH('Data - Overview'!$A130,'Data - Knowledge'!$A:$A,0))</f>
        <v>Children at home : 2</v>
      </c>
      <c r="C130" s="72">
        <v>2</v>
      </c>
      <c r="D130" s="84">
        <f>INDEX('Data - Knowledge'!$E:$E,MATCH('Data - Overview'!$A130,'Data - Knowledge'!$A:$A,0))</f>
        <v>0.11676451612903224</v>
      </c>
      <c r="E130" s="85">
        <f>RANK('Data - Overview'!$D130,'Data - Overview'!$D$128:$D$131)</f>
        <v>3</v>
      </c>
      <c r="F130" s="84">
        <f>INDEX('Data - Knowledge'!$G:$G,MATCH('Data - Overview'!$A130,'Data - Knowledge'!$A:$A,0))</f>
        <v>0.10787175846067174</v>
      </c>
      <c r="G130" s="75">
        <f>INDEX('Data - Knowledge'!$J:$J,MATCH('Data - Overview'!$A130,'Data - Knowledge'!$A:$A,0))</f>
        <v>108.24382377302457</v>
      </c>
      <c r="H130" s="75">
        <f>RANK('Data - Overview'!$G130,'Data - Overview'!$G$128:$G$131)</f>
        <v>2</v>
      </c>
      <c r="I130" s="75">
        <f>'Data - Overview'!$G130 - 100</f>
        <v>8.2438237730245731</v>
      </c>
      <c r="J130" s="72" t="str">
        <f>"" &amp;TEXT('Data - Overview'!$C130,"0")&amp;" "</f>
        <v xml:space="preserve">2 </v>
      </c>
      <c r="K130" s="72" t="str">
        <f>"Index: "&amp;TEXT('Data - Overview'!$G130,"0")&amp;""</f>
        <v>Index: 108</v>
      </c>
      <c r="L130" s="72" t="str">
        <f>'Data - Overview'!$J130&amp;CHAR(10)&amp;'Data - Overview'!$K130</f>
        <v>2 
Index: 108</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4.9590322580645163E-2</v>
      </c>
      <c r="E131" s="115">
        <f>RANK('Data - Overview'!$D131,'Data - Overview'!$D$128:$D$131)</f>
        <v>4</v>
      </c>
      <c r="F131" s="111">
        <f>INDEX('Data - Knowledge'!$G:$G,MATCH('Data - Overview'!$A131,'Data - Knowledge'!$A:$A,0))</f>
        <v>4.0459208149658213E-2</v>
      </c>
      <c r="G131" s="112">
        <f>INDEX('Data - Knowledge'!$J:$J,MATCH('Data - Overview'!$A131,'Data - Knowledge'!$A:$A,0))</f>
        <v>122.56869288496959</v>
      </c>
      <c r="H131" s="112">
        <f>RANK('Data - Overview'!$G131,'Data - Overview'!$G$128:$G$131)</f>
        <v>1</v>
      </c>
      <c r="I131" s="112">
        <f>'Data - Overview'!$G131 - 100</f>
        <v>22.568692884969593</v>
      </c>
      <c r="J131" s="108" t="str">
        <f>"" &amp;TEXT('Data - Overview'!$C131,"0")&amp;" "</f>
        <v xml:space="preserve">3+ </v>
      </c>
      <c r="K131" s="108" t="str">
        <f>"Index: "&amp;TEXT('Data - Overview'!$G131,"0")&amp;""</f>
        <v>Index: 123</v>
      </c>
      <c r="L131" s="108" t="str">
        <f>'Data - Overview'!$J131&amp;CHAR(10)&amp;'Data - Overview'!$K131</f>
        <v>3+ 
Index: 123</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0.18831935483870968</v>
      </c>
      <c r="E137" s="63">
        <f>RANK('Data - Overview'!$D137,'Data - Overview'!$D$137:$D$140)</f>
        <v>3</v>
      </c>
      <c r="F137" s="62">
        <f>INDEX('Data - Knowledge'!$G:$G,MATCH('Data - Overview'!$A137,'Data - Knowledge'!$A:$A,0))</f>
        <v>0.18364006353852674</v>
      </c>
      <c r="G137" s="64">
        <f>INDEX('Data - Knowledge'!$J:$J,MATCH('Data - Overview'!$A137,'Data - Knowledge'!$A:$A,0))</f>
        <v>102.54807758722065</v>
      </c>
      <c r="H137" s="64">
        <f>RANK('Data - Overview'!$G137,'Data - Overview'!$G$137:$G$140)</f>
        <v>3</v>
      </c>
      <c r="I137" s="61">
        <v>1</v>
      </c>
      <c r="J137" s="61" t="str">
        <f>"" &amp;TEXT('Data - Overview'!$C137,"0")&amp;" "</f>
        <v xml:space="preserve">1 person </v>
      </c>
      <c r="K137" s="61" t="str">
        <f>"Index: "&amp;TEXT('Data - Overview'!$G137,"0")&amp;""</f>
        <v>Index: 103</v>
      </c>
      <c r="L137" s="61" t="str">
        <f>'Data - Overview'!$J137&amp;CHAR(10)&amp;'Data - Overview'!$K137</f>
        <v>1 person 
Index: 103</v>
      </c>
    </row>
    <row r="138" spans="1:13">
      <c r="A138" s="1" t="s">
        <v>177</v>
      </c>
      <c r="B138" s="1" t="str">
        <f>INDEX('Data - Knowledge'!$D:$D,MATCH('Data - Overview'!$A138,'Data - Knowledge'!$A:$A,0))</f>
        <v>Household size : 2 persons</v>
      </c>
      <c r="C138" s="1" t="s">
        <v>178</v>
      </c>
      <c r="D138" s="68">
        <f>INDEX('Data - Knowledge'!$E:$E,MATCH('Data - Overview'!$A138,'Data - Knowledge'!$A:$A,0))</f>
        <v>0.36560967741935479</v>
      </c>
      <c r="E138" s="69">
        <f>RANK('Data - Overview'!$D138,'Data - Overview'!$D$137:$D$140)</f>
        <v>1</v>
      </c>
      <c r="F138" s="68">
        <f>INDEX('Data - Knowledge'!$G:$G,MATCH('Data - Overview'!$A138,'Data - Knowledge'!$A:$A,0))</f>
        <v>0.38787418326276724</v>
      </c>
      <c r="G138" s="70">
        <f>INDEX('Data - Knowledge'!$J:$J,MATCH('Data - Overview'!$A138,'Data - Knowledge'!$A:$A,0))</f>
        <v>94.259863944507686</v>
      </c>
      <c r="H138" s="70">
        <f>RANK('Data - Overview'!$G138,'Data - Overview'!$G$137:$G$140)</f>
        <v>4</v>
      </c>
      <c r="I138" s="1">
        <v>2</v>
      </c>
      <c r="J138" s="1" t="str">
        <f>"" &amp;TEXT('Data - Overview'!$C138,"0")&amp;" "</f>
        <v xml:space="preserve">2 people </v>
      </c>
      <c r="K138" s="1" t="str">
        <f>"Index: "&amp;TEXT('Data - Overview'!$G138,"0")&amp;""</f>
        <v>Index: 94</v>
      </c>
      <c r="L138" s="1" t="str">
        <f>'Data - Overview'!$J138&amp;CHAR(10)&amp;'Data - Overview'!$K138</f>
        <v>2 people 
Index: 94</v>
      </c>
    </row>
    <row r="139" spans="1:13">
      <c r="A139" s="72" t="s">
        <v>179</v>
      </c>
      <c r="B139" s="72" t="str">
        <f>INDEX('Data - Knowledge'!$D:$D,MATCH('Data - Overview'!$A139,'Data - Knowledge'!$A:$A,0))</f>
        <v>Household size : 3-4 persons</v>
      </c>
      <c r="C139" s="72" t="s">
        <v>180</v>
      </c>
      <c r="D139" s="84">
        <f>INDEX('Data - Knowledge'!$E:$E,MATCH('Data - Overview'!$A139,'Data - Knowledge'!$A:$A,0))</f>
        <v>0.35725161290322582</v>
      </c>
      <c r="E139" s="85">
        <f>RANK('Data - Overview'!$D139,'Data - Overview'!$D$137:$D$140)</f>
        <v>2</v>
      </c>
      <c r="F139" s="84">
        <f>INDEX('Data - Knowledge'!$G:$G,MATCH('Data - Overview'!$A139,'Data - Knowledge'!$A:$A,0))</f>
        <v>0.3470210449590253</v>
      </c>
      <c r="G139" s="75">
        <f>INDEX('Data - Knowledge'!$J:$J,MATCH('Data - Overview'!$A139,'Data - Knowledge'!$A:$A,0))</f>
        <v>102.94811167588078</v>
      </c>
      <c r="H139" s="75">
        <f>RANK('Data - Overview'!$G139,'Data - Overview'!$G$137:$G$140)</f>
        <v>2</v>
      </c>
      <c r="I139" s="72">
        <v>3</v>
      </c>
      <c r="J139" s="72" t="str">
        <f>"" &amp;TEXT('Data - Overview'!$C139,"0")&amp;" "</f>
        <v xml:space="preserve">3-4 people </v>
      </c>
      <c r="K139" s="72" t="str">
        <f>"Index: "&amp;TEXT('Data - Overview'!$G139,"0")&amp;""</f>
        <v>Index: 103</v>
      </c>
      <c r="L139" s="72" t="str">
        <f>'Data - Overview'!$J139&amp;CHAR(10)&amp;'Data - Overview'!$K139</f>
        <v>3-4 people 
Index: 103</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8.8974193548387093E-2</v>
      </c>
      <c r="E140" s="115">
        <f>RANK('Data - Overview'!$D140,'Data - Overview'!$D$137:$D$140)</f>
        <v>4</v>
      </c>
      <c r="F140" s="111">
        <f>INDEX('Data - Knowledge'!$G:$G,MATCH('Data - Overview'!$A140,'Data - Knowledge'!$A:$A,0))</f>
        <v>8.1627077053531491E-2</v>
      </c>
      <c r="G140" s="112">
        <f>INDEX('Data - Knowledge'!$J:$J,MATCH('Data - Overview'!$A140,'Data - Knowledge'!$A:$A,0))</f>
        <v>109.0008325179123</v>
      </c>
      <c r="H140" s="112">
        <f>RANK('Data - Overview'!$G140,'Data - Overview'!$G$137:$G$140)</f>
        <v>1</v>
      </c>
      <c r="I140" s="108">
        <v>4</v>
      </c>
      <c r="J140" s="108" t="str">
        <f>"" &amp;TEXT('Data - Overview'!$C140,"0")&amp;" "</f>
        <v xml:space="preserve">5+ people </v>
      </c>
      <c r="K140" s="108" t="str">
        <f>"Index: "&amp;TEXT('Data - Overview'!$G140,"0")&amp;""</f>
        <v>Index: 109</v>
      </c>
      <c r="L140" s="108" t="str">
        <f>'Data - Overview'!$J140&amp;CHAR(10)&amp;'Data - Overview'!$K140</f>
        <v>5+ people 
Index: 109</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0.17893870967741937</v>
      </c>
      <c r="E146" s="63">
        <f>RANK('Data - Overview'!$D146,'Data - Overview'!$D$146:$D$151)</f>
        <v>3</v>
      </c>
      <c r="F146" s="62">
        <f>INDEX('Data - Knowledge'!$G:$G,MATCH('Data - Overview'!$A146,'Data - Knowledge'!$A:$A,0))</f>
        <v>0.16121802891177203</v>
      </c>
      <c r="G146" s="64">
        <f>INDEX('Data - Knowledge'!$J:$J,MATCH('Data - Overview'!$A146,'Data - Knowledge'!$A:$A,0))</f>
        <v>110.99174880456151</v>
      </c>
      <c r="H146" s="64">
        <f>RANK('Data - Overview'!$G146,'Data - Overview'!$G$146:$G$151)</f>
        <v>1</v>
      </c>
      <c r="I146" s="64">
        <f xml:space="preserve"> 'Data - Overview'!$G146 - 100</f>
        <v>10.99174880456151</v>
      </c>
      <c r="J146" s="61" t="str">
        <f>"" &amp;TEXT('Data - Overview'!$C146,"0")&amp;" "</f>
        <v xml:space="preserve">&lt;20k </v>
      </c>
      <c r="K146" s="61" t="str">
        <f>"Index: "&amp;TEXT('Data - Overview'!$G146,"0")&amp;""</f>
        <v>Index: 111</v>
      </c>
      <c r="L146" s="61" t="str">
        <f>'Data - Overview'!$J146&amp;CHAR(10)&amp;'Data - Overview'!$K146</f>
        <v>&lt;20k 
Index: 111</v>
      </c>
      <c r="M146" s="61">
        <v>1</v>
      </c>
    </row>
    <row r="147" spans="1:13">
      <c r="A147" s="86" t="s">
        <v>186</v>
      </c>
      <c r="B147" s="1" t="str">
        <f>INDEX('Data - Knowledge'!$D:$D,MATCH('Data - Overview'!$A147,'Data - Knowledge'!$A:$A,0))</f>
        <v>£20,000-£40,000</v>
      </c>
      <c r="C147" s="1" t="s">
        <v>187</v>
      </c>
      <c r="D147" s="68">
        <f>INDEX('Data - Knowledge'!$E:$E,MATCH('Data - Overview'!$A147,'Data - Knowledge'!$A:$A,0))</f>
        <v>0.32354516129032262</v>
      </c>
      <c r="E147" s="69">
        <f>RANK('Data - Overview'!$D147,'Data - Overview'!$D$146:$D$151)</f>
        <v>1</v>
      </c>
      <c r="F147" s="68">
        <f>INDEX('Data - Knowledge'!$G:$G,MATCH('Data - Overview'!$A147,'Data - Knowledge'!$A:$A,0))</f>
        <v>0.31110931065925584</v>
      </c>
      <c r="G147" s="70">
        <f>INDEX('Data - Knowledge'!$J:$J,MATCH('Data - Overview'!$A147,'Data - Knowledge'!$A:$A,0))</f>
        <v>103.99726083565761</v>
      </c>
      <c r="H147" s="70">
        <f>RANK('Data - Overview'!$G147,'Data - Overview'!$G$146:$G$151)</f>
        <v>2</v>
      </c>
      <c r="I147" s="70">
        <f xml:space="preserve"> 'Data - Overview'!$G147 - 100</f>
        <v>3.9972608356576131</v>
      </c>
      <c r="J147" s="1" t="str">
        <f>"" &amp;TEXT('Data - Overview'!$C147,"0")&amp;" "</f>
        <v xml:space="preserve">20k - 40k </v>
      </c>
      <c r="K147" s="1" t="str">
        <f>"Index: "&amp;TEXT('Data - Overview'!$G147,"0")&amp;""</f>
        <v>Index: 104</v>
      </c>
      <c r="L147" s="1" t="str">
        <f>'Data - Overview'!$J147&amp;CHAR(10)&amp;'Data - Overview'!$K147</f>
        <v>20k - 40k 
Index: 104</v>
      </c>
      <c r="M147" s="1">
        <v>2</v>
      </c>
    </row>
    <row r="148" spans="1:13">
      <c r="A148" s="56" t="s">
        <v>188</v>
      </c>
      <c r="B148" s="72" t="str">
        <f>INDEX('Data - Knowledge'!$D:$D,MATCH('Data - Overview'!$A148,'Data - Knowledge'!$A:$A,0))</f>
        <v>£40,000-£60,000</v>
      </c>
      <c r="C148" s="72" t="s">
        <v>189</v>
      </c>
      <c r="D148" s="84">
        <f>INDEX('Data - Knowledge'!$E:$E,MATCH('Data - Overview'!$A148,'Data - Knowledge'!$A:$A,0))</f>
        <v>0.20794193548387094</v>
      </c>
      <c r="E148" s="85">
        <f>RANK('Data - Overview'!$D148,'Data - Overview'!$D$146:$D$151)</f>
        <v>2</v>
      </c>
      <c r="F148" s="84">
        <f>INDEX('Data - Knowledge'!$G:$G,MATCH('Data - Overview'!$A148,'Data - Knowledge'!$A:$A,0))</f>
        <v>0.21309835113457506</v>
      </c>
      <c r="G148" s="75">
        <f>INDEX('Data - Knowledge'!$J:$J,MATCH('Data - Overview'!$A148,'Data - Knowledge'!$A:$A,0))</f>
        <v>97.58026487617083</v>
      </c>
      <c r="H148" s="75">
        <f>RANK('Data - Overview'!$G148,'Data - Overview'!$G$146:$G$151)</f>
        <v>3</v>
      </c>
      <c r="I148" s="75">
        <f xml:space="preserve"> 'Data - Overview'!$G148 - 100</f>
        <v>-2.4197351238291702</v>
      </c>
      <c r="J148" s="72" t="str">
        <f>"" &amp;TEXT('Data - Overview'!$C148,"0")&amp;" "</f>
        <v xml:space="preserve">40k - 60k </v>
      </c>
      <c r="K148" s="72" t="str">
        <f>"Index: "&amp;TEXT('Data - Overview'!$G148,"0")&amp;""</f>
        <v>Index: 98</v>
      </c>
      <c r="L148" s="72" t="str">
        <f>'Data - Overview'!$J148&amp;CHAR(10)&amp;'Data - Overview'!$K148</f>
        <v>40k - 60k 
Index: 98</v>
      </c>
      <c r="M148" s="72">
        <v>3</v>
      </c>
    </row>
    <row r="149" spans="1:13">
      <c r="A149" s="86" t="s">
        <v>190</v>
      </c>
      <c r="B149" s="1" t="str">
        <f>INDEX('Data - Knowledge'!$D:$D,MATCH('Data - Overview'!$A149,'Data - Knowledge'!$A:$A,0))</f>
        <v>£60,000-£80,000</v>
      </c>
      <c r="C149" s="1" t="s">
        <v>191</v>
      </c>
      <c r="D149" s="68">
        <f>INDEX('Data - Knowledge'!$E:$E,MATCH('Data - Overview'!$A149,'Data - Knowledge'!$A:$A,0))</f>
        <v>0.13841935483870968</v>
      </c>
      <c r="E149" s="69">
        <f>RANK('Data - Overview'!$D149,'Data - Overview'!$D$146:$D$151)</f>
        <v>4</v>
      </c>
      <c r="F149" s="68">
        <f>INDEX('Data - Knowledge'!$G:$G,MATCH('Data - Overview'!$A149,'Data - Knowledge'!$A:$A,0))</f>
        <v>0.14212792500827628</v>
      </c>
      <c r="G149" s="70">
        <f>INDEX('Data - Knowledge'!$J:$J,MATCH('Data - Overview'!$A149,'Data - Knowledge'!$A:$A,0))</f>
        <v>97.390681550194543</v>
      </c>
      <c r="H149" s="70">
        <f>RANK('Data - Overview'!$G149,'Data - Overview'!$G$146:$G$151)</f>
        <v>4</v>
      </c>
      <c r="I149" s="70">
        <f xml:space="preserve"> 'Data - Overview'!$G149 - 100</f>
        <v>-2.6093184498054569</v>
      </c>
      <c r="J149" s="1" t="str">
        <f>"" &amp;TEXT('Data - Overview'!$C149,"0")&amp;" "</f>
        <v xml:space="preserve">60k - 80k </v>
      </c>
      <c r="K149" s="1" t="str">
        <f>"Index: "&amp;TEXT('Data - Overview'!$G149,"0")&amp;""</f>
        <v>Index: 97</v>
      </c>
      <c r="L149" s="1" t="str">
        <f>'Data - Overview'!$J149&amp;CHAR(10)&amp;'Data - Overview'!$K149</f>
        <v>60k - 80k 
Index: 97</v>
      </c>
      <c r="M149" s="1">
        <v>4</v>
      </c>
    </row>
    <row r="150" spans="1:13">
      <c r="A150" s="56" t="s">
        <v>192</v>
      </c>
      <c r="B150" s="72" t="str">
        <f>INDEX('Data - Knowledge'!$D:$D,MATCH('Data - Overview'!$A150,'Data - Knowledge'!$A:$A,0))</f>
        <v>£80,000-£100,000</v>
      </c>
      <c r="C150" s="72" t="s">
        <v>193</v>
      </c>
      <c r="D150" s="84">
        <f>INDEX('Data - Knowledge'!$E:$E,MATCH('Data - Overview'!$A150,'Data - Knowledge'!$A:$A,0))</f>
        <v>6.8790322580645158E-2</v>
      </c>
      <c r="E150" s="85">
        <f>RANK('Data - Overview'!$D150,'Data - Overview'!$D$146:$D$151)</f>
        <v>6</v>
      </c>
      <c r="F150" s="84">
        <f>INDEX('Data - Knowledge'!$G:$G,MATCH('Data - Overview'!$A150,'Data - Knowledge'!$A:$A,0))</f>
        <v>7.5628836850022363E-2</v>
      </c>
      <c r="G150" s="75">
        <f>INDEX('Data - Knowledge'!$J:$J,MATCH('Data - Overview'!$A150,'Data - Knowledge'!$A:$A,0))</f>
        <v>90.957795261431173</v>
      </c>
      <c r="H150" s="75">
        <f>RANK('Data - Overview'!$G150,'Data - Overview'!$G$146:$G$151)</f>
        <v>5</v>
      </c>
      <c r="I150" s="75">
        <f xml:space="preserve"> 'Data - Overview'!$G150 - 100</f>
        <v>-9.0422047385688273</v>
      </c>
      <c r="J150" s="72" t="str">
        <f>"" &amp;TEXT('Data - Overview'!$C150,"0")&amp;" "</f>
        <v xml:space="preserve">80k - 100k </v>
      </c>
      <c r="K150" s="72" t="str">
        <f>"Index: "&amp;TEXT('Data - Overview'!$G150,"0")&amp;""</f>
        <v>Index: 91</v>
      </c>
      <c r="L150" s="72" t="str">
        <f>'Data - Overview'!$J150&amp;CHAR(10)&amp;'Data - Overview'!$K150</f>
        <v>80k - 100k 
Index: 91</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8.248064516129032E-2</v>
      </c>
      <c r="E151" s="115">
        <f>RANK('Data - Overview'!$D151,'Data - Overview'!$D$146:$D$151)</f>
        <v>5</v>
      </c>
      <c r="F151" s="111">
        <f>INDEX('Data - Knowledge'!$G:$G,MATCH('Data - Overview'!$A151,'Data - Knowledge'!$A:$A,0))</f>
        <v>9.6759790682952054E-2</v>
      </c>
      <c r="G151" s="112">
        <f>INDEX('Data - Knowledge'!$J:$J,MATCH('Data - Overview'!$A151,'Data - Knowledge'!$A:$A,0))</f>
        <v>85.242686635764343</v>
      </c>
      <c r="H151" s="112">
        <f>RANK('Data - Overview'!$G151,'Data - Overview'!$G$146:$G$151)</f>
        <v>6</v>
      </c>
      <c r="I151" s="112">
        <f xml:space="preserve"> 'Data - Overview'!$G151 - 100</f>
        <v>-14.757313364235657</v>
      </c>
      <c r="J151" s="108" t="str">
        <f>"" &amp;TEXT('Data - Overview'!$C151,"0")&amp;" "</f>
        <v xml:space="preserve">100k+ </v>
      </c>
      <c r="K151" s="108" t="str">
        <f>"Index: "&amp;TEXT('Data - Overview'!$G151,"0")&amp;""</f>
        <v>Index: 85</v>
      </c>
      <c r="L151" s="108" t="str">
        <f>'Data - Overview'!$J151&amp;CHAR(10)&amp;'Data - Overview'!$K151</f>
        <v>100k+ 
Index: 85</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0.32354516129032262</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42566-204E-4392-8BD9-06C65E3936AA}">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310</v>
      </c>
      <c r="K2" s="123">
        <f>'Input Sheet'!B8</f>
        <v>0</v>
      </c>
      <c r="L2" s="123">
        <f>'Input Sheet'!B9</f>
        <v>17</v>
      </c>
      <c r="M2" s="123">
        <f>'Input Sheet'!B10</f>
        <v>39</v>
      </c>
      <c r="N2" s="123">
        <f>'Input Sheet'!B11</f>
        <v>12</v>
      </c>
      <c r="O2" s="123">
        <f>'Input Sheet'!B12</f>
        <v>17</v>
      </c>
      <c r="P2" s="123">
        <f>'Input Sheet'!B13</f>
        <v>1</v>
      </c>
      <c r="Q2" s="123">
        <f>'Input Sheet'!B14</f>
        <v>31</v>
      </c>
      <c r="R2" s="123">
        <f>'Input Sheet'!B15</f>
        <v>0</v>
      </c>
      <c r="S2" s="123">
        <f>'Input Sheet'!B16</f>
        <v>15</v>
      </c>
      <c r="T2" s="123">
        <f>'Input Sheet'!B17</f>
        <v>8</v>
      </c>
      <c r="U2" s="123">
        <f>'Input Sheet'!B18</f>
        <v>1</v>
      </c>
      <c r="V2" s="123">
        <f>'Input Sheet'!B19</f>
        <v>10</v>
      </c>
      <c r="W2" s="123">
        <f>'Input Sheet'!B20</f>
        <v>0</v>
      </c>
      <c r="X2" s="123">
        <f>'Input Sheet'!B21</f>
        <v>13</v>
      </c>
      <c r="Y2" s="123">
        <f>'Input Sheet'!B22</f>
        <v>11</v>
      </c>
      <c r="Z2" s="123">
        <f>'Input Sheet'!B23</f>
        <v>27</v>
      </c>
      <c r="AA2" s="123">
        <f>'Input Sheet'!B24</f>
        <v>14</v>
      </c>
      <c r="AB2" s="123">
        <f>'Input Sheet'!B25</f>
        <v>0</v>
      </c>
      <c r="AC2" s="123">
        <f>'Input Sheet'!B26</f>
        <v>15</v>
      </c>
      <c r="AD2" s="123">
        <f>'Input Sheet'!B27</f>
        <v>7</v>
      </c>
      <c r="AE2" s="123">
        <f>'Input Sheet'!B28</f>
        <v>0</v>
      </c>
      <c r="AF2" s="123">
        <f>'Input Sheet'!B29</f>
        <v>0</v>
      </c>
      <c r="AG2" s="123">
        <f>'Input Sheet'!B30</f>
        <v>16</v>
      </c>
      <c r="AH2" s="123">
        <f>'Input Sheet'!B31</f>
        <v>21</v>
      </c>
      <c r="AI2" s="123">
        <f>'Input Sheet'!B32</f>
        <v>35</v>
      </c>
      <c r="AJ2" s="123">
        <f>'Input Sheet'!B32</f>
        <v>35</v>
      </c>
      <c r="AK2" s="123">
        <f>'Input Sheet'!B32</f>
        <v>35</v>
      </c>
      <c r="AL2" s="123">
        <f>'Input Sheet'!B32</f>
        <v>35</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0</v>
      </c>
      <c r="L4" s="126">
        <f t="shared" si="0"/>
        <v>5.4838709677419356E-2</v>
      </c>
      <c r="M4" s="126">
        <f t="shared" si="0"/>
        <v>0.12580645161290321</v>
      </c>
      <c r="N4" s="126">
        <f t="shared" si="0"/>
        <v>3.870967741935484E-2</v>
      </c>
      <c r="O4" s="126">
        <f t="shared" si="0"/>
        <v>5.4838709677419356E-2</v>
      </c>
      <c r="P4" s="126">
        <f t="shared" si="0"/>
        <v>3.2258064516129032E-3</v>
      </c>
      <c r="Q4" s="126">
        <f t="shared" si="0"/>
        <v>0.1</v>
      </c>
      <c r="R4" s="126">
        <f t="shared" si="0"/>
        <v>0</v>
      </c>
      <c r="S4" s="126">
        <f t="shared" si="0"/>
        <v>4.8387096774193547E-2</v>
      </c>
      <c r="T4" s="126">
        <f t="shared" si="0"/>
        <v>2.5806451612903226E-2</v>
      </c>
      <c r="U4" s="126">
        <f t="shared" si="0"/>
        <v>3.2258064516129032E-3</v>
      </c>
      <c r="V4" s="126">
        <f t="shared" si="0"/>
        <v>3.2258064516129031E-2</v>
      </c>
      <c r="W4" s="126">
        <f t="shared" si="0"/>
        <v>0</v>
      </c>
      <c r="X4" s="126">
        <f t="shared" si="0"/>
        <v>4.1935483870967745E-2</v>
      </c>
      <c r="Y4" s="126">
        <f t="shared" si="0"/>
        <v>3.5483870967741936E-2</v>
      </c>
      <c r="Z4" s="126">
        <f t="shared" si="0"/>
        <v>8.7096774193548387E-2</v>
      </c>
      <c r="AA4" s="126">
        <f t="shared" si="0"/>
        <v>4.5161290322580643E-2</v>
      </c>
      <c r="AB4" s="126">
        <f t="shared" si="0"/>
        <v>0</v>
      </c>
      <c r="AC4" s="126">
        <f t="shared" si="0"/>
        <v>4.8387096774193547E-2</v>
      </c>
      <c r="AD4" s="126">
        <f t="shared" si="0"/>
        <v>2.2580645161290321E-2</v>
      </c>
      <c r="AE4" s="126">
        <f t="shared" si="0"/>
        <v>0</v>
      </c>
      <c r="AF4" s="126">
        <f t="shared" si="0"/>
        <v>0</v>
      </c>
      <c r="AG4" s="126">
        <f t="shared" si="0"/>
        <v>5.1612903225806452E-2</v>
      </c>
      <c r="AH4" s="126">
        <f t="shared" si="0"/>
        <v>6.7741935483870974E-2</v>
      </c>
      <c r="AI4" s="126">
        <f t="shared" si="0"/>
        <v>0.11290322580645161</v>
      </c>
      <c r="AJ4" s="126">
        <f t="shared" si="0"/>
        <v>0.11290322580645161</v>
      </c>
      <c r="AK4" s="126">
        <f t="shared" si="0"/>
        <v>0.11290322580645161</v>
      </c>
      <c r="AL4" s="126">
        <f t="shared" si="0"/>
        <v>0.11290322580645161</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0.13737741935483874</v>
      </c>
      <c r="F9" s="128">
        <f t="shared" ref="F9:F72" si="2">SUMPRODUCT($K$2:$AI$2,$K9:$AI9)</f>
        <v>42.58700000000001</v>
      </c>
      <c r="G9" s="122">
        <f t="shared" ref="G9:G72" si="3">SUMPRODUCT($K$3:$AI$3,$K9:$AI9)/$J$3</f>
        <v>0.12982592244118041</v>
      </c>
      <c r="H9" s="128">
        <f t="shared" ref="H9:H72" si="4">SUMPRODUCT($K$3:$AI$3,$K9:$AI9)</f>
        <v>44706.595000000001</v>
      </c>
      <c r="I9" s="122">
        <f t="shared" ref="I9:I72" si="5">CORREL($K$4:$AI$4,$K9:$AI9)</f>
        <v>0.12755716977579187</v>
      </c>
      <c r="J9" s="128">
        <f>$E9/$G9*100</f>
        <v>105.81663258898058</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7.2612903225806463E-3</v>
      </c>
      <c r="F10" s="128">
        <f t="shared" si="2"/>
        <v>2.2510000000000003</v>
      </c>
      <c r="G10" s="122">
        <f t="shared" si="3"/>
        <v>7.0691983342916383E-3</v>
      </c>
      <c r="H10" s="128">
        <f t="shared" si="4"/>
        <v>2434.335</v>
      </c>
      <c r="I10" s="122">
        <f t="shared" si="5"/>
        <v>-0.12764431575162985</v>
      </c>
      <c r="J10" s="128">
        <f t="shared" ref="J10:J73" si="6">$E10/$G10*100</f>
        <v>102.71730936388074</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1.861290322580646E-2</v>
      </c>
      <c r="F11" s="128">
        <f t="shared" si="2"/>
        <v>5.7700000000000022</v>
      </c>
      <c r="G11" s="122">
        <f t="shared" si="3"/>
        <v>1.8556278640252298E-2</v>
      </c>
      <c r="H11" s="128">
        <f t="shared" si="4"/>
        <v>6390.0030000000006</v>
      </c>
      <c r="I11" s="122">
        <f t="shared" si="5"/>
        <v>-6.6825562945998854E-2</v>
      </c>
      <c r="J11" s="128">
        <f t="shared" si="6"/>
        <v>100.30515054581758</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2.1877419354838713E-2</v>
      </c>
      <c r="F12" s="128">
        <f t="shared" si="2"/>
        <v>6.7820000000000009</v>
      </c>
      <c r="G12" s="122">
        <f t="shared" si="3"/>
        <v>2.0246307621719261E-2</v>
      </c>
      <c r="H12" s="128">
        <f t="shared" si="4"/>
        <v>6971.978000000001</v>
      </c>
      <c r="I12" s="122">
        <f t="shared" si="5"/>
        <v>0.11395574408951521</v>
      </c>
      <c r="J12" s="128">
        <f t="shared" si="6"/>
        <v>108.05634174682635</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2.0351612903225812E-2</v>
      </c>
      <c r="F13" s="128">
        <f t="shared" si="2"/>
        <v>6.3090000000000019</v>
      </c>
      <c r="G13" s="122">
        <f t="shared" si="3"/>
        <v>1.9254357383885378E-2</v>
      </c>
      <c r="H13" s="128">
        <f t="shared" si="4"/>
        <v>6630.3920000000007</v>
      </c>
      <c r="I13" s="122">
        <f t="shared" si="5"/>
        <v>0.19798757347047571</v>
      </c>
      <c r="J13" s="128">
        <f t="shared" si="6"/>
        <v>105.69873871905362</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1.9916129032258065E-2</v>
      </c>
      <c r="F14" s="128">
        <f t="shared" si="2"/>
        <v>6.1740000000000004</v>
      </c>
      <c r="G14" s="122">
        <f t="shared" si="3"/>
        <v>1.9234430447383249E-2</v>
      </c>
      <c r="H14" s="128">
        <f t="shared" si="4"/>
        <v>6623.5300000000007</v>
      </c>
      <c r="I14" s="122">
        <f t="shared" si="5"/>
        <v>-6.4355931137838343E-2</v>
      </c>
      <c r="J14" s="128">
        <f t="shared" si="6"/>
        <v>103.54415789300148</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5.9483870967741949E-3</v>
      </c>
      <c r="F15" s="128">
        <f t="shared" si="2"/>
        <v>1.8440000000000003</v>
      </c>
      <c r="G15" s="122">
        <f t="shared" si="3"/>
        <v>5.0529710359567661E-3</v>
      </c>
      <c r="H15" s="128">
        <f t="shared" si="4"/>
        <v>1740.0309999999999</v>
      </c>
      <c r="I15" s="122">
        <f t="shared" si="5"/>
        <v>0.32525569599744103</v>
      </c>
      <c r="J15" s="128">
        <f t="shared" si="6"/>
        <v>117.72058566031112</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3.7851612903225806E-2</v>
      </c>
      <c r="F16" s="128">
        <f t="shared" si="2"/>
        <v>11.734</v>
      </c>
      <c r="G16" s="122">
        <f t="shared" si="3"/>
        <v>3.8942423292039098E-2</v>
      </c>
      <c r="H16" s="128">
        <f t="shared" si="4"/>
        <v>13410.135</v>
      </c>
      <c r="I16" s="122">
        <f t="shared" si="5"/>
        <v>-0.32007548208475606</v>
      </c>
      <c r="J16" s="128">
        <f t="shared" si="6"/>
        <v>97.198914970871158</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9.6741935483870955E-3</v>
      </c>
      <c r="F17" s="128">
        <f t="shared" si="2"/>
        <v>2.9989999999999997</v>
      </c>
      <c r="G17" s="122">
        <f t="shared" si="3"/>
        <v>8.80491523356507E-3</v>
      </c>
      <c r="H17" s="128">
        <f t="shared" si="4"/>
        <v>3032.0430000000001</v>
      </c>
      <c r="I17" s="122">
        <f t="shared" si="5"/>
        <v>-3.012629603981648E-2</v>
      </c>
      <c r="J17" s="128">
        <f t="shared" si="6"/>
        <v>109.87264830793902</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1.49E-2</v>
      </c>
      <c r="F18" s="128">
        <f t="shared" si="2"/>
        <v>4.6189999999999998</v>
      </c>
      <c r="G18" s="122">
        <f t="shared" si="3"/>
        <v>1.434271020275411E-2</v>
      </c>
      <c r="H18" s="128">
        <f t="shared" si="4"/>
        <v>4939.027</v>
      </c>
      <c r="I18" s="122">
        <f t="shared" si="5"/>
        <v>-0.26398259757511983</v>
      </c>
      <c r="J18" s="128">
        <f t="shared" si="6"/>
        <v>103.88552644073418</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1.1612903225806451E-2</v>
      </c>
      <c r="F19" s="128">
        <f t="shared" si="2"/>
        <v>3.5999999999999996</v>
      </c>
      <c r="G19" s="122">
        <f t="shared" si="3"/>
        <v>1.0960927290784593E-2</v>
      </c>
      <c r="H19" s="128">
        <f t="shared" si="4"/>
        <v>3774.4830000000006</v>
      </c>
      <c r="I19" s="122">
        <f t="shared" si="5"/>
        <v>7.9828341060614719E-2</v>
      </c>
      <c r="J19" s="128">
        <f t="shared" si="6"/>
        <v>105.94818228171268</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0.17469032258064521</v>
      </c>
      <c r="F20" s="128">
        <f t="shared" si="2"/>
        <v>54.154000000000011</v>
      </c>
      <c r="G20" s="122">
        <f t="shared" si="3"/>
        <v>0.17472912782627387</v>
      </c>
      <c r="H20" s="128">
        <f t="shared" si="4"/>
        <v>60169.373000000014</v>
      </c>
      <c r="I20" s="122">
        <f t="shared" si="5"/>
        <v>2.9282348306362629E-2</v>
      </c>
      <c r="J20" s="128">
        <f t="shared" si="6"/>
        <v>99.977791198232708</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3.0548387096774195E-3</v>
      </c>
      <c r="F21" s="128">
        <f t="shared" si="2"/>
        <v>0.94700000000000006</v>
      </c>
      <c r="G21" s="122">
        <f t="shared" si="3"/>
        <v>3.046129318906487E-3</v>
      </c>
      <c r="H21" s="128">
        <f t="shared" si="4"/>
        <v>1048.9590000000001</v>
      </c>
      <c r="I21" s="122">
        <f t="shared" si="5"/>
        <v>-0.10225975747338233</v>
      </c>
      <c r="J21" s="128">
        <f t="shared" si="6"/>
        <v>100.28591664565505</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3.2177419354838706E-2</v>
      </c>
      <c r="F22" s="128">
        <f t="shared" si="2"/>
        <v>9.9749999999999996</v>
      </c>
      <c r="G22" s="122">
        <f t="shared" si="3"/>
        <v>2.6724092368988091E-2</v>
      </c>
      <c r="H22" s="128">
        <f t="shared" si="4"/>
        <v>9202.6550000000007</v>
      </c>
      <c r="I22" s="122">
        <f t="shared" si="5"/>
        <v>0.14775795517410575</v>
      </c>
      <c r="J22" s="128">
        <f t="shared" si="6"/>
        <v>120.406032543799</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9.0261290322580623E-2</v>
      </c>
      <c r="F23" s="128">
        <f t="shared" si="2"/>
        <v>27.980999999999995</v>
      </c>
      <c r="G23" s="122">
        <f t="shared" si="3"/>
        <v>8.9439841676394932E-2</v>
      </c>
      <c r="H23" s="128">
        <f t="shared" si="4"/>
        <v>30799.325000000004</v>
      </c>
      <c r="I23" s="122">
        <f t="shared" si="5"/>
        <v>-6.7238976563977525E-3</v>
      </c>
      <c r="J23" s="128">
        <f t="shared" si="6"/>
        <v>100.9184370530952</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2.6225806451612911E-2</v>
      </c>
      <c r="F24" s="128">
        <f t="shared" si="2"/>
        <v>8.1300000000000026</v>
      </c>
      <c r="G24" s="122">
        <f t="shared" si="3"/>
        <v>2.4920193519534912E-2</v>
      </c>
      <c r="H24" s="128">
        <f t="shared" si="4"/>
        <v>8581.4680000000026</v>
      </c>
      <c r="I24" s="122">
        <f t="shared" si="5"/>
        <v>0.14977940086996619</v>
      </c>
      <c r="J24" s="128">
        <f t="shared" si="6"/>
        <v>105.23917653791304</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1.0890322580645163E-2</v>
      </c>
      <c r="F25" s="128">
        <f t="shared" si="2"/>
        <v>3.3760000000000003</v>
      </c>
      <c r="G25" s="122">
        <f t="shared" si="3"/>
        <v>1.0892370730460744E-2</v>
      </c>
      <c r="H25" s="128">
        <f t="shared" si="4"/>
        <v>3750.8750000000009</v>
      </c>
      <c r="I25" s="122">
        <f t="shared" si="5"/>
        <v>0.24744557736639827</v>
      </c>
      <c r="J25" s="128">
        <f t="shared" si="6"/>
        <v>99.981196473511019</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4.9161290322580651E-3</v>
      </c>
      <c r="F26" s="128">
        <f t="shared" si="2"/>
        <v>1.5240000000000002</v>
      </c>
      <c r="G26" s="122">
        <f t="shared" si="3"/>
        <v>5.0388868561206659E-3</v>
      </c>
      <c r="H26" s="128">
        <f t="shared" si="4"/>
        <v>1735.1810000000003</v>
      </c>
      <c r="I26" s="122">
        <f t="shared" si="5"/>
        <v>0.23011989925191412</v>
      </c>
      <c r="J26" s="128">
        <f t="shared" si="6"/>
        <v>97.56379082587479</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1.0000000000000002E-3</v>
      </c>
      <c r="F27" s="128">
        <f t="shared" si="2"/>
        <v>0.31000000000000005</v>
      </c>
      <c r="G27" s="122">
        <f t="shared" si="3"/>
        <v>1.0219945521811604E-3</v>
      </c>
      <c r="H27" s="128">
        <f t="shared" si="4"/>
        <v>351.93200000000002</v>
      </c>
      <c r="I27" s="122">
        <f t="shared" si="5"/>
        <v>-0.22506353496566661</v>
      </c>
      <c r="J27" s="128">
        <f t="shared" si="6"/>
        <v>97.847879704033744</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1.1183870967741939E-2</v>
      </c>
      <c r="F28" s="128">
        <f t="shared" si="2"/>
        <v>3.467000000000001</v>
      </c>
      <c r="G28" s="122">
        <f t="shared" si="3"/>
        <v>1.1544662821830769E-2</v>
      </c>
      <c r="H28" s="128">
        <f t="shared" si="4"/>
        <v>3975.4969999999998</v>
      </c>
      <c r="I28" s="122">
        <f t="shared" si="5"/>
        <v>0.26512037318341791</v>
      </c>
      <c r="J28" s="128">
        <f t="shared" si="6"/>
        <v>96.874816877227644</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6.9129032258064506E-3</v>
      </c>
      <c r="F29" s="128">
        <f t="shared" si="2"/>
        <v>2.1429999999999998</v>
      </c>
      <c r="G29" s="122">
        <f t="shared" si="3"/>
        <v>7.5321816249368399E-3</v>
      </c>
      <c r="H29" s="128">
        <f t="shared" si="4"/>
        <v>2593.7670000000003</v>
      </c>
      <c r="I29" s="122">
        <f t="shared" si="5"/>
        <v>6.1035551007437031E-2</v>
      </c>
      <c r="J29" s="128">
        <f t="shared" si="6"/>
        <v>91.778233319810823</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0</v>
      </c>
      <c r="F30" s="128">
        <f t="shared" si="2"/>
        <v>0</v>
      </c>
      <c r="G30" s="122">
        <f t="shared" si="3"/>
        <v>1.0997276090580152E-5</v>
      </c>
      <c r="H30" s="128">
        <f t="shared" si="4"/>
        <v>3.7869999999999999</v>
      </c>
      <c r="I30" s="122">
        <f t="shared" si="5"/>
        <v>-0.22506353496566664</v>
      </c>
      <c r="J30" s="128">
        <f t="shared" si="6"/>
        <v>0</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9.325806451612904E-3</v>
      </c>
      <c r="F31" s="128">
        <f t="shared" si="2"/>
        <v>2.8910000000000005</v>
      </c>
      <c r="G31" s="122">
        <f t="shared" si="3"/>
        <v>9.5585117813438338E-3</v>
      </c>
      <c r="H31" s="128">
        <f t="shared" si="4"/>
        <v>3291.55</v>
      </c>
      <c r="I31" s="122">
        <f t="shared" si="5"/>
        <v>0.30504637535022155</v>
      </c>
      <c r="J31" s="128">
        <f t="shared" si="6"/>
        <v>97.565464843751926</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1.5770967741935489E-2</v>
      </c>
      <c r="F32" s="128">
        <f t="shared" si="2"/>
        <v>4.8890000000000011</v>
      </c>
      <c r="G32" s="122">
        <f t="shared" si="3"/>
        <v>1.6170046869827332E-2</v>
      </c>
      <c r="H32" s="128">
        <f t="shared" si="4"/>
        <v>5568.2849999999999</v>
      </c>
      <c r="I32" s="122">
        <f t="shared" si="5"/>
        <v>0.16645102280595994</v>
      </c>
      <c r="J32" s="128">
        <f t="shared" si="6"/>
        <v>97.531985336192747</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7.9548387096774198E-3</v>
      </c>
      <c r="F33" s="128">
        <f t="shared" si="2"/>
        <v>2.4660000000000002</v>
      </c>
      <c r="G33" s="122">
        <f t="shared" si="3"/>
        <v>7.9948280568478153E-3</v>
      </c>
      <c r="H33" s="128">
        <f t="shared" si="4"/>
        <v>2753.0830000000001</v>
      </c>
      <c r="I33" s="122">
        <f t="shared" si="5"/>
        <v>-5.0820798218053742E-2</v>
      </c>
      <c r="J33" s="128">
        <f t="shared" si="6"/>
        <v>99.499809790954259</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6.290645161290323E-2</v>
      </c>
      <c r="F34" s="128">
        <f t="shared" si="2"/>
        <v>19.501000000000001</v>
      </c>
      <c r="G34" s="122">
        <f t="shared" si="3"/>
        <v>5.8360807647854854E-2</v>
      </c>
      <c r="H34" s="128">
        <f t="shared" si="4"/>
        <v>20097.011000000002</v>
      </c>
      <c r="I34" s="122">
        <f t="shared" si="5"/>
        <v>8.1185807207104929E-2</v>
      </c>
      <c r="J34" s="128">
        <f t="shared" si="6"/>
        <v>107.78886404807227</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1.0354838709677422E-3</v>
      </c>
      <c r="F35" s="128">
        <f t="shared" si="2"/>
        <v>0.32100000000000006</v>
      </c>
      <c r="G35" s="122">
        <f t="shared" si="3"/>
        <v>1.0438990817695538E-3</v>
      </c>
      <c r="H35" s="128">
        <f t="shared" si="4"/>
        <v>359.47500000000002</v>
      </c>
      <c r="I35" s="122">
        <f t="shared" si="5"/>
        <v>-2.5410399109026861E-2</v>
      </c>
      <c r="J35" s="128">
        <f t="shared" si="6"/>
        <v>99.19386740071208</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0.31000000000000005</v>
      </c>
      <c r="G36" s="122">
        <f t="shared" si="3"/>
        <v>1E-3</v>
      </c>
      <c r="H36" s="128">
        <f t="shared" si="4"/>
        <v>344.358</v>
      </c>
      <c r="I36" s="122">
        <f t="shared" si="5"/>
        <v>-0.22506353496566683</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4.64258064516129E-2</v>
      </c>
      <c r="F37" s="128">
        <f t="shared" si="2"/>
        <v>14.391999999999999</v>
      </c>
      <c r="G37" s="122">
        <f t="shared" si="3"/>
        <v>4.4351785060895925E-2</v>
      </c>
      <c r="H37" s="128">
        <f t="shared" si="4"/>
        <v>15272.892</v>
      </c>
      <c r="I37" s="122">
        <f t="shared" si="5"/>
        <v>-0.11777181755017034</v>
      </c>
      <c r="J37" s="128">
        <f t="shared" si="6"/>
        <v>104.67629744297619</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4.9509677419354851E-2</v>
      </c>
      <c r="F38" s="128">
        <f t="shared" si="2"/>
        <v>15.348000000000004</v>
      </c>
      <c r="G38" s="122">
        <f t="shared" si="3"/>
        <v>4.7773079179226276E-2</v>
      </c>
      <c r="H38" s="128">
        <f t="shared" si="4"/>
        <v>16451.042000000001</v>
      </c>
      <c r="I38" s="122">
        <f t="shared" si="5"/>
        <v>-0.19530817424538757</v>
      </c>
      <c r="J38" s="128">
        <f t="shared" si="6"/>
        <v>103.6350979881651</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2.8258064516129043E-3</v>
      </c>
      <c r="F39" s="128">
        <f t="shared" si="2"/>
        <v>0.87600000000000033</v>
      </c>
      <c r="G39" s="122">
        <f t="shared" si="3"/>
        <v>2.5975786826500325E-3</v>
      </c>
      <c r="H39" s="128">
        <f t="shared" si="4"/>
        <v>894.49699999999996</v>
      </c>
      <c r="I39" s="122">
        <f t="shared" si="5"/>
        <v>-0.26042926803516153</v>
      </c>
      <c r="J39" s="128">
        <f t="shared" si="6"/>
        <v>108.786173465592</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3.1096774193548394E-3</v>
      </c>
      <c r="F40" s="128">
        <f t="shared" si="2"/>
        <v>0.96400000000000019</v>
      </c>
      <c r="G40" s="122">
        <f t="shared" si="3"/>
        <v>2.8797152962904888E-3</v>
      </c>
      <c r="H40" s="128">
        <f t="shared" si="4"/>
        <v>991.65300000000013</v>
      </c>
      <c r="I40" s="122">
        <f t="shared" si="5"/>
        <v>-0.20400357613229386</v>
      </c>
      <c r="J40" s="128">
        <f t="shared" si="6"/>
        <v>107.98558535840598</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3.0096774193548387E-3</v>
      </c>
      <c r="F41" s="128">
        <f t="shared" si="2"/>
        <v>0.93300000000000005</v>
      </c>
      <c r="G41" s="122">
        <f t="shared" si="3"/>
        <v>3.0277008229807351E-3</v>
      </c>
      <c r="H41" s="128">
        <f t="shared" si="4"/>
        <v>1042.6130000000001</v>
      </c>
      <c r="I41" s="122">
        <f t="shared" si="5"/>
        <v>-9.716303348665431E-2</v>
      </c>
      <c r="J41" s="128">
        <f t="shared" si="6"/>
        <v>99.404716493482582</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6.7741935483870974E-3</v>
      </c>
      <c r="F42" s="128">
        <f t="shared" si="2"/>
        <v>2.1</v>
      </c>
      <c r="G42" s="122">
        <f t="shared" si="3"/>
        <v>6.3439850388258738E-3</v>
      </c>
      <c r="H42" s="128">
        <f t="shared" si="4"/>
        <v>2184.6020000000003</v>
      </c>
      <c r="I42" s="122">
        <f t="shared" si="5"/>
        <v>-0.19802618607335817</v>
      </c>
      <c r="J42" s="128">
        <f t="shared" si="6"/>
        <v>106.78136072087656</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5.8838709677419346E-3</v>
      </c>
      <c r="F43" s="128">
        <f t="shared" si="2"/>
        <v>1.8239999999999998</v>
      </c>
      <c r="G43" s="122">
        <f t="shared" si="3"/>
        <v>5.7393962097584501E-3</v>
      </c>
      <c r="H43" s="128">
        <f t="shared" si="4"/>
        <v>1976.4070000000004</v>
      </c>
      <c r="I43" s="122">
        <f t="shared" si="5"/>
        <v>0.23340674880298029</v>
      </c>
      <c r="J43" s="128">
        <f t="shared" si="6"/>
        <v>102.51724663541854</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0.23391290322580643</v>
      </c>
      <c r="F44" s="128">
        <f t="shared" si="2"/>
        <v>72.512999999999991</v>
      </c>
      <c r="G44" s="122">
        <f t="shared" si="3"/>
        <v>0.18653765557936797</v>
      </c>
      <c r="H44" s="128">
        <f t="shared" si="4"/>
        <v>64235.733999999997</v>
      </c>
      <c r="I44" s="122">
        <f t="shared" si="5"/>
        <v>8.4180359433095972E-2</v>
      </c>
      <c r="J44" s="128">
        <f t="shared" si="6"/>
        <v>125.39714970647375</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0.22461612903225803</v>
      </c>
      <c r="F45" s="128">
        <f t="shared" si="2"/>
        <v>69.630999999999986</v>
      </c>
      <c r="G45" s="122">
        <f t="shared" si="3"/>
        <v>0.2151952735234843</v>
      </c>
      <c r="H45" s="128">
        <f t="shared" si="4"/>
        <v>74104.214000000007</v>
      </c>
      <c r="I45" s="122">
        <f t="shared" si="5"/>
        <v>9.1672549298780475E-3</v>
      </c>
      <c r="J45" s="128">
        <f t="shared" si="6"/>
        <v>104.37781711211498</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0.26277741935483873</v>
      </c>
      <c r="F46" s="128">
        <f t="shared" si="2"/>
        <v>81.461000000000013</v>
      </c>
      <c r="G46" s="122">
        <f t="shared" si="3"/>
        <v>0.27938740787204014</v>
      </c>
      <c r="H46" s="128">
        <f t="shared" si="4"/>
        <v>96209.28899999999</v>
      </c>
      <c r="I46" s="122">
        <f t="shared" si="5"/>
        <v>-5.8006133501598243E-2</v>
      </c>
      <c r="J46" s="128">
        <f t="shared" si="6"/>
        <v>94.054854281475414</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0.30047419354838711</v>
      </c>
      <c r="F47" s="128">
        <f t="shared" si="2"/>
        <v>93.147000000000006</v>
      </c>
      <c r="G47" s="122">
        <f t="shared" si="3"/>
        <v>0.30211903600322926</v>
      </c>
      <c r="H47" s="128">
        <f t="shared" si="4"/>
        <v>104037.10700000002</v>
      </c>
      <c r="I47" s="122">
        <f t="shared" si="5"/>
        <v>0.35812786559818049</v>
      </c>
      <c r="J47" s="128">
        <f t="shared" si="6"/>
        <v>99.455564774533258</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0.42622903225806452</v>
      </c>
      <c r="F48" s="128">
        <f t="shared" si="2"/>
        <v>132.131</v>
      </c>
      <c r="G48" s="122">
        <f t="shared" si="3"/>
        <v>0.42035953281178312</v>
      </c>
      <c r="H48" s="128">
        <f t="shared" si="4"/>
        <v>144754.16800000001</v>
      </c>
      <c r="I48" s="122">
        <f t="shared" si="5"/>
        <v>0.24268485209526583</v>
      </c>
      <c r="J48" s="128">
        <f t="shared" si="6"/>
        <v>101.39630458884096</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3.8745161290322579E-2</v>
      </c>
      <c r="F49" s="128">
        <f t="shared" si="2"/>
        <v>12.010999999999999</v>
      </c>
      <c r="G49" s="122">
        <f t="shared" si="3"/>
        <v>3.8788836036915075E-2</v>
      </c>
      <c r="H49" s="128">
        <f t="shared" si="4"/>
        <v>13357.246000000001</v>
      </c>
      <c r="I49" s="122">
        <f t="shared" si="5"/>
        <v>-0.20120641099020165</v>
      </c>
      <c r="J49" s="128">
        <f t="shared" si="6"/>
        <v>99.887403822710922</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1.5525806451612903E-2</v>
      </c>
      <c r="F50" s="128">
        <f t="shared" si="2"/>
        <v>4.8129999999999997</v>
      </c>
      <c r="G50" s="122">
        <f t="shared" si="3"/>
        <v>1.4211495013909942E-2</v>
      </c>
      <c r="H50" s="128">
        <f t="shared" si="4"/>
        <v>4893.8419999999996</v>
      </c>
      <c r="I50" s="122">
        <f t="shared" si="5"/>
        <v>9.8401343300715829E-2</v>
      </c>
      <c r="J50" s="128">
        <f t="shared" si="6"/>
        <v>109.2482278354004</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0.19306129032258063</v>
      </c>
      <c r="F51" s="128">
        <f t="shared" si="2"/>
        <v>59.848999999999997</v>
      </c>
      <c r="G51" s="122">
        <f t="shared" si="3"/>
        <v>0.20031148107492786</v>
      </c>
      <c r="H51" s="128">
        <f t="shared" si="4"/>
        <v>68978.861000000004</v>
      </c>
      <c r="I51" s="122">
        <f t="shared" si="5"/>
        <v>-4.6853659422393182E-2</v>
      </c>
      <c r="J51" s="128">
        <f t="shared" si="6"/>
        <v>96.380541587810811</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0.17021612903225805</v>
      </c>
      <c r="F52" s="128">
        <f t="shared" si="2"/>
        <v>52.766999999999996</v>
      </c>
      <c r="G52" s="122">
        <f t="shared" si="3"/>
        <v>0.16209498254723281</v>
      </c>
      <c r="H52" s="128">
        <f t="shared" si="4"/>
        <v>55818.703999999998</v>
      </c>
      <c r="I52" s="122">
        <f t="shared" si="5"/>
        <v>0.12881789082913184</v>
      </c>
      <c r="J52" s="128">
        <f t="shared" si="6"/>
        <v>105.01011589464764</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7.2500000000000023E-2</v>
      </c>
      <c r="F53" s="128">
        <f t="shared" si="2"/>
        <v>22.475000000000005</v>
      </c>
      <c r="G53" s="122">
        <f t="shared" si="3"/>
        <v>6.8823645740769782E-2</v>
      </c>
      <c r="H53" s="128">
        <f t="shared" si="4"/>
        <v>23699.972999999998</v>
      </c>
      <c r="I53" s="122">
        <f t="shared" si="5"/>
        <v>3.6292926902405105E-2</v>
      </c>
      <c r="J53" s="128">
        <f t="shared" si="6"/>
        <v>105.3417022880153</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3.9603225806451613E-2</v>
      </c>
      <c r="F54" s="128">
        <f t="shared" si="2"/>
        <v>12.276999999999999</v>
      </c>
      <c r="G54" s="122">
        <f t="shared" si="3"/>
        <v>3.3393201261477885E-2</v>
      </c>
      <c r="H54" s="128">
        <f t="shared" si="4"/>
        <v>11499.216000000002</v>
      </c>
      <c r="I54" s="122">
        <f t="shared" si="5"/>
        <v>-0.12676086392775796</v>
      </c>
      <c r="J54" s="128">
        <f t="shared" si="6"/>
        <v>118.59667330588506</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0.17332580645161291</v>
      </c>
      <c r="F55" s="128">
        <f t="shared" si="2"/>
        <v>53.731000000000002</v>
      </c>
      <c r="G55" s="122">
        <f t="shared" si="3"/>
        <v>0.17084342457558702</v>
      </c>
      <c r="H55" s="128">
        <f t="shared" si="4"/>
        <v>58831.299999999996</v>
      </c>
      <c r="I55" s="122">
        <f t="shared" si="5"/>
        <v>-2.140295690907967E-2</v>
      </c>
      <c r="J55" s="128">
        <f t="shared" si="6"/>
        <v>101.45301575532841</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0.23526774193548386</v>
      </c>
      <c r="F56" s="128">
        <f t="shared" si="2"/>
        <v>72.932999999999993</v>
      </c>
      <c r="G56" s="122">
        <f t="shared" si="3"/>
        <v>0.21211815900893838</v>
      </c>
      <c r="H56" s="128">
        <f t="shared" si="4"/>
        <v>73044.585000000006</v>
      </c>
      <c r="I56" s="122">
        <f t="shared" si="5"/>
        <v>-3.5242473339732863E-2</v>
      </c>
      <c r="J56" s="128">
        <f t="shared" si="6"/>
        <v>110.91353188935133</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0.27453548387096771</v>
      </c>
      <c r="F57" s="128">
        <f t="shared" si="2"/>
        <v>85.105999999999995</v>
      </c>
      <c r="G57" s="122">
        <f t="shared" si="3"/>
        <v>0.25784976100453599</v>
      </c>
      <c r="H57" s="128">
        <f t="shared" si="4"/>
        <v>88792.627999999997</v>
      </c>
      <c r="I57" s="122">
        <f t="shared" si="5"/>
        <v>-5.8562963753978965E-2</v>
      </c>
      <c r="J57" s="128">
        <f t="shared" si="6"/>
        <v>106.47110270780441</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0.31623870967741935</v>
      </c>
      <c r="F58" s="128">
        <f t="shared" si="2"/>
        <v>98.033999999999992</v>
      </c>
      <c r="G58" s="122">
        <f t="shared" si="3"/>
        <v>0.29780462774205912</v>
      </c>
      <c r="H58" s="128">
        <f t="shared" si="4"/>
        <v>102551.406</v>
      </c>
      <c r="I58" s="122">
        <f t="shared" si="5"/>
        <v>-8.1974156346662053E-2</v>
      </c>
      <c r="J58" s="128">
        <f t="shared" si="6"/>
        <v>106.18999176578502</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0.1297967741935484</v>
      </c>
      <c r="F59" s="128">
        <f t="shared" si="2"/>
        <v>40.237000000000009</v>
      </c>
      <c r="G59" s="122">
        <f t="shared" si="3"/>
        <v>0.11472561404120134</v>
      </c>
      <c r="H59" s="128">
        <f t="shared" si="4"/>
        <v>39506.683000000012</v>
      </c>
      <c r="I59" s="122">
        <f t="shared" si="5"/>
        <v>-1.7181845988869907E-2</v>
      </c>
      <c r="J59" s="128">
        <f t="shared" si="6"/>
        <v>113.1367003596377</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0.11284516129032258</v>
      </c>
      <c r="F60" s="128">
        <f t="shared" si="2"/>
        <v>34.981999999999999</v>
      </c>
      <c r="G60" s="122">
        <f t="shared" si="3"/>
        <v>9.9069352243885744E-2</v>
      </c>
      <c r="H60" s="128">
        <f t="shared" si="4"/>
        <v>34115.324000000008</v>
      </c>
      <c r="I60" s="122">
        <f t="shared" si="5"/>
        <v>-4.3750912168871788E-2</v>
      </c>
      <c r="J60" s="128">
        <f t="shared" si="6"/>
        <v>113.90521764240873</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9.8664516129032251E-2</v>
      </c>
      <c r="F61" s="128">
        <f t="shared" si="2"/>
        <v>30.585999999999999</v>
      </c>
      <c r="G61" s="122">
        <f t="shared" si="3"/>
        <v>8.4653052927476644E-2</v>
      </c>
      <c r="H61" s="128">
        <f t="shared" si="4"/>
        <v>29150.956000000002</v>
      </c>
      <c r="I61" s="122">
        <f t="shared" si="5"/>
        <v>-4.7081570345969308E-4</v>
      </c>
      <c r="J61" s="128">
        <f t="shared" si="6"/>
        <v>116.55163365881134</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6.9029032258064518E-2</v>
      </c>
      <c r="F62" s="128">
        <f t="shared" si="2"/>
        <v>21.399000000000001</v>
      </c>
      <c r="G62" s="122">
        <f t="shared" si="3"/>
        <v>5.8125680251366316E-2</v>
      </c>
      <c r="H62" s="128">
        <f t="shared" si="4"/>
        <v>20016.043000000001</v>
      </c>
      <c r="I62" s="122">
        <f t="shared" si="5"/>
        <v>-4.1126406719301157E-4</v>
      </c>
      <c r="J62" s="128">
        <f t="shared" si="6"/>
        <v>118.75823553298012</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0.11678064516129032</v>
      </c>
      <c r="F63" s="128">
        <f t="shared" si="2"/>
        <v>36.201999999999998</v>
      </c>
      <c r="G63" s="122">
        <f t="shared" si="3"/>
        <v>0.10038879886629613</v>
      </c>
      <c r="H63" s="128">
        <f t="shared" si="4"/>
        <v>34569.686000000002</v>
      </c>
      <c r="I63" s="122">
        <f t="shared" si="5"/>
        <v>9.097248296027996E-2</v>
      </c>
      <c r="J63" s="128">
        <f t="shared" si="6"/>
        <v>116.32836180939452</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0.175458064516129</v>
      </c>
      <c r="F64" s="128">
        <f t="shared" si="2"/>
        <v>54.391999999999989</v>
      </c>
      <c r="G64" s="122">
        <f t="shared" si="3"/>
        <v>0.16148858455444623</v>
      </c>
      <c r="H64" s="128">
        <f t="shared" si="4"/>
        <v>55609.885999999991</v>
      </c>
      <c r="I64" s="122">
        <f t="shared" si="5"/>
        <v>0.13865692540378824</v>
      </c>
      <c r="J64" s="128">
        <f t="shared" si="6"/>
        <v>108.65044424051715</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0.25488709677419352</v>
      </c>
      <c r="F65" s="128">
        <f t="shared" si="2"/>
        <v>79.014999999999986</v>
      </c>
      <c r="G65" s="122">
        <f t="shared" si="3"/>
        <v>0.23452032187432845</v>
      </c>
      <c r="H65" s="128">
        <f t="shared" si="4"/>
        <v>80758.948999999993</v>
      </c>
      <c r="I65" s="122">
        <f t="shared" si="5"/>
        <v>4.505635581525539E-2</v>
      </c>
      <c r="J65" s="128">
        <f t="shared" si="6"/>
        <v>108.68443925758338</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9.7422580645161294E-2</v>
      </c>
      <c r="F66" s="128">
        <f t="shared" si="2"/>
        <v>30.201000000000001</v>
      </c>
      <c r="G66" s="122">
        <f t="shared" si="3"/>
        <v>8.5511563547238614E-2</v>
      </c>
      <c r="H66" s="128">
        <f t="shared" si="4"/>
        <v>29446.590999999997</v>
      </c>
      <c r="I66" s="122">
        <f t="shared" si="5"/>
        <v>3.4767867350894134E-2</v>
      </c>
      <c r="J66" s="128">
        <f t="shared" si="6"/>
        <v>113.92913028814256</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0.10016774193548388</v>
      </c>
      <c r="F67" s="128">
        <f t="shared" si="2"/>
        <v>31.052</v>
      </c>
      <c r="G67" s="122">
        <f t="shared" si="3"/>
        <v>8.3262000592406737E-2</v>
      </c>
      <c r="H67" s="128">
        <f t="shared" si="4"/>
        <v>28671.936000000002</v>
      </c>
      <c r="I67" s="122">
        <f t="shared" si="5"/>
        <v>6.2415951668827366E-2</v>
      </c>
      <c r="J67" s="128">
        <f t="shared" si="6"/>
        <v>120.30426992240551</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0.14231290322580645</v>
      </c>
      <c r="F68" s="128">
        <f t="shared" si="2"/>
        <v>44.116999999999997</v>
      </c>
      <c r="G68" s="122">
        <f t="shared" si="3"/>
        <v>0.12921515399671274</v>
      </c>
      <c r="H68" s="128">
        <f t="shared" si="4"/>
        <v>44496.272000000004</v>
      </c>
      <c r="I68" s="122">
        <f t="shared" si="5"/>
        <v>-4.1090630421077606E-2</v>
      </c>
      <c r="J68" s="128">
        <f t="shared" si="6"/>
        <v>110.13638789566966</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0.14329032258064514</v>
      </c>
      <c r="F69" s="128">
        <f t="shared" si="2"/>
        <v>44.419999999999995</v>
      </c>
      <c r="G69" s="122">
        <f t="shared" si="3"/>
        <v>0.13210650543910699</v>
      </c>
      <c r="H69" s="128">
        <f t="shared" si="4"/>
        <v>45491.932000000001</v>
      </c>
      <c r="I69" s="122">
        <f t="shared" si="5"/>
        <v>-6.6854193204936518E-2</v>
      </c>
      <c r="J69" s="128">
        <f t="shared" si="6"/>
        <v>108.46575806722343</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6.1164516129032252E-2</v>
      </c>
      <c r="F70" s="128">
        <f t="shared" si="2"/>
        <v>18.960999999999999</v>
      </c>
      <c r="G70" s="122">
        <f t="shared" si="3"/>
        <v>5.6606615789381975E-2</v>
      </c>
      <c r="H70" s="128">
        <f t="shared" si="4"/>
        <v>19492.940999999999</v>
      </c>
      <c r="I70" s="122">
        <f t="shared" si="5"/>
        <v>-1.0206728446202452E-2</v>
      </c>
      <c r="J70" s="128">
        <f t="shared" si="6"/>
        <v>108.05188629648697</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4.8419354838709683E-2</v>
      </c>
      <c r="F71" s="128">
        <f t="shared" si="2"/>
        <v>15.010000000000002</v>
      </c>
      <c r="G71" s="122">
        <f t="shared" si="3"/>
        <v>4.5053894493521277E-2</v>
      </c>
      <c r="H71" s="128">
        <f t="shared" si="4"/>
        <v>15514.669</v>
      </c>
      <c r="I71" s="122">
        <f t="shared" si="5"/>
        <v>-6.0216246069943434E-3</v>
      </c>
      <c r="J71" s="128">
        <f t="shared" si="6"/>
        <v>107.46985445547301</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3.4567741935483877E-2</v>
      </c>
      <c r="F72" s="128">
        <f t="shared" si="2"/>
        <v>10.716000000000001</v>
      </c>
      <c r="G72" s="122">
        <f t="shared" si="3"/>
        <v>3.2582242898379021E-2</v>
      </c>
      <c r="H72" s="128">
        <f t="shared" si="4"/>
        <v>11219.956000000002</v>
      </c>
      <c r="I72" s="122">
        <f t="shared" si="5"/>
        <v>7.2493436501184765E-3</v>
      </c>
      <c r="J72" s="128">
        <f t="shared" si="6"/>
        <v>106.09380711848917</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3.3329032258064516E-2</v>
      </c>
      <c r="F73" s="128">
        <f t="shared" ref="F73:F136" si="8">SUMPRODUCT($K$2:$AI$2,$K73:$AI73)</f>
        <v>10.332000000000001</v>
      </c>
      <c r="G73" s="122">
        <f t="shared" ref="G73:G136" si="9">SUMPRODUCT($K$3:$AI$3,$K73:$AI73)/$J$3</f>
        <v>3.1478400385645179E-2</v>
      </c>
      <c r="H73" s="128">
        <f t="shared" ref="H73:H136" si="10">SUMPRODUCT($K$3:$AI$3,$K73:$AI73)</f>
        <v>10839.839000000002</v>
      </c>
      <c r="I73" s="122">
        <f t="shared" ref="I73:I136" si="11">CORREL($K$4:$AI$4,$K73:$AI73)</f>
        <v>-3.105642948261254E-2</v>
      </c>
      <c r="J73" s="128">
        <f t="shared" si="6"/>
        <v>105.8790530959231</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1.6890322580645167E-2</v>
      </c>
      <c r="F74" s="128">
        <f t="shared" si="8"/>
        <v>5.2360000000000015</v>
      </c>
      <c r="G74" s="122">
        <f t="shared" si="9"/>
        <v>1.5219260188524732E-2</v>
      </c>
      <c r="H74" s="128">
        <f t="shared" si="10"/>
        <v>5240.8739999999998</v>
      </c>
      <c r="I74" s="122">
        <f t="shared" si="11"/>
        <v>-5.8587388606475112E-3</v>
      </c>
      <c r="J74" s="128">
        <f t="shared" ref="J74:J137" si="12">$E74/$G74*100</f>
        <v>110.97991867817865</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5.9954838709677417E-2</v>
      </c>
      <c r="F75" s="128">
        <f t="shared" si="8"/>
        <v>18.585999999999999</v>
      </c>
      <c r="G75" s="122">
        <f t="shared" si="9"/>
        <v>5.433733498277956E-2</v>
      </c>
      <c r="H75" s="128">
        <f t="shared" si="10"/>
        <v>18711.496000000003</v>
      </c>
      <c r="I75" s="122">
        <f t="shared" si="11"/>
        <v>-0.13593084942439329</v>
      </c>
      <c r="J75" s="128">
        <f t="shared" si="12"/>
        <v>110.33820250602673</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1.1016129032258064E-2</v>
      </c>
      <c r="F76" s="128">
        <f t="shared" si="8"/>
        <v>3.4149999999999996</v>
      </c>
      <c r="G76" s="122">
        <f t="shared" si="9"/>
        <v>9.8013840247649243E-3</v>
      </c>
      <c r="H76" s="128">
        <f t="shared" si="10"/>
        <v>3375.1849999999999</v>
      </c>
      <c r="I76" s="122">
        <f t="shared" si="11"/>
        <v>-1.8825630282086083E-2</v>
      </c>
      <c r="J76" s="128">
        <f t="shared" si="12"/>
        <v>112.39360690718649</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5.6177419354838706E-2</v>
      </c>
      <c r="F77" s="128">
        <f t="shared" si="8"/>
        <v>17.414999999999999</v>
      </c>
      <c r="G77" s="122">
        <f t="shared" si="9"/>
        <v>5.1606203427828012E-2</v>
      </c>
      <c r="H77" s="128">
        <f t="shared" si="10"/>
        <v>17771.008999999998</v>
      </c>
      <c r="I77" s="122">
        <f t="shared" si="11"/>
        <v>-0.13651324654720565</v>
      </c>
      <c r="J77" s="128">
        <f t="shared" si="12"/>
        <v>108.85788068754874</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4.202580645161292E-2</v>
      </c>
      <c r="F78" s="128">
        <f t="shared" si="8"/>
        <v>13.028000000000004</v>
      </c>
      <c r="G78" s="122">
        <f t="shared" si="9"/>
        <v>3.6574315102306319E-2</v>
      </c>
      <c r="H78" s="128">
        <f t="shared" si="10"/>
        <v>12594.657999999999</v>
      </c>
      <c r="I78" s="122">
        <f t="shared" si="11"/>
        <v>1.4146453603537778E-3</v>
      </c>
      <c r="J78" s="128">
        <f t="shared" si="12"/>
        <v>114.90524520844092</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9.1787096774193555E-2</v>
      </c>
      <c r="F79" s="128">
        <f t="shared" si="8"/>
        <v>28.454000000000001</v>
      </c>
      <c r="G79" s="122">
        <f t="shared" si="9"/>
        <v>8.3982207470132825E-2</v>
      </c>
      <c r="H79" s="128">
        <f t="shared" si="10"/>
        <v>28919.945</v>
      </c>
      <c r="I79" s="122">
        <f t="shared" si="11"/>
        <v>-6.0650791156529438E-2</v>
      </c>
      <c r="J79" s="128">
        <f t="shared" si="12"/>
        <v>109.2935033969385</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9.2341935483870971E-2</v>
      </c>
      <c r="F80" s="128">
        <f t="shared" si="8"/>
        <v>28.626000000000001</v>
      </c>
      <c r="G80" s="122">
        <f t="shared" si="9"/>
        <v>7.7028603952863012E-2</v>
      </c>
      <c r="H80" s="128">
        <f t="shared" si="10"/>
        <v>26525.416000000001</v>
      </c>
      <c r="I80" s="122">
        <f t="shared" si="11"/>
        <v>0.16206450520266666</v>
      </c>
      <c r="J80" s="128">
        <f t="shared" si="12"/>
        <v>119.88005850447298</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0.41029032258064513</v>
      </c>
      <c r="F81" s="128">
        <f t="shared" si="8"/>
        <v>127.18999999999998</v>
      </c>
      <c r="G81" s="122">
        <f t="shared" si="9"/>
        <v>0.36675228686425176</v>
      </c>
      <c r="H81" s="128">
        <f t="shared" si="10"/>
        <v>126294.084</v>
      </c>
      <c r="I81" s="122">
        <f t="shared" si="11"/>
        <v>0.14967173165586625</v>
      </c>
      <c r="J81" s="128">
        <f t="shared" si="12"/>
        <v>111.87123769251596</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0.27324516129032261</v>
      </c>
      <c r="F82" s="128">
        <f t="shared" si="8"/>
        <v>84.706000000000017</v>
      </c>
      <c r="G82" s="122">
        <f t="shared" si="9"/>
        <v>0.229505386835793</v>
      </c>
      <c r="H82" s="128">
        <f t="shared" si="10"/>
        <v>79032.016000000003</v>
      </c>
      <c r="I82" s="122">
        <f t="shared" si="11"/>
        <v>0.10850689667193981</v>
      </c>
      <c r="J82" s="128">
        <f t="shared" si="12"/>
        <v>119.05827791563979</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0.16378064516129034</v>
      </c>
      <c r="F83" s="128">
        <f t="shared" si="8"/>
        <v>50.772000000000006</v>
      </c>
      <c r="G83" s="122">
        <f t="shared" si="9"/>
        <v>0.13318458697053651</v>
      </c>
      <c r="H83" s="128">
        <f t="shared" si="10"/>
        <v>45863.178000000014</v>
      </c>
      <c r="I83" s="122">
        <f t="shared" si="11"/>
        <v>0.14715648541913182</v>
      </c>
      <c r="J83" s="128">
        <f t="shared" si="12"/>
        <v>122.97267190348565</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3.9438709677419359E-2</v>
      </c>
      <c r="F84" s="128">
        <f t="shared" si="8"/>
        <v>12.226000000000001</v>
      </c>
      <c r="G84" s="122">
        <f t="shared" si="9"/>
        <v>3.0152416961418051E-2</v>
      </c>
      <c r="H84" s="128">
        <f t="shared" si="10"/>
        <v>10383.225999999997</v>
      </c>
      <c r="I84" s="122">
        <f t="shared" si="11"/>
        <v>0.25934334024669409</v>
      </c>
      <c r="J84" s="128">
        <f t="shared" si="12"/>
        <v>130.79783862064428</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0.14923548387096777</v>
      </c>
      <c r="F85" s="128">
        <f t="shared" si="8"/>
        <v>46.263000000000012</v>
      </c>
      <c r="G85" s="122">
        <f t="shared" si="9"/>
        <v>0.13266256337880927</v>
      </c>
      <c r="H85" s="128">
        <f t="shared" si="10"/>
        <v>45683.415000000001</v>
      </c>
      <c r="I85" s="122">
        <f t="shared" si="11"/>
        <v>-9.5760069590554261E-2</v>
      </c>
      <c r="J85" s="128">
        <f t="shared" si="12"/>
        <v>112.4925375102512</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0.33290000000000008</v>
      </c>
      <c r="F86" s="128">
        <f t="shared" si="8"/>
        <v>103.19900000000003</v>
      </c>
      <c r="G86" s="122">
        <f t="shared" si="9"/>
        <v>0.29718134325324225</v>
      </c>
      <c r="H86" s="128">
        <f t="shared" si="10"/>
        <v>102336.773</v>
      </c>
      <c r="I86" s="122">
        <f t="shared" si="11"/>
        <v>0.24224013998223184</v>
      </c>
      <c r="J86" s="128">
        <f t="shared" si="12"/>
        <v>112.01914506332933</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0.4144096774193548</v>
      </c>
      <c r="F87" s="128">
        <f t="shared" si="8"/>
        <v>128.46699999999998</v>
      </c>
      <c r="G87" s="122">
        <f t="shared" si="9"/>
        <v>0.38215443230591417</v>
      </c>
      <c r="H87" s="128">
        <f t="shared" si="10"/>
        <v>131597.93599999999</v>
      </c>
      <c r="I87" s="122">
        <f t="shared" si="11"/>
        <v>-1.4321920287277131E-2</v>
      </c>
      <c r="J87" s="128">
        <f t="shared" si="12"/>
        <v>108.44036922947954</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0.44190967741935488</v>
      </c>
      <c r="F88" s="128">
        <f t="shared" si="8"/>
        <v>136.99200000000002</v>
      </c>
      <c r="G88" s="122">
        <f t="shared" si="9"/>
        <v>0.40501082303881425</v>
      </c>
      <c r="H88" s="128">
        <f t="shared" si="10"/>
        <v>139468.717</v>
      </c>
      <c r="I88" s="122">
        <f t="shared" si="11"/>
        <v>-6.2781064421583807E-2</v>
      </c>
      <c r="J88" s="128">
        <f t="shared" si="12"/>
        <v>109.1105847749171</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3.9225806451612909E-3</v>
      </c>
      <c r="F89" s="128">
        <f t="shared" si="8"/>
        <v>1.2160000000000002</v>
      </c>
      <c r="G89" s="122">
        <f t="shared" si="9"/>
        <v>4.0021344066349558E-3</v>
      </c>
      <c r="H89" s="128">
        <f t="shared" si="10"/>
        <v>1378.1670000000001</v>
      </c>
      <c r="I89" s="122">
        <f t="shared" si="11"/>
        <v>0.20804659759201372</v>
      </c>
      <c r="J89" s="128">
        <f t="shared" si="12"/>
        <v>98.012216647652409</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2.3661290322580648E-2</v>
      </c>
      <c r="F90" s="128">
        <f t="shared" si="8"/>
        <v>7.3350000000000009</v>
      </c>
      <c r="G90" s="122">
        <f t="shared" si="9"/>
        <v>2.3858075026571182E-2</v>
      </c>
      <c r="H90" s="128">
        <f t="shared" si="10"/>
        <v>8215.7189999999991</v>
      </c>
      <c r="I90" s="122">
        <f t="shared" si="11"/>
        <v>0.29518685039656878</v>
      </c>
      <c r="J90" s="128">
        <f t="shared" si="12"/>
        <v>99.175186163295365</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2.692903225806452E-2</v>
      </c>
      <c r="F91" s="128">
        <f t="shared" si="8"/>
        <v>8.3480000000000008</v>
      </c>
      <c r="G91" s="122">
        <f t="shared" si="9"/>
        <v>2.5000415265508572E-2</v>
      </c>
      <c r="H91" s="128">
        <f t="shared" si="10"/>
        <v>8609.0930000000008</v>
      </c>
      <c r="I91" s="122">
        <f t="shared" si="11"/>
        <v>0.40275555909082106</v>
      </c>
      <c r="J91" s="128">
        <f t="shared" si="12"/>
        <v>107.71433983025366</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1.4161290322580646E-2</v>
      </c>
      <c r="F92" s="128">
        <f t="shared" si="8"/>
        <v>4.3900000000000006</v>
      </c>
      <c r="G92" s="122">
        <f t="shared" si="9"/>
        <v>1.3118565562583128E-2</v>
      </c>
      <c r="H92" s="128">
        <f t="shared" si="10"/>
        <v>4517.4830000000011</v>
      </c>
      <c r="I92" s="122">
        <f t="shared" si="11"/>
        <v>0.25354543099105376</v>
      </c>
      <c r="J92" s="128">
        <f t="shared" si="12"/>
        <v>107.94846627874915</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0.93180000000000018</v>
      </c>
      <c r="F93" s="128">
        <f t="shared" si="8"/>
        <v>288.85800000000006</v>
      </c>
      <c r="G93" s="122">
        <f t="shared" si="9"/>
        <v>0.93446235313249582</v>
      </c>
      <c r="H93" s="128">
        <f t="shared" si="10"/>
        <v>321789.587</v>
      </c>
      <c r="I93" s="122">
        <f t="shared" si="11"/>
        <v>-0.44242763972002508</v>
      </c>
      <c r="J93" s="128">
        <f t="shared" si="12"/>
        <v>99.715092521001949</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0.95114516129032267</v>
      </c>
      <c r="F94" s="128">
        <f t="shared" si="8"/>
        <v>294.85500000000002</v>
      </c>
      <c r="G94" s="122">
        <f t="shared" si="9"/>
        <v>0.95247506664575809</v>
      </c>
      <c r="H94" s="128">
        <f t="shared" si="10"/>
        <v>327992.40899999999</v>
      </c>
      <c r="I94" s="122">
        <f t="shared" si="11"/>
        <v>-0.3450249697578735</v>
      </c>
      <c r="J94" s="128">
        <f t="shared" si="12"/>
        <v>99.860373735543675</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1.5874193548387101E-2</v>
      </c>
      <c r="F95" s="128">
        <f t="shared" si="8"/>
        <v>4.9210000000000012</v>
      </c>
      <c r="G95" s="122">
        <f t="shared" si="9"/>
        <v>1.553200157975131E-2</v>
      </c>
      <c r="H95" s="128">
        <f t="shared" si="10"/>
        <v>5348.5690000000013</v>
      </c>
      <c r="I95" s="122">
        <f t="shared" si="11"/>
        <v>0.24510053217426656</v>
      </c>
      <c r="J95" s="128">
        <f t="shared" si="12"/>
        <v>102.20314147457916</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1.4309677419354839E-2</v>
      </c>
      <c r="F96" s="128">
        <f t="shared" si="8"/>
        <v>4.4359999999999999</v>
      </c>
      <c r="G96" s="122">
        <f t="shared" si="9"/>
        <v>1.4419287485698023E-2</v>
      </c>
      <c r="H96" s="128">
        <f t="shared" si="10"/>
        <v>4965.3969999999999</v>
      </c>
      <c r="I96" s="122">
        <f t="shared" si="11"/>
        <v>-4.1209815547244365E-2</v>
      </c>
      <c r="J96" s="128">
        <f t="shared" si="12"/>
        <v>99.239837152481343</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1.3087096774193549E-2</v>
      </c>
      <c r="F97" s="128">
        <f t="shared" si="8"/>
        <v>4.0570000000000004</v>
      </c>
      <c r="G97" s="122">
        <f t="shared" si="9"/>
        <v>1.208347127117709E-2</v>
      </c>
      <c r="H97" s="128">
        <f t="shared" si="10"/>
        <v>4161.04</v>
      </c>
      <c r="I97" s="122">
        <f t="shared" si="11"/>
        <v>0.50576025195025887</v>
      </c>
      <c r="J97" s="128">
        <f t="shared" si="12"/>
        <v>108.30577141694727</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4.000000000000001E-3</v>
      </c>
      <c r="F98" s="128">
        <f t="shared" si="8"/>
        <v>1.2400000000000002</v>
      </c>
      <c r="G98" s="122">
        <f t="shared" si="9"/>
        <v>4.0144645978894061E-3</v>
      </c>
      <c r="H98" s="128">
        <f t="shared" si="10"/>
        <v>1382.413</v>
      </c>
      <c r="I98" s="122">
        <f t="shared" si="11"/>
        <v>6.1254535596991504E-2</v>
      </c>
      <c r="J98" s="128">
        <f t="shared" si="12"/>
        <v>99.639687994832244</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1.9032258064516131E-3</v>
      </c>
      <c r="F99" s="128">
        <f t="shared" si="8"/>
        <v>0.59000000000000008</v>
      </c>
      <c r="G99" s="122">
        <f t="shared" si="9"/>
        <v>1.8106911992751729E-3</v>
      </c>
      <c r="H99" s="128">
        <f t="shared" si="10"/>
        <v>623.52599999999995</v>
      </c>
      <c r="I99" s="122">
        <f t="shared" si="11"/>
        <v>-6.8173171648921532E-2</v>
      </c>
      <c r="J99" s="128">
        <f t="shared" si="12"/>
        <v>105.11045766464665</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0.96580645161290313</v>
      </c>
      <c r="F100" s="128">
        <f t="shared" si="8"/>
        <v>299.39999999999998</v>
      </c>
      <c r="G100" s="122">
        <f t="shared" si="9"/>
        <v>0.96633059200018601</v>
      </c>
      <c r="H100" s="128">
        <f t="shared" si="10"/>
        <v>332763.67000000004</v>
      </c>
      <c r="I100" s="122">
        <f t="shared" si="11"/>
        <v>-0.43492656471189495</v>
      </c>
      <c r="J100" s="128">
        <f t="shared" si="12"/>
        <v>99.945759723264274</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2.5051612903225811E-2</v>
      </c>
      <c r="F101" s="128">
        <f t="shared" si="8"/>
        <v>7.7660000000000009</v>
      </c>
      <c r="G101" s="122">
        <f t="shared" si="9"/>
        <v>2.451231857543603E-2</v>
      </c>
      <c r="H101" s="128">
        <f t="shared" si="10"/>
        <v>8441.0130000000008</v>
      </c>
      <c r="I101" s="122">
        <f t="shared" si="11"/>
        <v>0.4345026923863568</v>
      </c>
      <c r="J101" s="128">
        <f t="shared" si="12"/>
        <v>102.2000951322908</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5.8967741935483878E-3</v>
      </c>
      <c r="F102" s="128">
        <f t="shared" si="8"/>
        <v>1.8280000000000003</v>
      </c>
      <c r="G102" s="122">
        <f t="shared" si="9"/>
        <v>5.9528136416171556E-3</v>
      </c>
      <c r="H102" s="128">
        <f t="shared" si="10"/>
        <v>2049.8990000000003</v>
      </c>
      <c r="I102" s="122">
        <f t="shared" si="11"/>
        <v>0.27890686595999481</v>
      </c>
      <c r="J102" s="128">
        <f t="shared" si="12"/>
        <v>99.058605704082751</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1.7258064516129034E-3</v>
      </c>
      <c r="F103" s="128">
        <f t="shared" si="8"/>
        <v>0.53500000000000003</v>
      </c>
      <c r="G103" s="122">
        <f t="shared" si="9"/>
        <v>1.8306123278680911E-3</v>
      </c>
      <c r="H103" s="128">
        <f t="shared" si="10"/>
        <v>630.38600000000008</v>
      </c>
      <c r="I103" s="122">
        <f t="shared" si="11"/>
        <v>-0.20451111078350392</v>
      </c>
      <c r="J103" s="128">
        <f t="shared" si="12"/>
        <v>94.274818613439407</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0.31000000000000005</v>
      </c>
      <c r="G104" s="122">
        <f t="shared" si="9"/>
        <v>1.0003078191881704E-3</v>
      </c>
      <c r="H104" s="128">
        <f t="shared" si="10"/>
        <v>344.464</v>
      </c>
      <c r="I104" s="122">
        <f t="shared" si="11"/>
        <v>-0.22506353496566653</v>
      </c>
      <c r="J104" s="128">
        <f t="shared" si="12"/>
        <v>99.969227553532463</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0.18230000000000002</v>
      </c>
      <c r="F107" s="128">
        <f t="shared" si="8"/>
        <v>56.513000000000005</v>
      </c>
      <c r="G107" s="122">
        <f t="shared" si="9"/>
        <v>0.17124168742994203</v>
      </c>
      <c r="H107" s="128">
        <f t="shared" si="10"/>
        <v>58968.444999999978</v>
      </c>
      <c r="I107" s="122">
        <f t="shared" si="11"/>
        <v>3.1470263163815515E-2</v>
      </c>
      <c r="J107" s="128">
        <f t="shared" si="12"/>
        <v>106.45772226145699</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0.15715806451612904</v>
      </c>
      <c r="F108" s="128">
        <f t="shared" si="8"/>
        <v>48.719000000000001</v>
      </c>
      <c r="G108" s="122">
        <f t="shared" si="9"/>
        <v>0.14742097468332377</v>
      </c>
      <c r="H108" s="128">
        <f t="shared" si="10"/>
        <v>50765.592000000004</v>
      </c>
      <c r="I108" s="122">
        <f t="shared" si="11"/>
        <v>0.12779048905516829</v>
      </c>
      <c r="J108" s="128">
        <f t="shared" si="12"/>
        <v>106.60495553887199</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0.15772903225806451</v>
      </c>
      <c r="F109" s="128">
        <f t="shared" si="8"/>
        <v>48.895999999999994</v>
      </c>
      <c r="G109" s="122">
        <f t="shared" si="9"/>
        <v>0.14819008125264987</v>
      </c>
      <c r="H109" s="128">
        <f t="shared" si="10"/>
        <v>51030.44</v>
      </c>
      <c r="I109" s="122">
        <f t="shared" si="11"/>
        <v>3.1719728425638152E-2</v>
      </c>
      <c r="J109" s="128">
        <f t="shared" si="12"/>
        <v>106.43696995425196</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0.10429999999999999</v>
      </c>
      <c r="F110" s="128">
        <f t="shared" si="8"/>
        <v>32.332999999999998</v>
      </c>
      <c r="G110" s="122">
        <f t="shared" si="9"/>
        <v>9.978320236498063E-2</v>
      </c>
      <c r="H110" s="128">
        <f t="shared" si="10"/>
        <v>34361.144</v>
      </c>
      <c r="I110" s="122">
        <f t="shared" si="11"/>
        <v>-8.0581597264537216E-2</v>
      </c>
      <c r="J110" s="128">
        <f t="shared" si="12"/>
        <v>104.52661122109322</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0.22112580645161287</v>
      </c>
      <c r="F111" s="128">
        <f t="shared" si="8"/>
        <v>68.548999999999992</v>
      </c>
      <c r="G111" s="122">
        <f t="shared" si="9"/>
        <v>0.21484821319673128</v>
      </c>
      <c r="H111" s="128">
        <f t="shared" si="10"/>
        <v>73984.700999999986</v>
      </c>
      <c r="I111" s="122">
        <f t="shared" si="11"/>
        <v>4.2051052627320444E-2</v>
      </c>
      <c r="J111" s="128">
        <f t="shared" si="12"/>
        <v>102.92187361555266</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0.14942258064516128</v>
      </c>
      <c r="F112" s="128">
        <f t="shared" si="8"/>
        <v>46.320999999999998</v>
      </c>
      <c r="G112" s="122">
        <f t="shared" si="9"/>
        <v>0.1405233303712996</v>
      </c>
      <c r="H112" s="128">
        <f t="shared" si="10"/>
        <v>48390.332999999991</v>
      </c>
      <c r="I112" s="122">
        <f t="shared" si="11"/>
        <v>8.8186100270218865E-2</v>
      </c>
      <c r="J112" s="128">
        <f t="shared" si="12"/>
        <v>106.33293436068412</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0.18191290322580644</v>
      </c>
      <c r="F113" s="128">
        <f t="shared" si="8"/>
        <v>56.393000000000001</v>
      </c>
      <c r="G113" s="122">
        <f t="shared" si="9"/>
        <v>0.1724004321084453</v>
      </c>
      <c r="H113" s="128">
        <f t="shared" si="10"/>
        <v>59367.468000000008</v>
      </c>
      <c r="I113" s="122">
        <f t="shared" si="11"/>
        <v>3.8136349906263155E-2</v>
      </c>
      <c r="J113" s="128">
        <f t="shared" si="12"/>
        <v>105.51766083241456</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0.11964193548387096</v>
      </c>
      <c r="F114" s="128">
        <f t="shared" si="8"/>
        <v>37.088999999999999</v>
      </c>
      <c r="G114" s="122">
        <f t="shared" si="9"/>
        <v>0.10936453632556818</v>
      </c>
      <c r="H114" s="128">
        <f t="shared" si="10"/>
        <v>37660.553000000007</v>
      </c>
      <c r="I114" s="122">
        <f t="shared" si="11"/>
        <v>0.19880169358402794</v>
      </c>
      <c r="J114" s="128">
        <f t="shared" si="12"/>
        <v>109.39737825770861</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0.21052258064516133</v>
      </c>
      <c r="F115" s="128">
        <f t="shared" si="8"/>
        <v>65.262000000000015</v>
      </c>
      <c r="G115" s="122">
        <f t="shared" si="9"/>
        <v>0.2003905818944238</v>
      </c>
      <c r="H115" s="128">
        <f t="shared" si="10"/>
        <v>69006.099999999991</v>
      </c>
      <c r="I115" s="122">
        <f t="shared" si="11"/>
        <v>0.10476644634900832</v>
      </c>
      <c r="J115" s="128">
        <f t="shared" si="12"/>
        <v>105.05612522053336</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0.18063225806451613</v>
      </c>
      <c r="F116" s="128">
        <f t="shared" si="8"/>
        <v>55.996000000000002</v>
      </c>
      <c r="G116" s="122">
        <f t="shared" si="9"/>
        <v>0.16949908235034469</v>
      </c>
      <c r="H116" s="128">
        <f t="shared" si="10"/>
        <v>58368.364999999998</v>
      </c>
      <c r="I116" s="122">
        <f t="shared" si="11"/>
        <v>0.12939189309902424</v>
      </c>
      <c r="J116" s="128">
        <f t="shared" si="12"/>
        <v>106.56828081886592</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0.10615483870967744</v>
      </c>
      <c r="F117" s="128">
        <f t="shared" si="8"/>
        <v>32.908000000000008</v>
      </c>
      <c r="G117" s="122">
        <f t="shared" si="9"/>
        <v>9.5531618257743381E-2</v>
      </c>
      <c r="H117" s="128">
        <f t="shared" si="10"/>
        <v>32897.076999999997</v>
      </c>
      <c r="I117" s="122">
        <f t="shared" si="11"/>
        <v>0.10039232055793985</v>
      </c>
      <c r="J117" s="128">
        <f t="shared" si="12"/>
        <v>111.12010938961876</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0.15532580645161292</v>
      </c>
      <c r="F118" s="128">
        <f t="shared" si="8"/>
        <v>48.151000000000003</v>
      </c>
      <c r="G118" s="122">
        <f t="shared" si="9"/>
        <v>0.14893117337189785</v>
      </c>
      <c r="H118" s="128">
        <f t="shared" si="10"/>
        <v>51285.640999999996</v>
      </c>
      <c r="I118" s="122">
        <f t="shared" si="11"/>
        <v>0.11954973284912347</v>
      </c>
      <c r="J118" s="128">
        <f t="shared" si="12"/>
        <v>104.29368340753413</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8.5332258064516123E-2</v>
      </c>
      <c r="F119" s="128">
        <f t="shared" si="8"/>
        <v>26.452999999999999</v>
      </c>
      <c r="G119" s="122">
        <f t="shared" si="9"/>
        <v>8.0028391964176826E-2</v>
      </c>
      <c r="H119" s="128">
        <f t="shared" si="10"/>
        <v>27558.417000000001</v>
      </c>
      <c r="I119" s="122">
        <f t="shared" si="11"/>
        <v>-0.21055308429274516</v>
      </c>
      <c r="J119" s="128">
        <f t="shared" si="12"/>
        <v>106.62748053554978</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0.38033225806451604</v>
      </c>
      <c r="F120" s="128">
        <f t="shared" si="8"/>
        <v>117.90299999999998</v>
      </c>
      <c r="G120" s="122">
        <f t="shared" si="9"/>
        <v>0.36476834282926485</v>
      </c>
      <c r="H120" s="128">
        <f t="shared" si="10"/>
        <v>125610.89699999998</v>
      </c>
      <c r="I120" s="122">
        <f t="shared" si="11"/>
        <v>-0.26815180454921311</v>
      </c>
      <c r="J120" s="128">
        <f t="shared" si="12"/>
        <v>104.2667944028619</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0.15412580645161292</v>
      </c>
      <c r="F121" s="128">
        <f t="shared" si="8"/>
        <v>47.779000000000003</v>
      </c>
      <c r="G121" s="122">
        <f t="shared" si="9"/>
        <v>0.14830481069119927</v>
      </c>
      <c r="H121" s="128">
        <f t="shared" si="10"/>
        <v>51069.948000000004</v>
      </c>
      <c r="I121" s="122">
        <f t="shared" si="11"/>
        <v>-0.37416371126870718</v>
      </c>
      <c r="J121" s="128">
        <f t="shared" si="12"/>
        <v>103.9250215372542</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0.27361612903225813</v>
      </c>
      <c r="F122" s="128">
        <f t="shared" si="8"/>
        <v>84.821000000000012</v>
      </c>
      <c r="G122" s="122">
        <f t="shared" si="9"/>
        <v>0.2643738957712613</v>
      </c>
      <c r="H122" s="128">
        <f t="shared" si="10"/>
        <v>91039.266000000003</v>
      </c>
      <c r="I122" s="122">
        <f t="shared" si="11"/>
        <v>-0.33514280112493328</v>
      </c>
      <c r="J122" s="128">
        <f t="shared" si="12"/>
        <v>103.49589479476948</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0.61929354838709672</v>
      </c>
      <c r="F123" s="128">
        <f t="shared" si="8"/>
        <v>191.98099999999997</v>
      </c>
      <c r="G123" s="122">
        <f t="shared" si="9"/>
        <v>0.63960772219608653</v>
      </c>
      <c r="H123" s="128">
        <f t="shared" si="10"/>
        <v>220254.03599999996</v>
      </c>
      <c r="I123" s="122">
        <f t="shared" si="11"/>
        <v>0.10475313823891212</v>
      </c>
      <c r="J123" s="128">
        <f t="shared" si="12"/>
        <v>96.823963641458036</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0.38010645161290324</v>
      </c>
      <c r="F124" s="128">
        <f t="shared" si="8"/>
        <v>117.833</v>
      </c>
      <c r="G124" s="122">
        <f t="shared" si="9"/>
        <v>0.39689604713699123</v>
      </c>
      <c r="H124" s="128">
        <f t="shared" si="10"/>
        <v>136674.32900000003</v>
      </c>
      <c r="I124" s="122">
        <f t="shared" si="11"/>
        <v>0.18513560052963907</v>
      </c>
      <c r="J124" s="128">
        <f t="shared" si="12"/>
        <v>95.769775072037206</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0.63207741935483863</v>
      </c>
      <c r="F125" s="128">
        <f t="shared" si="8"/>
        <v>195.94399999999999</v>
      </c>
      <c r="G125" s="122">
        <f t="shared" si="9"/>
        <v>0.64514814814814814</v>
      </c>
      <c r="H125" s="128">
        <f t="shared" si="10"/>
        <v>222161.92599999998</v>
      </c>
      <c r="I125" s="122">
        <f t="shared" si="11"/>
        <v>0.266538110245154</v>
      </c>
      <c r="J125" s="128">
        <f t="shared" si="12"/>
        <v>97.97399576658043</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0.47025806451612906</v>
      </c>
      <c r="F126" s="128">
        <f t="shared" si="8"/>
        <v>145.78</v>
      </c>
      <c r="G126" s="122">
        <f t="shared" si="9"/>
        <v>0.48599894005656907</v>
      </c>
      <c r="H126" s="128">
        <f t="shared" si="10"/>
        <v>167357.62300000002</v>
      </c>
      <c r="I126" s="122">
        <f t="shared" si="11"/>
        <v>0.17502072403504154</v>
      </c>
      <c r="J126" s="128">
        <f t="shared" si="12"/>
        <v>96.761129656248258</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6.2458064516129036E-2</v>
      </c>
      <c r="F127" s="128">
        <f t="shared" si="8"/>
        <v>19.362000000000002</v>
      </c>
      <c r="G127" s="122">
        <f t="shared" si="9"/>
        <v>6.5118896613408139E-2</v>
      </c>
      <c r="H127" s="128">
        <f t="shared" si="10"/>
        <v>22424.213</v>
      </c>
      <c r="I127" s="122">
        <f t="shared" si="11"/>
        <v>-0.27432594115600212</v>
      </c>
      <c r="J127" s="128">
        <f t="shared" si="12"/>
        <v>95.913886389882052</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3.9880645161290328E-2</v>
      </c>
      <c r="F128" s="128">
        <f t="shared" si="8"/>
        <v>12.363000000000001</v>
      </c>
      <c r="G128" s="122">
        <f t="shared" si="9"/>
        <v>4.3823480215357265E-2</v>
      </c>
      <c r="H128" s="128">
        <f t="shared" si="10"/>
        <v>15090.965999999997</v>
      </c>
      <c r="I128" s="122">
        <f t="shared" si="11"/>
        <v>6.1627186813482518E-2</v>
      </c>
      <c r="J128" s="128">
        <f t="shared" si="12"/>
        <v>91.002916622114299</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5.8470967741935477E-2</v>
      </c>
      <c r="F129" s="128">
        <f t="shared" si="8"/>
        <v>18.125999999999998</v>
      </c>
      <c r="G129" s="122">
        <f t="shared" si="9"/>
        <v>6.3866467455380743E-2</v>
      </c>
      <c r="H129" s="128">
        <f t="shared" si="10"/>
        <v>21992.929</v>
      </c>
      <c r="I129" s="122">
        <f t="shared" si="11"/>
        <v>6.0288869191413366E-2</v>
      </c>
      <c r="J129" s="128">
        <f t="shared" si="12"/>
        <v>91.551905204065434</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0.11822580645161287</v>
      </c>
      <c r="F130" s="128">
        <f t="shared" si="8"/>
        <v>36.649999999999991</v>
      </c>
      <c r="G130" s="122">
        <f t="shared" si="9"/>
        <v>0.10414213986606963</v>
      </c>
      <c r="H130" s="128">
        <f t="shared" si="10"/>
        <v>35862.179000000004</v>
      </c>
      <c r="I130" s="122">
        <f t="shared" si="11"/>
        <v>1.3671898796998925E-2</v>
      </c>
      <c r="J130" s="128">
        <f t="shared" si="12"/>
        <v>113.52350412969747</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0.1062290322580645</v>
      </c>
      <c r="F131" s="128">
        <f t="shared" si="8"/>
        <v>32.930999999999997</v>
      </c>
      <c r="G131" s="122">
        <f t="shared" si="9"/>
        <v>0.10852411443904308</v>
      </c>
      <c r="H131" s="128">
        <f t="shared" si="10"/>
        <v>37371.146999999997</v>
      </c>
      <c r="I131" s="122">
        <f t="shared" si="11"/>
        <v>-0.20969336137935268</v>
      </c>
      <c r="J131" s="128">
        <f t="shared" si="12"/>
        <v>97.885186907221694</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0.9375548387096776</v>
      </c>
      <c r="F132" s="128">
        <f t="shared" si="8"/>
        <v>290.64200000000005</v>
      </c>
      <c r="G132" s="122">
        <f t="shared" si="9"/>
        <v>0.93486268650648452</v>
      </c>
      <c r="H132" s="128">
        <f t="shared" si="10"/>
        <v>321927.44500000001</v>
      </c>
      <c r="I132" s="122">
        <f t="shared" si="11"/>
        <v>0.27281944620178011</v>
      </c>
      <c r="J132" s="128">
        <f t="shared" si="12"/>
        <v>100.28797300844828</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0.96012258064516098</v>
      </c>
      <c r="F133" s="128">
        <f t="shared" si="8"/>
        <v>297.63799999999992</v>
      </c>
      <c r="G133" s="122">
        <f t="shared" si="9"/>
        <v>0.95618627707211667</v>
      </c>
      <c r="H133" s="128">
        <f t="shared" si="10"/>
        <v>329270.39399999997</v>
      </c>
      <c r="I133" s="122">
        <f t="shared" si="11"/>
        <v>-6.5046164698937689E-2</v>
      </c>
      <c r="J133" s="128">
        <f t="shared" si="12"/>
        <v>100.41166702215152</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0.94145161290322588</v>
      </c>
      <c r="F134" s="128">
        <f t="shared" si="8"/>
        <v>291.85000000000002</v>
      </c>
      <c r="G134" s="122">
        <f t="shared" si="9"/>
        <v>0.93580660533514548</v>
      </c>
      <c r="H134" s="128">
        <f t="shared" si="10"/>
        <v>322252.49100000004</v>
      </c>
      <c r="I134" s="122">
        <f t="shared" si="11"/>
        <v>-5.7322982088191296E-2</v>
      </c>
      <c r="J134" s="128">
        <f t="shared" si="12"/>
        <v>100.60322373617556</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0.88148064516129032</v>
      </c>
      <c r="F135" s="128">
        <f t="shared" si="8"/>
        <v>273.25900000000001</v>
      </c>
      <c r="G135" s="122">
        <f t="shared" si="9"/>
        <v>0.89577962178895221</v>
      </c>
      <c r="H135" s="128">
        <f t="shared" si="10"/>
        <v>308468.87900000002</v>
      </c>
      <c r="I135" s="122">
        <f t="shared" si="11"/>
        <v>-1.4780350247898817E-2</v>
      </c>
      <c r="J135" s="128">
        <f t="shared" si="12"/>
        <v>98.403739460035325</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0.89377096774193554</v>
      </c>
      <c r="F136" s="128">
        <f t="shared" si="8"/>
        <v>277.06900000000002</v>
      </c>
      <c r="G136" s="122">
        <f t="shared" si="9"/>
        <v>0.89147557774176867</v>
      </c>
      <c r="H136" s="128">
        <f t="shared" si="10"/>
        <v>306986.74699999997</v>
      </c>
      <c r="I136" s="122">
        <f t="shared" si="11"/>
        <v>0.21292334296399484</v>
      </c>
      <c r="J136" s="128">
        <f t="shared" si="12"/>
        <v>100.25748209569367</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0.20284516129032257</v>
      </c>
      <c r="F137" s="128">
        <f t="shared" ref="F137:F200" si="14">SUMPRODUCT($K$2:$AI$2,$K137:$AI137)</f>
        <v>62.881999999999998</v>
      </c>
      <c r="G137" s="122">
        <f t="shared" ref="G137:G200" si="15">SUMPRODUCT($K$3:$AI$3,$K137:$AI137)/$J$3</f>
        <v>0.18608291661584747</v>
      </c>
      <c r="H137" s="128">
        <f t="shared" ref="H137:H200" si="16">SUMPRODUCT($K$3:$AI$3,$K137:$AI137)</f>
        <v>64079.141000000003</v>
      </c>
      <c r="I137" s="122">
        <f t="shared" ref="I137:I200" si="17">CORREL($K$4:$AI$4,$K137:$AI137)</f>
        <v>-0.30806099393466552</v>
      </c>
      <c r="J137" s="128">
        <f t="shared" si="12"/>
        <v>109.00794386680823</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0.10657096774193547</v>
      </c>
      <c r="F138" s="128">
        <f t="shared" si="14"/>
        <v>33.036999999999999</v>
      </c>
      <c r="G138" s="122">
        <f t="shared" si="15"/>
        <v>0.10810204786878774</v>
      </c>
      <c r="H138" s="128">
        <f t="shared" si="16"/>
        <v>37225.805000000008</v>
      </c>
      <c r="I138" s="122">
        <f t="shared" si="17"/>
        <v>-0.21433980021643659</v>
      </c>
      <c r="J138" s="128">
        <f t="shared" ref="J138:J201" si="18">$E138/$G138*100</f>
        <v>98.583671487231527</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0.10979999999999999</v>
      </c>
      <c r="F139" s="128">
        <f t="shared" si="14"/>
        <v>34.037999999999997</v>
      </c>
      <c r="G139" s="122">
        <f t="shared" si="15"/>
        <v>0.1136869275579484</v>
      </c>
      <c r="H139" s="128">
        <f t="shared" si="16"/>
        <v>39149.002999999997</v>
      </c>
      <c r="I139" s="122">
        <f t="shared" si="17"/>
        <v>-0.5697818662581966</v>
      </c>
      <c r="J139" s="128">
        <f t="shared" si="18"/>
        <v>96.581025064674066</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8.0464516129032285E-2</v>
      </c>
      <c r="F140" s="128">
        <f t="shared" si="14"/>
        <v>24.944000000000006</v>
      </c>
      <c r="G140" s="122">
        <f t="shared" si="15"/>
        <v>6.2180007434123781E-2</v>
      </c>
      <c r="H140" s="128">
        <f t="shared" si="16"/>
        <v>21412.182999999997</v>
      </c>
      <c r="I140" s="122">
        <f t="shared" si="17"/>
        <v>-4.6893695375073048E-2</v>
      </c>
      <c r="J140" s="128">
        <f t="shared" si="18"/>
        <v>129.40576794603942</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0.79715806451612903</v>
      </c>
      <c r="F141" s="128">
        <f t="shared" si="14"/>
        <v>247.119</v>
      </c>
      <c r="G141" s="122">
        <f t="shared" si="15"/>
        <v>0.81393719617374949</v>
      </c>
      <c r="H141" s="128">
        <f t="shared" si="16"/>
        <v>280285.78500000003</v>
      </c>
      <c r="I141" s="122">
        <f t="shared" si="17"/>
        <v>0.3077284026804582</v>
      </c>
      <c r="J141" s="128">
        <f t="shared" si="18"/>
        <v>97.938522562121776</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0.89342903225806436</v>
      </c>
      <c r="F142" s="128">
        <f t="shared" si="14"/>
        <v>276.96299999999997</v>
      </c>
      <c r="G142" s="122">
        <f t="shared" si="15"/>
        <v>0.8918982599504004</v>
      </c>
      <c r="H142" s="128">
        <f t="shared" si="16"/>
        <v>307132.30099999998</v>
      </c>
      <c r="I142" s="122">
        <f t="shared" si="17"/>
        <v>0.21373601839356066</v>
      </c>
      <c r="J142" s="128">
        <f t="shared" si="18"/>
        <v>100.17163082118235</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0.89015483870967749</v>
      </c>
      <c r="F143" s="128">
        <f t="shared" si="14"/>
        <v>275.94800000000004</v>
      </c>
      <c r="G143" s="122">
        <f t="shared" si="15"/>
        <v>0.88632339309671904</v>
      </c>
      <c r="H143" s="128">
        <f t="shared" si="16"/>
        <v>305212.55099999998</v>
      </c>
      <c r="I143" s="122">
        <f t="shared" si="17"/>
        <v>0.56945171638390668</v>
      </c>
      <c r="J143" s="128">
        <f t="shared" si="18"/>
        <v>100.43228528579976</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0.91950645161290334</v>
      </c>
      <c r="F144" s="128">
        <f t="shared" si="14"/>
        <v>285.04700000000003</v>
      </c>
      <c r="G144" s="122">
        <f t="shared" si="15"/>
        <v>0.93792488050226797</v>
      </c>
      <c r="H144" s="128">
        <f t="shared" si="16"/>
        <v>322981.93599999999</v>
      </c>
      <c r="I144" s="122">
        <f t="shared" si="17"/>
        <v>4.575144035986544E-2</v>
      </c>
      <c r="J144" s="128">
        <f t="shared" si="18"/>
        <v>98.036257564731471</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7.3370967741935481E-2</v>
      </c>
      <c r="F145" s="128">
        <f t="shared" si="14"/>
        <v>22.744999999999997</v>
      </c>
      <c r="G145" s="122">
        <f t="shared" si="15"/>
        <v>6.4293035155274458E-2</v>
      </c>
      <c r="H145" s="128">
        <f t="shared" si="16"/>
        <v>22139.821</v>
      </c>
      <c r="I145" s="122">
        <f t="shared" si="17"/>
        <v>0.16454057583512119</v>
      </c>
      <c r="J145" s="128">
        <f t="shared" si="18"/>
        <v>114.11962052302688</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0.11527096774193549</v>
      </c>
      <c r="F146" s="128">
        <f t="shared" si="14"/>
        <v>35.734000000000002</v>
      </c>
      <c r="G146" s="122">
        <f t="shared" si="15"/>
        <v>0.1048782226636233</v>
      </c>
      <c r="H146" s="128">
        <f t="shared" si="16"/>
        <v>36115.654999999992</v>
      </c>
      <c r="I146" s="122">
        <f t="shared" si="17"/>
        <v>9.0915413148160748E-2</v>
      </c>
      <c r="J146" s="128">
        <f t="shared" si="18"/>
        <v>109.90934515704458</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0.11102258064516127</v>
      </c>
      <c r="F147" s="128">
        <f t="shared" si="14"/>
        <v>34.416999999999994</v>
      </c>
      <c r="G147" s="122">
        <f t="shared" si="15"/>
        <v>9.7278898704255434E-2</v>
      </c>
      <c r="H147" s="128">
        <f t="shared" si="16"/>
        <v>33498.766999999993</v>
      </c>
      <c r="I147" s="122">
        <f t="shared" si="17"/>
        <v>0.14035339724203136</v>
      </c>
      <c r="J147" s="128">
        <f t="shared" si="18"/>
        <v>114.12812246434758</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4.2880645161290323E-2</v>
      </c>
      <c r="F148" s="128">
        <f t="shared" si="14"/>
        <v>13.293000000000001</v>
      </c>
      <c r="G148" s="122">
        <f t="shared" si="15"/>
        <v>4.264172169660644E-2</v>
      </c>
      <c r="H148" s="128">
        <f t="shared" si="16"/>
        <v>14684.018</v>
      </c>
      <c r="I148" s="122">
        <f t="shared" si="17"/>
        <v>-0.13351151094430908</v>
      </c>
      <c r="J148" s="128">
        <f t="shared" si="18"/>
        <v>100.56030445108152</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9.0961290322580629E-2</v>
      </c>
      <c r="F149" s="128">
        <f t="shared" si="14"/>
        <v>28.197999999999997</v>
      </c>
      <c r="G149" s="122">
        <f t="shared" si="15"/>
        <v>8.4415721429442619E-2</v>
      </c>
      <c r="H149" s="128">
        <f t="shared" si="16"/>
        <v>29069.229000000003</v>
      </c>
      <c r="I149" s="122">
        <f t="shared" si="17"/>
        <v>0.12771448779351813</v>
      </c>
      <c r="J149" s="128">
        <f t="shared" si="18"/>
        <v>107.75396902650296</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0.40837096774193543</v>
      </c>
      <c r="F150" s="128">
        <f t="shared" si="14"/>
        <v>126.59499999999998</v>
      </c>
      <c r="G150" s="122">
        <f t="shared" si="15"/>
        <v>0.38498194901817295</v>
      </c>
      <c r="H150" s="128">
        <f t="shared" si="16"/>
        <v>132571.614</v>
      </c>
      <c r="I150" s="122">
        <f t="shared" si="17"/>
        <v>-5.7716781383588519E-3</v>
      </c>
      <c r="J150" s="128">
        <f t="shared" si="18"/>
        <v>106.07535464543518</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0.42085483870967744</v>
      </c>
      <c r="F151" s="128">
        <f t="shared" si="14"/>
        <v>130.465</v>
      </c>
      <c r="G151" s="122">
        <f t="shared" si="15"/>
        <v>0.40192443910116799</v>
      </c>
      <c r="H151" s="128">
        <f t="shared" si="16"/>
        <v>138405.89600000001</v>
      </c>
      <c r="I151" s="122">
        <f t="shared" si="17"/>
        <v>6.2375087181652307E-2</v>
      </c>
      <c r="J151" s="128">
        <f t="shared" si="18"/>
        <v>104.70993992075822</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0.46571935483870958</v>
      </c>
      <c r="F152" s="128">
        <f t="shared" si="14"/>
        <v>144.37299999999996</v>
      </c>
      <c r="G152" s="122">
        <f t="shared" si="15"/>
        <v>0.44306829230045469</v>
      </c>
      <c r="H152" s="128">
        <f t="shared" si="16"/>
        <v>152574.11099999998</v>
      </c>
      <c r="I152" s="122">
        <f t="shared" si="17"/>
        <v>-4.3955023591296771E-2</v>
      </c>
      <c r="J152" s="128">
        <f t="shared" si="18"/>
        <v>105.11231855943659</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0.38054516129032256</v>
      </c>
      <c r="F153" s="128">
        <f t="shared" si="14"/>
        <v>117.96899999999999</v>
      </c>
      <c r="G153" s="122">
        <f t="shared" si="15"/>
        <v>0.37604821145435852</v>
      </c>
      <c r="H153" s="128">
        <f t="shared" si="16"/>
        <v>129495.20999999999</v>
      </c>
      <c r="I153" s="122">
        <f t="shared" si="17"/>
        <v>-0.26203220515369297</v>
      </c>
      <c r="J153" s="128">
        <f t="shared" si="18"/>
        <v>101.1958439633504</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0.48328064516129032</v>
      </c>
      <c r="F154" s="128">
        <f t="shared" si="14"/>
        <v>149.81700000000001</v>
      </c>
      <c r="G154" s="122">
        <f t="shared" si="15"/>
        <v>0.46382709854279563</v>
      </c>
      <c r="H154" s="128">
        <f t="shared" si="16"/>
        <v>159722.57200000001</v>
      </c>
      <c r="I154" s="122">
        <f t="shared" si="17"/>
        <v>-5.895367100338237E-2</v>
      </c>
      <c r="J154" s="128">
        <f t="shared" si="18"/>
        <v>104.19413757402529</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0.51870645161290319</v>
      </c>
      <c r="F155" s="128">
        <f t="shared" si="14"/>
        <v>160.79899999999998</v>
      </c>
      <c r="G155" s="122">
        <f t="shared" si="15"/>
        <v>0.5511633677742348</v>
      </c>
      <c r="H155" s="128">
        <f t="shared" si="16"/>
        <v>189797.51499999996</v>
      </c>
      <c r="I155" s="122">
        <f t="shared" si="17"/>
        <v>-4.4383704125369731E-2</v>
      </c>
      <c r="J155" s="128">
        <f t="shared" si="18"/>
        <v>94.111198592097566</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0.46404516129032264</v>
      </c>
      <c r="F156" s="128">
        <f t="shared" si="14"/>
        <v>143.85400000000001</v>
      </c>
      <c r="G156" s="122">
        <f t="shared" si="15"/>
        <v>0.49322110710365374</v>
      </c>
      <c r="H156" s="128">
        <f t="shared" si="16"/>
        <v>169844.63399999999</v>
      </c>
      <c r="I156" s="122">
        <f t="shared" si="17"/>
        <v>-7.3181232529372614E-2</v>
      </c>
      <c r="J156" s="128">
        <f t="shared" si="18"/>
        <v>94.084611263970189</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0.42308387096774197</v>
      </c>
      <c r="F157" s="128">
        <f t="shared" si="14"/>
        <v>131.15600000000001</v>
      </c>
      <c r="G157" s="122">
        <f t="shared" si="15"/>
        <v>0.45963988639729592</v>
      </c>
      <c r="H157" s="128">
        <f t="shared" si="16"/>
        <v>158280.67200000002</v>
      </c>
      <c r="I157" s="122">
        <f t="shared" si="17"/>
        <v>-1.6763972878685522E-2</v>
      </c>
      <c r="J157" s="128">
        <f t="shared" si="18"/>
        <v>92.046813927293442</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0.57650645161290326</v>
      </c>
      <c r="F158" s="128">
        <f t="shared" si="14"/>
        <v>178.71700000000001</v>
      </c>
      <c r="G158" s="122">
        <f t="shared" si="15"/>
        <v>0.58125503400530854</v>
      </c>
      <c r="H158" s="128">
        <f t="shared" si="16"/>
        <v>200159.82100000003</v>
      </c>
      <c r="I158" s="122">
        <f t="shared" si="17"/>
        <v>0.23870031336600528</v>
      </c>
      <c r="J158" s="128">
        <f t="shared" si="18"/>
        <v>99.183046663753814</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0.42572903225806452</v>
      </c>
      <c r="F159" s="128">
        <f t="shared" si="14"/>
        <v>131.976</v>
      </c>
      <c r="G159" s="122">
        <f t="shared" si="15"/>
        <v>0.45169437620151126</v>
      </c>
      <c r="H159" s="128">
        <f t="shared" si="16"/>
        <v>155544.57200000001</v>
      </c>
      <c r="I159" s="122">
        <f t="shared" si="17"/>
        <v>1.9730814790122515E-2</v>
      </c>
      <c r="J159" s="128">
        <f t="shared" si="18"/>
        <v>94.251568026637784</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5.8564516129032261E-2</v>
      </c>
      <c r="F160" s="128">
        <f t="shared" si="14"/>
        <v>18.155000000000001</v>
      </c>
      <c r="G160" s="122">
        <f t="shared" si="15"/>
        <v>5.268175271084162E-2</v>
      </c>
      <c r="H160" s="128">
        <f t="shared" si="16"/>
        <v>18141.382999999998</v>
      </c>
      <c r="I160" s="122">
        <f t="shared" si="17"/>
        <v>0.16727499671834792</v>
      </c>
      <c r="J160" s="128">
        <f t="shared" si="18"/>
        <v>111.16660535286253</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0.16958064516129034</v>
      </c>
      <c r="F161" s="128">
        <f t="shared" si="14"/>
        <v>52.570000000000007</v>
      </c>
      <c r="G161" s="122">
        <f t="shared" si="15"/>
        <v>0.15599186602315032</v>
      </c>
      <c r="H161" s="128">
        <f t="shared" si="16"/>
        <v>53717.046999999999</v>
      </c>
      <c r="I161" s="122">
        <f t="shared" si="17"/>
        <v>0.42524249598012598</v>
      </c>
      <c r="J161" s="128">
        <f t="shared" si="18"/>
        <v>108.71121006791684</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7.3867741935483885E-2</v>
      </c>
      <c r="F162" s="128">
        <f t="shared" si="14"/>
        <v>22.899000000000004</v>
      </c>
      <c r="G162" s="122">
        <f t="shared" si="15"/>
        <v>7.2341385999454069E-2</v>
      </c>
      <c r="H162" s="128">
        <f t="shared" si="16"/>
        <v>24911.335000000006</v>
      </c>
      <c r="I162" s="122">
        <f t="shared" si="17"/>
        <v>-0.24248295934332467</v>
      </c>
      <c r="J162" s="128">
        <f t="shared" si="18"/>
        <v>102.10993460374304</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0.12356129032258065</v>
      </c>
      <c r="F163" s="128">
        <f t="shared" si="14"/>
        <v>38.304000000000002</v>
      </c>
      <c r="G163" s="122">
        <f t="shared" si="15"/>
        <v>0.11770483043809059</v>
      </c>
      <c r="H163" s="128">
        <f t="shared" si="16"/>
        <v>40532.6</v>
      </c>
      <c r="I163" s="122">
        <f t="shared" si="17"/>
        <v>-0.4165407762125744</v>
      </c>
      <c r="J163" s="128">
        <f t="shared" si="18"/>
        <v>104.97554761575429</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0.18836129032258064</v>
      </c>
      <c r="F164" s="128">
        <f t="shared" si="14"/>
        <v>58.392000000000003</v>
      </c>
      <c r="G164" s="122">
        <f t="shared" si="15"/>
        <v>0.18513943338037742</v>
      </c>
      <c r="H164" s="128">
        <f t="shared" si="16"/>
        <v>63754.24500000001</v>
      </c>
      <c r="I164" s="122">
        <f t="shared" si="17"/>
        <v>-0.12273523912899197</v>
      </c>
      <c r="J164" s="128">
        <f t="shared" si="18"/>
        <v>101.74023269023611</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0.20028387096774192</v>
      </c>
      <c r="F165" s="128">
        <f t="shared" si="14"/>
        <v>62.087999999999994</v>
      </c>
      <c r="G165" s="122">
        <f t="shared" si="15"/>
        <v>0.20978183169840689</v>
      </c>
      <c r="H165" s="128">
        <f t="shared" si="16"/>
        <v>72240.051999999996</v>
      </c>
      <c r="I165" s="122">
        <f t="shared" si="17"/>
        <v>0.29477688103100169</v>
      </c>
      <c r="J165" s="128">
        <f t="shared" si="18"/>
        <v>95.472457908404706</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0.10152903225806453</v>
      </c>
      <c r="F166" s="128">
        <f t="shared" si="14"/>
        <v>31.474000000000004</v>
      </c>
      <c r="G166" s="122">
        <f t="shared" si="15"/>
        <v>0.11245917039824832</v>
      </c>
      <c r="H166" s="128">
        <f t="shared" si="16"/>
        <v>38726.214999999997</v>
      </c>
      <c r="I166" s="122">
        <f t="shared" si="17"/>
        <v>7.6685990090747516E-2</v>
      </c>
      <c r="J166" s="128">
        <f t="shared" si="18"/>
        <v>90.280794263840633</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8.4096774193548385E-2</v>
      </c>
      <c r="F167" s="128">
        <f t="shared" si="14"/>
        <v>26.07</v>
      </c>
      <c r="G167" s="122">
        <f t="shared" si="15"/>
        <v>9.4001954361449411E-2</v>
      </c>
      <c r="H167" s="128">
        <f t="shared" si="16"/>
        <v>32370.324999999997</v>
      </c>
      <c r="I167" s="122">
        <f t="shared" si="17"/>
        <v>-4.2000340227992296E-2</v>
      </c>
      <c r="J167" s="128">
        <f t="shared" si="18"/>
        <v>89.462793369365116</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0.83352258064516127</v>
      </c>
      <c r="F168" s="128">
        <f t="shared" si="14"/>
        <v>258.392</v>
      </c>
      <c r="G168" s="122">
        <f t="shared" si="15"/>
        <v>0.83938482335244124</v>
      </c>
      <c r="H168" s="128">
        <f t="shared" si="16"/>
        <v>289048.87899999996</v>
      </c>
      <c r="I168" s="122">
        <f t="shared" si="17"/>
        <v>-0.33974141860576318</v>
      </c>
      <c r="J168" s="128">
        <f t="shared" si="18"/>
        <v>99.301602489801212</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4.5474193548387103E-2</v>
      </c>
      <c r="F169" s="128">
        <f t="shared" si="14"/>
        <v>14.097000000000001</v>
      </c>
      <c r="G169" s="122">
        <f t="shared" si="15"/>
        <v>4.9000816011244112E-2</v>
      </c>
      <c r="H169" s="128">
        <f t="shared" si="16"/>
        <v>16873.823</v>
      </c>
      <c r="I169" s="122">
        <f t="shared" si="17"/>
        <v>-4.8174374510419879E-2</v>
      </c>
      <c r="J169" s="128">
        <f t="shared" si="18"/>
        <v>92.80293115517145</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9.1045161290322571E-2</v>
      </c>
      <c r="F170" s="128">
        <f t="shared" si="14"/>
        <v>28.223999999999997</v>
      </c>
      <c r="G170" s="122">
        <f t="shared" si="15"/>
        <v>8.3300428623699754E-2</v>
      </c>
      <c r="H170" s="128">
        <f t="shared" si="16"/>
        <v>28685.168999999998</v>
      </c>
      <c r="I170" s="122">
        <f t="shared" si="17"/>
        <v>0.33661022164253618</v>
      </c>
      <c r="J170" s="128">
        <f t="shared" si="18"/>
        <v>109.29735031929879</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3.0103225806451611E-2</v>
      </c>
      <c r="F171" s="128">
        <f t="shared" si="14"/>
        <v>9.331999999999999</v>
      </c>
      <c r="G171" s="122">
        <f t="shared" si="15"/>
        <v>2.8529173127965664E-2</v>
      </c>
      <c r="H171" s="128">
        <f t="shared" si="16"/>
        <v>9824.2489999999998</v>
      </c>
      <c r="I171" s="122">
        <f t="shared" si="17"/>
        <v>0.44820576205689144</v>
      </c>
      <c r="J171" s="128">
        <f t="shared" si="18"/>
        <v>105.51734419860554</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0.9363225806451615</v>
      </c>
      <c r="F172" s="128">
        <f t="shared" si="14"/>
        <v>290.26000000000005</v>
      </c>
      <c r="G172" s="122">
        <f t="shared" si="15"/>
        <v>0.93777282943913021</v>
      </c>
      <c r="H172" s="128">
        <f t="shared" si="16"/>
        <v>322929.576</v>
      </c>
      <c r="I172" s="122">
        <f t="shared" si="17"/>
        <v>0.36439245051468616</v>
      </c>
      <c r="J172" s="128">
        <f t="shared" si="18"/>
        <v>99.845351800730242</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1.1729032258064516E-2</v>
      </c>
      <c r="F173" s="128">
        <f t="shared" si="14"/>
        <v>3.6360000000000001</v>
      </c>
      <c r="G173" s="122">
        <f t="shared" si="15"/>
        <v>1.179429547157319E-2</v>
      </c>
      <c r="H173" s="128">
        <f t="shared" si="16"/>
        <v>4061.4600000000005</v>
      </c>
      <c r="I173" s="122">
        <f t="shared" si="17"/>
        <v>-0.38425330234672361</v>
      </c>
      <c r="J173" s="128">
        <f t="shared" si="18"/>
        <v>99.446654413008631</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3.229354838709677E-2</v>
      </c>
      <c r="F174" s="128">
        <f t="shared" si="14"/>
        <v>10.010999999999999</v>
      </c>
      <c r="G174" s="122">
        <f t="shared" si="15"/>
        <v>3.2582733666707324E-2</v>
      </c>
      <c r="H174" s="128">
        <f t="shared" si="16"/>
        <v>11220.125</v>
      </c>
      <c r="I174" s="122">
        <f t="shared" si="17"/>
        <v>-0.37360372598826774</v>
      </c>
      <c r="J174" s="128">
        <f t="shared" si="18"/>
        <v>99.11245851079083</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1.4554838709677421E-2</v>
      </c>
      <c r="F175" s="128">
        <f t="shared" si="14"/>
        <v>4.5120000000000005</v>
      </c>
      <c r="G175" s="122">
        <f t="shared" si="15"/>
        <v>1.2716873137839107E-2</v>
      </c>
      <c r="H175" s="128">
        <f t="shared" si="16"/>
        <v>4379.1569999999992</v>
      </c>
      <c r="I175" s="122">
        <f t="shared" si="17"/>
        <v>-0.31426308501505207</v>
      </c>
      <c r="J175" s="128">
        <f t="shared" si="18"/>
        <v>114.45296773755996</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4.6548387096774198E-3</v>
      </c>
      <c r="F176" s="128">
        <f t="shared" si="14"/>
        <v>1.4430000000000001</v>
      </c>
      <c r="G176" s="122">
        <f t="shared" si="15"/>
        <v>4.8937936682173777E-3</v>
      </c>
      <c r="H176" s="128">
        <f t="shared" si="16"/>
        <v>1685.2169999999999</v>
      </c>
      <c r="I176" s="122">
        <f t="shared" si="17"/>
        <v>-0.32466012473612793</v>
      </c>
      <c r="J176" s="128">
        <f t="shared" si="18"/>
        <v>95.117183626031377</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0.91731612903225801</v>
      </c>
      <c r="F177" s="128">
        <f t="shared" si="14"/>
        <v>284.36799999999999</v>
      </c>
      <c r="G177" s="122">
        <f t="shared" si="15"/>
        <v>0.91786566886786447</v>
      </c>
      <c r="H177" s="128">
        <f t="shared" si="16"/>
        <v>316074.38600000006</v>
      </c>
      <c r="I177" s="122">
        <f t="shared" si="17"/>
        <v>0.42031928424320675</v>
      </c>
      <c r="J177" s="128">
        <f t="shared" si="18"/>
        <v>99.940128511802357</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1.6845161290322586E-2</v>
      </c>
      <c r="F178" s="128">
        <f t="shared" si="14"/>
        <v>5.2220000000000013</v>
      </c>
      <c r="G178" s="122">
        <f t="shared" si="15"/>
        <v>1.6008598609586536E-2</v>
      </c>
      <c r="H178" s="128">
        <f t="shared" si="16"/>
        <v>5512.6890000000003</v>
      </c>
      <c r="I178" s="122">
        <f t="shared" si="17"/>
        <v>-0.22209157916088554</v>
      </c>
      <c r="J178" s="128">
        <f t="shared" si="18"/>
        <v>105.22570839045891</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1.9419354838709681E-3</v>
      </c>
      <c r="F179" s="128">
        <f t="shared" si="14"/>
        <v>0.60200000000000009</v>
      </c>
      <c r="G179" s="122">
        <f t="shared" si="15"/>
        <v>2.2442254862671987E-3</v>
      </c>
      <c r="H179" s="128">
        <f t="shared" si="16"/>
        <v>772.81700000000001</v>
      </c>
      <c r="I179" s="122">
        <f t="shared" si="17"/>
        <v>-0.32672614070255157</v>
      </c>
      <c r="J179" s="128">
        <f t="shared" si="18"/>
        <v>86.530319513525043</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3.9451612903225819E-3</v>
      </c>
      <c r="F180" s="128">
        <f t="shared" si="14"/>
        <v>1.2230000000000003</v>
      </c>
      <c r="G180" s="122">
        <f t="shared" si="15"/>
        <v>4.2483665255344727E-3</v>
      </c>
      <c r="H180" s="128">
        <f t="shared" si="16"/>
        <v>1462.9590000000001</v>
      </c>
      <c r="I180" s="122">
        <f t="shared" si="17"/>
        <v>-0.31414572976875221</v>
      </c>
      <c r="J180" s="128">
        <f t="shared" si="18"/>
        <v>92.863016093609161</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1.8103225806451614E-2</v>
      </c>
      <c r="F181" s="128">
        <f t="shared" si="14"/>
        <v>5.6120000000000001</v>
      </c>
      <c r="G181" s="122">
        <f t="shared" si="15"/>
        <v>1.8297391087182528E-2</v>
      </c>
      <c r="H181" s="128">
        <f t="shared" si="16"/>
        <v>6300.853000000001</v>
      </c>
      <c r="I181" s="122">
        <f t="shared" si="17"/>
        <v>-0.38037525343821732</v>
      </c>
      <c r="J181" s="128">
        <f t="shared" si="18"/>
        <v>98.938836253727288</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8.2870967741935503E-3</v>
      </c>
      <c r="F182" s="128">
        <f t="shared" si="14"/>
        <v>2.5690000000000004</v>
      </c>
      <c r="G182" s="122">
        <f t="shared" si="15"/>
        <v>8.2434094750230853E-3</v>
      </c>
      <c r="H182" s="128">
        <f t="shared" si="16"/>
        <v>2838.6839999999997</v>
      </c>
      <c r="I182" s="122">
        <f t="shared" si="17"/>
        <v>-0.39542938118082449</v>
      </c>
      <c r="J182" s="128">
        <f t="shared" si="18"/>
        <v>100.52996638469598</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3.3616129032258066E-2</v>
      </c>
      <c r="F183" s="128">
        <f t="shared" si="14"/>
        <v>10.421000000000001</v>
      </c>
      <c r="G183" s="122">
        <f t="shared" si="15"/>
        <v>3.3192413128197977E-2</v>
      </c>
      <c r="H183" s="128">
        <f t="shared" si="16"/>
        <v>11430.072999999999</v>
      </c>
      <c r="I183" s="122">
        <f t="shared" si="17"/>
        <v>-0.40088942061936556</v>
      </c>
      <c r="J183" s="128">
        <f t="shared" si="18"/>
        <v>101.27654443930783</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0.41817419354838703</v>
      </c>
      <c r="F184" s="128">
        <f t="shared" si="14"/>
        <v>129.63399999999999</v>
      </c>
      <c r="G184" s="122">
        <f t="shared" si="15"/>
        <v>0.4366581145203538</v>
      </c>
      <c r="H184" s="128">
        <f t="shared" si="16"/>
        <v>150366.715</v>
      </c>
      <c r="I184" s="122">
        <f t="shared" si="17"/>
        <v>0.14133381642044313</v>
      </c>
      <c r="J184" s="128">
        <f t="shared" si="18"/>
        <v>95.766958094373123</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3.5645161290322582E-3</v>
      </c>
      <c r="F185" s="128">
        <f t="shared" si="14"/>
        <v>1.105</v>
      </c>
      <c r="G185" s="122">
        <f t="shared" si="15"/>
        <v>4.0487864373704103E-3</v>
      </c>
      <c r="H185" s="128">
        <f t="shared" si="16"/>
        <v>1394.2319999999997</v>
      </c>
      <c r="I185" s="122">
        <f t="shared" si="17"/>
        <v>-0.25102201748075958</v>
      </c>
      <c r="J185" s="128">
        <f t="shared" si="18"/>
        <v>88.039124418410324</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3.2451612903225805E-3</v>
      </c>
      <c r="F186" s="128">
        <f t="shared" si="14"/>
        <v>1.006</v>
      </c>
      <c r="G186" s="122">
        <f t="shared" si="15"/>
        <v>3.3570905859599594E-3</v>
      </c>
      <c r="H186" s="128">
        <f t="shared" si="16"/>
        <v>1156.0409999999997</v>
      </c>
      <c r="I186" s="122">
        <f t="shared" si="17"/>
        <v>-0.34308003986107233</v>
      </c>
      <c r="J186" s="128">
        <f t="shared" si="18"/>
        <v>96.665883961979162</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1.7593548387096772E-2</v>
      </c>
      <c r="F187" s="128">
        <f t="shared" si="14"/>
        <v>5.4539999999999997</v>
      </c>
      <c r="G187" s="122">
        <f t="shared" si="15"/>
        <v>1.6552404764808716E-2</v>
      </c>
      <c r="H187" s="128">
        <f t="shared" si="16"/>
        <v>5699.9530000000004</v>
      </c>
      <c r="I187" s="122">
        <f t="shared" si="17"/>
        <v>-0.35156010422855699</v>
      </c>
      <c r="J187" s="128">
        <f t="shared" si="18"/>
        <v>106.2899840662523</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9.5806451612903253E-3</v>
      </c>
      <c r="F188" s="128">
        <f t="shared" si="14"/>
        <v>2.9700000000000006</v>
      </c>
      <c r="G188" s="122">
        <f t="shared" si="15"/>
        <v>9.6218818787424717E-3</v>
      </c>
      <c r="H188" s="128">
        <f t="shared" si="16"/>
        <v>3313.3719999999998</v>
      </c>
      <c r="I188" s="122">
        <f t="shared" si="17"/>
        <v>-0.10311802729176435</v>
      </c>
      <c r="J188" s="128">
        <f t="shared" si="18"/>
        <v>99.571427731374982</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3.1774193548387091E-3</v>
      </c>
      <c r="F189" s="128">
        <f t="shared" si="14"/>
        <v>0.98499999999999988</v>
      </c>
      <c r="G189" s="122">
        <f t="shared" si="15"/>
        <v>3.2523275196162131E-3</v>
      </c>
      <c r="H189" s="128">
        <f t="shared" si="16"/>
        <v>1119.9649999999999</v>
      </c>
      <c r="I189" s="122">
        <f t="shared" si="17"/>
        <v>1.2259426424782447E-2</v>
      </c>
      <c r="J189" s="128">
        <f t="shared" si="18"/>
        <v>97.69678286317415</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1.0177419354838711E-2</v>
      </c>
      <c r="F190" s="128">
        <f t="shared" si="14"/>
        <v>3.1550000000000002</v>
      </c>
      <c r="G190" s="122">
        <f t="shared" si="15"/>
        <v>9.6768943947868214E-3</v>
      </c>
      <c r="H190" s="128">
        <f t="shared" si="16"/>
        <v>3332.3160000000003</v>
      </c>
      <c r="I190" s="122">
        <f t="shared" si="17"/>
        <v>-0.17368462424558365</v>
      </c>
      <c r="J190" s="128">
        <f t="shared" si="18"/>
        <v>105.17237183369011</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0.53445806451612909</v>
      </c>
      <c r="F191" s="128">
        <f t="shared" si="14"/>
        <v>165.68200000000002</v>
      </c>
      <c r="G191" s="122">
        <f t="shared" si="15"/>
        <v>0.51704123905935095</v>
      </c>
      <c r="H191" s="128">
        <f t="shared" si="16"/>
        <v>178047.28699999998</v>
      </c>
      <c r="I191" s="122">
        <f t="shared" si="17"/>
        <v>0.19511860012909374</v>
      </c>
      <c r="J191" s="128">
        <f t="shared" si="18"/>
        <v>103.36855634348711</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0.24019677419354835</v>
      </c>
      <c r="F192" s="128">
        <f t="shared" si="14"/>
        <v>74.460999999999984</v>
      </c>
      <c r="G192" s="122">
        <f t="shared" si="15"/>
        <v>0.29350770999947728</v>
      </c>
      <c r="H192" s="128">
        <f t="shared" si="16"/>
        <v>101071.728</v>
      </c>
      <c r="I192" s="122">
        <f t="shared" si="17"/>
        <v>0.29573192081563571</v>
      </c>
      <c r="J192" s="128">
        <f t="shared" si="18"/>
        <v>81.836614852119595</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0.14145806451612905</v>
      </c>
      <c r="F193" s="128">
        <f t="shared" si="14"/>
        <v>43.852000000000004</v>
      </c>
      <c r="G193" s="122">
        <f t="shared" si="15"/>
        <v>0.13181830827220509</v>
      </c>
      <c r="H193" s="128">
        <f t="shared" si="16"/>
        <v>45392.688999999998</v>
      </c>
      <c r="I193" s="122">
        <f t="shared" si="17"/>
        <v>-0.46114207447412919</v>
      </c>
      <c r="J193" s="128">
        <f t="shared" si="18"/>
        <v>107.31291151455065</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0.36504193548387098</v>
      </c>
      <c r="F194" s="128">
        <f t="shared" si="14"/>
        <v>113.163</v>
      </c>
      <c r="G194" s="122">
        <f t="shared" si="15"/>
        <v>0.35478123929166738</v>
      </c>
      <c r="H194" s="128">
        <f t="shared" si="16"/>
        <v>122171.758</v>
      </c>
      <c r="I194" s="122">
        <f t="shared" si="17"/>
        <v>0.30437304364966083</v>
      </c>
      <c r="J194" s="128">
        <f t="shared" si="18"/>
        <v>102.89211915846775</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0.25357096774193544</v>
      </c>
      <c r="F195" s="128">
        <f t="shared" si="14"/>
        <v>78.606999999999985</v>
      </c>
      <c r="G195" s="122">
        <f t="shared" si="15"/>
        <v>0.22008117133912963</v>
      </c>
      <c r="H195" s="128">
        <f t="shared" si="16"/>
        <v>75786.712</v>
      </c>
      <c r="I195" s="122">
        <f t="shared" si="17"/>
        <v>-0.11156351710514309</v>
      </c>
      <c r="J195" s="128">
        <f t="shared" si="18"/>
        <v>115.21702024713436</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0.33226451612903229</v>
      </c>
      <c r="F196" s="128">
        <f t="shared" si="14"/>
        <v>103.00200000000001</v>
      </c>
      <c r="G196" s="122">
        <f t="shared" si="15"/>
        <v>0.38643580517949344</v>
      </c>
      <c r="H196" s="128">
        <f t="shared" si="16"/>
        <v>133072.261</v>
      </c>
      <c r="I196" s="122">
        <f t="shared" si="17"/>
        <v>0.16012489014844314</v>
      </c>
      <c r="J196" s="128">
        <f t="shared" si="18"/>
        <v>85.981814230361124</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0.26238709677419358</v>
      </c>
      <c r="F197" s="128">
        <f t="shared" si="14"/>
        <v>81.34</v>
      </c>
      <c r="G197" s="122">
        <f t="shared" si="15"/>
        <v>0.27757508465027669</v>
      </c>
      <c r="H197" s="128">
        <f t="shared" si="16"/>
        <v>95585.200999999986</v>
      </c>
      <c r="I197" s="122">
        <f t="shared" si="17"/>
        <v>0.33959677073810574</v>
      </c>
      <c r="J197" s="128">
        <f t="shared" si="18"/>
        <v>94.528331714203091</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7.7612903225806468E-3</v>
      </c>
      <c r="F198" s="128">
        <f t="shared" si="14"/>
        <v>2.4060000000000006</v>
      </c>
      <c r="G198" s="122">
        <f t="shared" si="15"/>
        <v>7.6805708013172351E-3</v>
      </c>
      <c r="H198" s="128">
        <f t="shared" si="16"/>
        <v>2644.8660000000004</v>
      </c>
      <c r="I198" s="122">
        <f t="shared" si="17"/>
        <v>-0.3500130868350087</v>
      </c>
      <c r="J198" s="128">
        <f t="shared" si="18"/>
        <v>101.05095732272358</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0.14716774193548388</v>
      </c>
      <c r="F199" s="128">
        <f t="shared" si="14"/>
        <v>45.622</v>
      </c>
      <c r="G199" s="122">
        <f t="shared" si="15"/>
        <v>0.16752396633735822</v>
      </c>
      <c r="H199" s="128">
        <f t="shared" si="16"/>
        <v>57688.218000000001</v>
      </c>
      <c r="I199" s="122">
        <f t="shared" si="17"/>
        <v>-0.52315880366951517</v>
      </c>
      <c r="J199" s="128">
        <f t="shared" si="18"/>
        <v>87.848768837718922</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0.25033870967741939</v>
      </c>
      <c r="F200" s="128">
        <f t="shared" si="14"/>
        <v>77.605000000000004</v>
      </c>
      <c r="G200" s="122">
        <f t="shared" si="15"/>
        <v>0.16080312639752808</v>
      </c>
      <c r="H200" s="128">
        <f t="shared" si="16"/>
        <v>55373.842999999972</v>
      </c>
      <c r="I200" s="122">
        <f t="shared" si="17"/>
        <v>5.6190969928707049E-2</v>
      </c>
      <c r="J200" s="128">
        <f t="shared" si="18"/>
        <v>155.68025030716547</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7.149999999999998E-2</v>
      </c>
      <c r="F201" s="128">
        <f t="shared" ref="F201:F264" si="20">SUMPRODUCT($K$2:$AI$2,$K201:$AI201)</f>
        <v>22.164999999999996</v>
      </c>
      <c r="G201" s="122">
        <f t="shared" ref="G201:G264" si="21">SUMPRODUCT($K$3:$AI$3,$K201:$AI201)/$J$3</f>
        <v>6.5015161546994701E-2</v>
      </c>
      <c r="H201" s="128">
        <f t="shared" ref="H201:H264" si="22">SUMPRODUCT($K$3:$AI$3,$K201:$AI201)</f>
        <v>22388.491000000002</v>
      </c>
      <c r="I201" s="122">
        <f t="shared" ref="I201:I264" si="23">CORREL($K$4:$AI$4,$K201:$AI201)</f>
        <v>-0.33468835914567774</v>
      </c>
      <c r="J201" s="128">
        <f t="shared" si="18"/>
        <v>109.97434798084423</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0.24489677419354836</v>
      </c>
      <c r="F202" s="128">
        <f t="shared" si="20"/>
        <v>75.917999999999992</v>
      </c>
      <c r="G202" s="122">
        <f t="shared" si="21"/>
        <v>0.23300681558145886</v>
      </c>
      <c r="H202" s="128">
        <f t="shared" si="22"/>
        <v>80237.761000000013</v>
      </c>
      <c r="I202" s="122">
        <f t="shared" si="23"/>
        <v>-0.45785218833356828</v>
      </c>
      <c r="J202" s="128">
        <f t="shared" ref="J202:J265" si="24">$E202/$G202*100</f>
        <v>105.10283726354469</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0.46056451612903221</v>
      </c>
      <c r="F203" s="128">
        <f t="shared" si="20"/>
        <v>142.77499999999998</v>
      </c>
      <c r="G203" s="122">
        <f t="shared" si="21"/>
        <v>0.44726367907816866</v>
      </c>
      <c r="H203" s="128">
        <f t="shared" si="22"/>
        <v>154018.826</v>
      </c>
      <c r="I203" s="122">
        <f t="shared" si="23"/>
        <v>0.24172310304698047</v>
      </c>
      <c r="J203" s="128">
        <f t="shared" si="24"/>
        <v>102.97382454087871</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0.17575806451612902</v>
      </c>
      <c r="F204" s="128">
        <f t="shared" si="20"/>
        <v>54.484999999999999</v>
      </c>
      <c r="G204" s="122">
        <f t="shared" si="21"/>
        <v>0.19577649422984222</v>
      </c>
      <c r="H204" s="128">
        <f t="shared" si="22"/>
        <v>67417.202000000005</v>
      </c>
      <c r="I204" s="122">
        <f t="shared" si="23"/>
        <v>0.36356301236603611</v>
      </c>
      <c r="J204" s="128">
        <f t="shared" si="24"/>
        <v>89.774855356122828</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4.700322580645161E-2</v>
      </c>
      <c r="F205" s="128">
        <f t="shared" si="20"/>
        <v>14.571</v>
      </c>
      <c r="G205" s="122">
        <f t="shared" si="21"/>
        <v>5.854904198537568E-2</v>
      </c>
      <c r="H205" s="128">
        <f t="shared" si="22"/>
        <v>20161.830999999998</v>
      </c>
      <c r="I205" s="122">
        <f t="shared" si="23"/>
        <v>0.14224709908106309</v>
      </c>
      <c r="J205" s="128">
        <f t="shared" si="24"/>
        <v>80.28009376855735</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0.16330322580645162</v>
      </c>
      <c r="F206" s="128">
        <f t="shared" si="20"/>
        <v>50.624000000000002</v>
      </c>
      <c r="G206" s="122">
        <f t="shared" si="21"/>
        <v>0.1032161123017325</v>
      </c>
      <c r="H206" s="128">
        <f t="shared" si="22"/>
        <v>35543.294000000002</v>
      </c>
      <c r="I206" s="122">
        <f t="shared" si="23"/>
        <v>0.10581176604478459</v>
      </c>
      <c r="J206" s="128">
        <f t="shared" si="24"/>
        <v>158.21485828594859</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0.17057741935483867</v>
      </c>
      <c r="F207" s="128">
        <f t="shared" si="20"/>
        <v>52.878999999999991</v>
      </c>
      <c r="G207" s="122">
        <f t="shared" si="21"/>
        <v>0.13243182676168405</v>
      </c>
      <c r="H207" s="128">
        <f t="shared" si="22"/>
        <v>45603.958999999995</v>
      </c>
      <c r="I207" s="122">
        <f t="shared" si="23"/>
        <v>0.14848321248525706</v>
      </c>
      <c r="J207" s="128">
        <f t="shared" si="24"/>
        <v>128.80394654813529</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0.24979032258064518</v>
      </c>
      <c r="F208" s="128">
        <f t="shared" si="20"/>
        <v>77.435000000000002</v>
      </c>
      <c r="G208" s="122">
        <f t="shared" si="21"/>
        <v>0.2541451425551316</v>
      </c>
      <c r="H208" s="128">
        <f t="shared" si="22"/>
        <v>87516.913000000015</v>
      </c>
      <c r="I208" s="122">
        <f t="shared" si="23"/>
        <v>8.0326873763870762E-3</v>
      </c>
      <c r="J208" s="128">
        <f t="shared" si="24"/>
        <v>98.286483097530891</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0.28042258064516123</v>
      </c>
      <c r="F209" s="128">
        <f t="shared" si="20"/>
        <v>86.930999999999983</v>
      </c>
      <c r="G209" s="122">
        <f t="shared" si="21"/>
        <v>0.33113147364080403</v>
      </c>
      <c r="H209" s="128">
        <f t="shared" si="22"/>
        <v>114027.772</v>
      </c>
      <c r="I209" s="122">
        <f t="shared" si="23"/>
        <v>-8.8296659802860639E-2</v>
      </c>
      <c r="J209" s="128">
        <f t="shared" si="24"/>
        <v>84.686175422077383</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8.2209677419354837E-2</v>
      </c>
      <c r="F210" s="128">
        <f t="shared" si="20"/>
        <v>25.484999999999999</v>
      </c>
      <c r="G210" s="122">
        <f t="shared" si="21"/>
        <v>0.10414279035190122</v>
      </c>
      <c r="H210" s="128">
        <f t="shared" si="22"/>
        <v>35862.402999999998</v>
      </c>
      <c r="I210" s="122">
        <f t="shared" si="23"/>
        <v>9.2886296844273703E-3</v>
      </c>
      <c r="J210" s="128">
        <f t="shared" si="24"/>
        <v>78.939384225798236</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2.8238709677419357E-2</v>
      </c>
      <c r="F211" s="128">
        <f t="shared" si="20"/>
        <v>8.7540000000000013</v>
      </c>
      <c r="G211" s="122">
        <f t="shared" si="21"/>
        <v>3.8617874421387047E-2</v>
      </c>
      <c r="H211" s="128">
        <f t="shared" si="22"/>
        <v>13298.374</v>
      </c>
      <c r="I211" s="122">
        <f t="shared" si="23"/>
        <v>-4.0331154617595559E-2</v>
      </c>
      <c r="J211" s="128">
        <f t="shared" si="24"/>
        <v>73.1234178486541</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2.5587096774193546E-2</v>
      </c>
      <c r="F212" s="128">
        <f t="shared" si="20"/>
        <v>7.9319999999999995</v>
      </c>
      <c r="G212" s="122">
        <f t="shared" si="21"/>
        <v>3.6489534147602198E-2</v>
      </c>
      <c r="H212" s="128">
        <f t="shared" si="22"/>
        <v>12565.462999999998</v>
      </c>
      <c r="I212" s="122">
        <f t="shared" si="23"/>
        <v>-0.18118006841152789</v>
      </c>
      <c r="J212" s="128">
        <f t="shared" si="24"/>
        <v>70.121741403144028</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0.15907096774193547</v>
      </c>
      <c r="F213" s="128">
        <f t="shared" si="20"/>
        <v>49.311999999999998</v>
      </c>
      <c r="G213" s="122">
        <f t="shared" si="21"/>
        <v>0.15845168400327569</v>
      </c>
      <c r="H213" s="128">
        <f t="shared" si="22"/>
        <v>54564.10500000001</v>
      </c>
      <c r="I213" s="122">
        <f t="shared" si="23"/>
        <v>-0.30938047707492927</v>
      </c>
      <c r="J213" s="128">
        <f t="shared" si="24"/>
        <v>100.39083443167884</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0.16266774193548386</v>
      </c>
      <c r="F214" s="128">
        <f t="shared" si="20"/>
        <v>50.427</v>
      </c>
      <c r="G214" s="122">
        <f t="shared" si="21"/>
        <v>0.16054127681076091</v>
      </c>
      <c r="H214" s="128">
        <f t="shared" si="22"/>
        <v>55283.673000000003</v>
      </c>
      <c r="I214" s="122">
        <f t="shared" si="23"/>
        <v>-0.37021193786718687</v>
      </c>
      <c r="J214" s="128">
        <f t="shared" si="24"/>
        <v>101.32455974374088</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3.7006451612903224E-2</v>
      </c>
      <c r="F215" s="128">
        <f t="shared" si="20"/>
        <v>11.472</v>
      </c>
      <c r="G215" s="122">
        <f t="shared" si="21"/>
        <v>3.043571225294606E-2</v>
      </c>
      <c r="H215" s="128">
        <f t="shared" si="22"/>
        <v>10480.780999999999</v>
      </c>
      <c r="I215" s="122">
        <f t="shared" si="23"/>
        <v>4.834495464820892E-2</v>
      </c>
      <c r="J215" s="128">
        <f t="shared" si="24"/>
        <v>121.58891273957666</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0.26905483870967745</v>
      </c>
      <c r="F216" s="128">
        <f t="shared" si="20"/>
        <v>83.407000000000011</v>
      </c>
      <c r="G216" s="122">
        <f t="shared" si="21"/>
        <v>0.30298150180916372</v>
      </c>
      <c r="H216" s="128">
        <f t="shared" si="22"/>
        <v>104334.10400000001</v>
      </c>
      <c r="I216" s="122">
        <f t="shared" si="23"/>
        <v>6.6121705799672983E-2</v>
      </c>
      <c r="J216" s="128">
        <f t="shared" si="24"/>
        <v>88.802397870198902</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0.19047741935483872</v>
      </c>
      <c r="F217" s="128">
        <f t="shared" si="20"/>
        <v>59.048000000000002</v>
      </c>
      <c r="G217" s="122">
        <f t="shared" si="21"/>
        <v>0.18888569744277756</v>
      </c>
      <c r="H217" s="128">
        <f t="shared" si="22"/>
        <v>65044.300999999992</v>
      </c>
      <c r="I217" s="122">
        <f t="shared" si="23"/>
        <v>0.33134585514150949</v>
      </c>
      <c r="J217" s="128">
        <f t="shared" si="24"/>
        <v>100.84269054439305</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0.34098387096774196</v>
      </c>
      <c r="F218" s="128">
        <f t="shared" si="20"/>
        <v>105.70500000000001</v>
      </c>
      <c r="G218" s="122">
        <f t="shared" si="21"/>
        <v>0.31733822940079798</v>
      </c>
      <c r="H218" s="128">
        <f t="shared" si="22"/>
        <v>109277.958</v>
      </c>
      <c r="I218" s="122">
        <f t="shared" si="23"/>
        <v>0.18601757151959447</v>
      </c>
      <c r="J218" s="128">
        <f t="shared" si="24"/>
        <v>107.45124267302808</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0.89342580645161274</v>
      </c>
      <c r="F219" s="128">
        <f t="shared" si="20"/>
        <v>276.96199999999993</v>
      </c>
      <c r="G219" s="122">
        <f t="shared" si="21"/>
        <v>0.90004425626818607</v>
      </c>
      <c r="H219" s="128">
        <f t="shared" si="22"/>
        <v>309937.44</v>
      </c>
      <c r="I219" s="122">
        <f t="shared" si="23"/>
        <v>-1.2921238729378543E-2</v>
      </c>
      <c r="J219" s="128">
        <f t="shared" si="24"/>
        <v>99.264652846737206</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7.943225806451612E-2</v>
      </c>
      <c r="F220" s="128">
        <f t="shared" si="20"/>
        <v>24.623999999999999</v>
      </c>
      <c r="G220" s="122">
        <f t="shared" si="21"/>
        <v>7.416665214689365E-2</v>
      </c>
      <c r="H220" s="128">
        <f t="shared" si="22"/>
        <v>25539.880000000005</v>
      </c>
      <c r="I220" s="122">
        <f t="shared" si="23"/>
        <v>-4.859714550072565E-2</v>
      </c>
      <c r="J220" s="128">
        <f t="shared" si="24"/>
        <v>107.09969476199825</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2.7158064516129034E-2</v>
      </c>
      <c r="F221" s="128">
        <f t="shared" si="20"/>
        <v>8.4190000000000005</v>
      </c>
      <c r="G221" s="122">
        <f t="shared" si="21"/>
        <v>2.5704426788400448E-2</v>
      </c>
      <c r="H221" s="128">
        <f t="shared" si="22"/>
        <v>8851.5250000000015</v>
      </c>
      <c r="I221" s="122">
        <f t="shared" si="23"/>
        <v>0.26197064415636168</v>
      </c>
      <c r="J221" s="128">
        <f t="shared" si="24"/>
        <v>105.65520382809923</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0.77121290322580638</v>
      </c>
      <c r="F222" s="128">
        <f t="shared" si="20"/>
        <v>239.07599999999999</v>
      </c>
      <c r="G222" s="122">
        <f t="shared" si="21"/>
        <v>0.78385046376155032</v>
      </c>
      <c r="H222" s="128">
        <f t="shared" si="22"/>
        <v>269925.17799999996</v>
      </c>
      <c r="I222" s="122">
        <f t="shared" si="23"/>
        <v>-0.23333922887185837</v>
      </c>
      <c r="J222" s="128">
        <f t="shared" si="24"/>
        <v>98.38775874736379</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0.12937419354838708</v>
      </c>
      <c r="F223" s="128">
        <f t="shared" si="20"/>
        <v>40.105999999999995</v>
      </c>
      <c r="G223" s="122">
        <f t="shared" si="21"/>
        <v>0.1229460358115682</v>
      </c>
      <c r="H223" s="128">
        <f t="shared" si="22"/>
        <v>42337.451000000001</v>
      </c>
      <c r="I223" s="122">
        <f t="shared" si="23"/>
        <v>0.22148353117431657</v>
      </c>
      <c r="J223" s="128">
        <f t="shared" si="24"/>
        <v>105.22843839119054</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9.9548387096774188E-2</v>
      </c>
      <c r="F224" s="128">
        <f t="shared" si="20"/>
        <v>30.86</v>
      </c>
      <c r="G224" s="122">
        <f t="shared" si="21"/>
        <v>9.3375937251348892E-2</v>
      </c>
      <c r="H224" s="128">
        <f t="shared" si="22"/>
        <v>32154.751</v>
      </c>
      <c r="I224" s="122">
        <f t="shared" si="23"/>
        <v>0.22573209967436136</v>
      </c>
      <c r="J224" s="128">
        <f t="shared" si="24"/>
        <v>106.61032170291402</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0.69751935483870964</v>
      </c>
      <c r="F225" s="128">
        <f t="shared" si="20"/>
        <v>216.23099999999999</v>
      </c>
      <c r="G225" s="122">
        <f t="shared" si="21"/>
        <v>0.72502948385110844</v>
      </c>
      <c r="H225" s="128">
        <f t="shared" si="22"/>
        <v>249669.70300000001</v>
      </c>
      <c r="I225" s="122">
        <f t="shared" si="23"/>
        <v>-0.24069953620759696</v>
      </c>
      <c r="J225" s="128">
        <f t="shared" si="24"/>
        <v>96.205653752689557</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0.13638709677419356</v>
      </c>
      <c r="F226" s="128">
        <f t="shared" si="20"/>
        <v>42.28</v>
      </c>
      <c r="G226" s="122">
        <f t="shared" si="21"/>
        <v>0.12684393857555221</v>
      </c>
      <c r="H226" s="128">
        <f t="shared" si="22"/>
        <v>43679.725000000006</v>
      </c>
      <c r="I226" s="122">
        <f t="shared" si="23"/>
        <v>0.23748233336378971</v>
      </c>
      <c r="J226" s="128">
        <f t="shared" si="24"/>
        <v>107.52354295034536</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0.11676451612903224</v>
      </c>
      <c r="F227" s="128">
        <f t="shared" si="20"/>
        <v>36.196999999999996</v>
      </c>
      <c r="G227" s="122">
        <f t="shared" si="21"/>
        <v>0.10787175846067174</v>
      </c>
      <c r="H227" s="128">
        <f t="shared" si="22"/>
        <v>37146.502999999997</v>
      </c>
      <c r="I227" s="122">
        <f t="shared" si="23"/>
        <v>0.31716435131390369</v>
      </c>
      <c r="J227" s="128">
        <f t="shared" si="24"/>
        <v>108.24382377302457</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4.9590322580645163E-2</v>
      </c>
      <c r="F228" s="128">
        <f t="shared" si="20"/>
        <v>15.373000000000001</v>
      </c>
      <c r="G228" s="122">
        <f t="shared" si="21"/>
        <v>4.0459208149658213E-2</v>
      </c>
      <c r="H228" s="128">
        <f t="shared" si="22"/>
        <v>13932.452000000003</v>
      </c>
      <c r="I228" s="122">
        <f t="shared" si="23"/>
        <v>0.11575367135584284</v>
      </c>
      <c r="J228" s="128">
        <f t="shared" si="24"/>
        <v>122.56869288496959</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0.18831935483870968</v>
      </c>
      <c r="F229" s="128">
        <f t="shared" si="20"/>
        <v>58.378999999999998</v>
      </c>
      <c r="G229" s="122">
        <f t="shared" si="21"/>
        <v>0.18364006353852674</v>
      </c>
      <c r="H229" s="128">
        <f t="shared" si="22"/>
        <v>63237.924999999996</v>
      </c>
      <c r="I229" s="122">
        <f t="shared" si="23"/>
        <v>-0.225837730625639</v>
      </c>
      <c r="J229" s="128">
        <f t="shared" si="24"/>
        <v>102.54807758722065</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0.36560967741935479</v>
      </c>
      <c r="F230" s="128">
        <f t="shared" si="20"/>
        <v>113.33899999999998</v>
      </c>
      <c r="G230" s="122">
        <f t="shared" si="21"/>
        <v>0.38787418326276724</v>
      </c>
      <c r="H230" s="128">
        <f t="shared" si="22"/>
        <v>133567.57800000001</v>
      </c>
      <c r="I230" s="122">
        <f t="shared" si="23"/>
        <v>8.0089468703403541E-2</v>
      </c>
      <c r="J230" s="128">
        <f t="shared" si="24"/>
        <v>94.259863944507686</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0.35725161290322582</v>
      </c>
      <c r="F231" s="128">
        <f t="shared" si="20"/>
        <v>110.748</v>
      </c>
      <c r="G231" s="122">
        <f t="shared" si="21"/>
        <v>0.3470210449590253</v>
      </c>
      <c r="H231" s="128">
        <f t="shared" si="22"/>
        <v>119499.47300000003</v>
      </c>
      <c r="I231" s="122">
        <f t="shared" si="23"/>
        <v>0.25246582164660464</v>
      </c>
      <c r="J231" s="128">
        <f t="shared" si="24"/>
        <v>102.94811167588078</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8.8974193548387093E-2</v>
      </c>
      <c r="F232" s="128">
        <f t="shared" si="20"/>
        <v>27.581999999999997</v>
      </c>
      <c r="G232" s="122">
        <f t="shared" si="21"/>
        <v>8.1627077053531491E-2</v>
      </c>
      <c r="H232" s="128">
        <f t="shared" si="22"/>
        <v>28108.936999999998</v>
      </c>
      <c r="I232" s="122">
        <f t="shared" si="23"/>
        <v>-3.5789833590787135E-2</v>
      </c>
      <c r="J232" s="128">
        <f t="shared" si="24"/>
        <v>109.0008325179123</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0.11471290322580645</v>
      </c>
      <c r="F233" s="128">
        <f t="shared" si="20"/>
        <v>35.561</v>
      </c>
      <c r="G233" s="122">
        <f t="shared" si="21"/>
        <v>0.13349452894952346</v>
      </c>
      <c r="H233" s="128">
        <f t="shared" si="22"/>
        <v>45969.909</v>
      </c>
      <c r="I233" s="122">
        <f t="shared" si="23"/>
        <v>-0.12003343171306426</v>
      </c>
      <c r="J233" s="128">
        <f t="shared" si="24"/>
        <v>85.930789919623848</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0.26749354838709677</v>
      </c>
      <c r="F234" s="128">
        <f t="shared" si="20"/>
        <v>82.923000000000002</v>
      </c>
      <c r="G234" s="122">
        <f t="shared" si="21"/>
        <v>0.29174248020954935</v>
      </c>
      <c r="H234" s="128">
        <f t="shared" si="22"/>
        <v>100463.857</v>
      </c>
      <c r="I234" s="122">
        <f t="shared" si="23"/>
        <v>-0.17423994246159077</v>
      </c>
      <c r="J234" s="128">
        <f t="shared" si="24"/>
        <v>91.688241011375737</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0.13372903225806454</v>
      </c>
      <c r="F235" s="128">
        <f t="shared" si="20"/>
        <v>41.456000000000003</v>
      </c>
      <c r="G235" s="122">
        <f t="shared" si="21"/>
        <v>0.1326178831332509</v>
      </c>
      <c r="H235" s="128">
        <f t="shared" si="22"/>
        <v>45668.02900000001</v>
      </c>
      <c r="I235" s="122">
        <f t="shared" si="23"/>
        <v>1.1307779639701398E-2</v>
      </c>
      <c r="J235" s="128">
        <f t="shared" si="24"/>
        <v>100.83785768447018</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9.2561290322580647E-2</v>
      </c>
      <c r="F236" s="128">
        <f t="shared" si="20"/>
        <v>28.694000000000003</v>
      </c>
      <c r="G236" s="122">
        <f t="shared" si="21"/>
        <v>0.10271696606438648</v>
      </c>
      <c r="H236" s="128">
        <f t="shared" si="22"/>
        <v>35371.409</v>
      </c>
      <c r="I236" s="122">
        <f t="shared" si="23"/>
        <v>-0.31031222650374241</v>
      </c>
      <c r="J236" s="128">
        <f t="shared" si="24"/>
        <v>90.112951997199858</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6.923225806451612E-2</v>
      </c>
      <c r="F237" s="128">
        <f t="shared" si="20"/>
        <v>21.461999999999996</v>
      </c>
      <c r="G237" s="122">
        <f t="shared" si="21"/>
        <v>6.6082640740159945E-2</v>
      </c>
      <c r="H237" s="128">
        <f t="shared" si="22"/>
        <v>22756.085999999999</v>
      </c>
      <c r="I237" s="122">
        <f t="shared" si="23"/>
        <v>-5.3770086244934209E-4</v>
      </c>
      <c r="J237" s="128">
        <f t="shared" si="24"/>
        <v>104.76617957315086</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0.20378709677419357</v>
      </c>
      <c r="F238" s="128">
        <f t="shared" si="20"/>
        <v>63.174000000000007</v>
      </c>
      <c r="G238" s="122">
        <f t="shared" si="21"/>
        <v>0.17460777446726952</v>
      </c>
      <c r="H238" s="128">
        <f t="shared" si="22"/>
        <v>60127.583999999995</v>
      </c>
      <c r="I238" s="122">
        <f t="shared" si="23"/>
        <v>0.13301525285095503</v>
      </c>
      <c r="J238" s="128">
        <f t="shared" si="24"/>
        <v>116.71135342968005</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0.11850322580645163</v>
      </c>
      <c r="F239" s="128">
        <f t="shared" si="20"/>
        <v>36.736000000000004</v>
      </c>
      <c r="G239" s="122">
        <f t="shared" si="21"/>
        <v>9.8905998989423802E-2</v>
      </c>
      <c r="H239" s="128">
        <f t="shared" si="22"/>
        <v>34059.072</v>
      </c>
      <c r="I239" s="122">
        <f t="shared" si="23"/>
        <v>0.30846424553816759</v>
      </c>
      <c r="J239" s="128">
        <f t="shared" si="24"/>
        <v>119.81399209073598</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4.8306451612903228E-2</v>
      </c>
      <c r="F240" s="128">
        <f t="shared" si="20"/>
        <v>14.975000000000001</v>
      </c>
      <c r="G240" s="122">
        <f t="shared" si="21"/>
        <v>5.8213884968550178E-2</v>
      </c>
      <c r="H240" s="128">
        <f t="shared" si="22"/>
        <v>20046.417000000001</v>
      </c>
      <c r="I240" s="122">
        <f t="shared" si="23"/>
        <v>6.4878612273688463E-2</v>
      </c>
      <c r="J240" s="128">
        <f t="shared" si="24"/>
        <v>82.980978917659584</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0.2202870967741935</v>
      </c>
      <c r="F241" s="128">
        <f t="shared" si="20"/>
        <v>68.288999999999987</v>
      </c>
      <c r="G241" s="122">
        <f t="shared" si="21"/>
        <v>0.25331704505195174</v>
      </c>
      <c r="H241" s="128">
        <f t="shared" si="22"/>
        <v>87231.750999999989</v>
      </c>
      <c r="I241" s="122">
        <f t="shared" si="23"/>
        <v>-1.0200010369784407E-2</v>
      </c>
      <c r="J241" s="128">
        <f t="shared" si="24"/>
        <v>86.961024169935243</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0.25907096774193544</v>
      </c>
      <c r="F242" s="128">
        <f t="shared" si="20"/>
        <v>80.311999999999983</v>
      </c>
      <c r="G242" s="122">
        <f t="shared" si="21"/>
        <v>0.27332509771807256</v>
      </c>
      <c r="H242" s="128">
        <f t="shared" si="22"/>
        <v>94121.684000000023</v>
      </c>
      <c r="I242" s="122">
        <f t="shared" si="23"/>
        <v>-0.23958140167817829</v>
      </c>
      <c r="J242" s="128">
        <f t="shared" si="24"/>
        <v>94.784917266968336</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0.21440967741935482</v>
      </c>
      <c r="F243" s="128">
        <f t="shared" si="20"/>
        <v>66.466999999999999</v>
      </c>
      <c r="G243" s="122">
        <f t="shared" si="21"/>
        <v>0.2046240424209689</v>
      </c>
      <c r="H243" s="128">
        <f t="shared" si="22"/>
        <v>70463.926000000007</v>
      </c>
      <c r="I243" s="122">
        <f t="shared" si="23"/>
        <v>0.11928849536570946</v>
      </c>
      <c r="J243" s="128">
        <f t="shared" si="24"/>
        <v>104.78225084531081</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0.14707419354838708</v>
      </c>
      <c r="F244" s="128">
        <f t="shared" si="20"/>
        <v>45.592999999999996</v>
      </c>
      <c r="G244" s="122">
        <f t="shared" si="21"/>
        <v>0.122620119178297</v>
      </c>
      <c r="H244" s="128">
        <f t="shared" si="22"/>
        <v>42225.218999999997</v>
      </c>
      <c r="I244" s="122">
        <f t="shared" si="23"/>
        <v>-5.218394534893255E-3</v>
      </c>
      <c r="J244" s="128">
        <f t="shared" si="24"/>
        <v>119.9429543324227</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0.11068709677419358</v>
      </c>
      <c r="F245" s="128">
        <f t="shared" si="20"/>
        <v>34.313000000000009</v>
      </c>
      <c r="G245" s="122">
        <f t="shared" si="21"/>
        <v>8.7677292236567769E-2</v>
      </c>
      <c r="H245" s="128">
        <f t="shared" si="22"/>
        <v>30192.377000000004</v>
      </c>
      <c r="I245" s="122">
        <f t="shared" si="23"/>
        <v>3.3140234757188025E-2</v>
      </c>
      <c r="J245" s="128">
        <f t="shared" si="24"/>
        <v>126.24374447552688</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5.7603225806451608E-2</v>
      </c>
      <c r="F246" s="128">
        <f t="shared" si="20"/>
        <v>17.856999999999999</v>
      </c>
      <c r="G246" s="122">
        <f t="shared" si="21"/>
        <v>6.5192233083012446E-2</v>
      </c>
      <c r="H246" s="128">
        <f t="shared" si="22"/>
        <v>22449.467000000001</v>
      </c>
      <c r="I246" s="122">
        <f t="shared" si="23"/>
        <v>-0.14064102209824525</v>
      </c>
      <c r="J246" s="128">
        <f t="shared" si="24"/>
        <v>88.359031563012451</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0.20629677419354839</v>
      </c>
      <c r="F247" s="128">
        <f t="shared" si="20"/>
        <v>63.951999999999998</v>
      </c>
      <c r="G247" s="122">
        <f t="shared" si="21"/>
        <v>0.21612501234180714</v>
      </c>
      <c r="H247" s="128">
        <f t="shared" si="22"/>
        <v>74424.377000000022</v>
      </c>
      <c r="I247" s="122">
        <f t="shared" si="23"/>
        <v>-2.8957778165411389E-2</v>
      </c>
      <c r="J247" s="128">
        <f t="shared" si="24"/>
        <v>95.452521648574788</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0.16031612903225806</v>
      </c>
      <c r="F248" s="128">
        <f t="shared" si="20"/>
        <v>49.698</v>
      </c>
      <c r="G248" s="122">
        <f t="shared" si="21"/>
        <v>0.14994920112208807</v>
      </c>
      <c r="H248" s="128">
        <f t="shared" si="22"/>
        <v>51636.207000000002</v>
      </c>
      <c r="I248" s="122">
        <f t="shared" si="23"/>
        <v>0.44422540918410702</v>
      </c>
      <c r="J248" s="128">
        <f t="shared" si="24"/>
        <v>106.91362663661627</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5.3945161290322577E-2</v>
      </c>
      <c r="F249" s="128">
        <f t="shared" si="20"/>
        <v>16.722999999999999</v>
      </c>
      <c r="G249" s="122">
        <f t="shared" si="21"/>
        <v>5.5160829717909851E-2</v>
      </c>
      <c r="H249" s="128">
        <f t="shared" si="22"/>
        <v>18995.073</v>
      </c>
      <c r="I249" s="122">
        <f t="shared" si="23"/>
        <v>-0.23671789606546781</v>
      </c>
      <c r="J249" s="128">
        <f t="shared" si="24"/>
        <v>97.796138249181254</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0.13769354838709677</v>
      </c>
      <c r="F250" s="128">
        <f t="shared" si="20"/>
        <v>42.685000000000002</v>
      </c>
      <c r="G250" s="122">
        <f t="shared" si="21"/>
        <v>0.14900477410137125</v>
      </c>
      <c r="H250" s="128">
        <f t="shared" si="22"/>
        <v>51310.985999999997</v>
      </c>
      <c r="I250" s="122">
        <f t="shared" si="23"/>
        <v>2.2294172676505342E-2</v>
      </c>
      <c r="J250" s="128">
        <f t="shared" si="24"/>
        <v>92.408816574843968</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6.8580645161290324E-2</v>
      </c>
      <c r="F251" s="128">
        <f t="shared" si="20"/>
        <v>21.26</v>
      </c>
      <c r="G251" s="122">
        <f t="shared" si="21"/>
        <v>7.5218162493683904E-2</v>
      </c>
      <c r="H251" s="128">
        <f t="shared" si="22"/>
        <v>25901.976000000002</v>
      </c>
      <c r="I251" s="122">
        <f t="shared" si="23"/>
        <v>-0.24316564939927551</v>
      </c>
      <c r="J251" s="128">
        <f t="shared" si="24"/>
        <v>91.175645466012369</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9.4432258064516134E-2</v>
      </c>
      <c r="F252" s="128">
        <f t="shared" si="20"/>
        <v>29.274000000000001</v>
      </c>
      <c r="G252" s="122">
        <f t="shared" si="21"/>
        <v>8.3948245721022913E-2</v>
      </c>
      <c r="H252" s="128">
        <f t="shared" si="22"/>
        <v>28908.250000000007</v>
      </c>
      <c r="I252" s="122">
        <f t="shared" si="23"/>
        <v>0.10585123304327897</v>
      </c>
      <c r="J252" s="128">
        <f t="shared" si="24"/>
        <v>112.48866161936692</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0.14397096774193549</v>
      </c>
      <c r="F253" s="128">
        <f t="shared" si="20"/>
        <v>44.631</v>
      </c>
      <c r="G253" s="122">
        <f t="shared" si="21"/>
        <v>0.13087668647163708</v>
      </c>
      <c r="H253" s="128">
        <f t="shared" si="22"/>
        <v>45068.434000000001</v>
      </c>
      <c r="I253" s="122">
        <f t="shared" si="23"/>
        <v>0.17263726732473633</v>
      </c>
      <c r="J253" s="128">
        <f t="shared" si="24"/>
        <v>110.0050525600189</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4.5609677419354837E-2</v>
      </c>
      <c r="F254" s="128">
        <f t="shared" si="20"/>
        <v>14.138999999999999</v>
      </c>
      <c r="G254" s="122">
        <f t="shared" si="21"/>
        <v>4.8195828178813904E-2</v>
      </c>
      <c r="H254" s="128">
        <f t="shared" si="22"/>
        <v>16596.618999999999</v>
      </c>
      <c r="I254" s="122">
        <f t="shared" si="23"/>
        <v>-0.41242164279697285</v>
      </c>
      <c r="J254" s="128">
        <f t="shared" si="24"/>
        <v>94.634077559858383</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3.100322580645162E-2</v>
      </c>
      <c r="F255" s="128">
        <f t="shared" si="20"/>
        <v>9.6110000000000024</v>
      </c>
      <c r="G255" s="122">
        <f t="shared" si="21"/>
        <v>2.5939565800707408E-2</v>
      </c>
      <c r="H255" s="128">
        <f t="shared" si="22"/>
        <v>8932.4970000000012</v>
      </c>
      <c r="I255" s="122">
        <f t="shared" si="23"/>
        <v>-0.12141437625304419</v>
      </c>
      <c r="J255" s="128">
        <f t="shared" si="24"/>
        <v>119.52098984481121</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0.19695483870967745</v>
      </c>
      <c r="F256" s="128">
        <f t="shared" si="20"/>
        <v>61.056000000000012</v>
      </c>
      <c r="G256" s="122">
        <f t="shared" si="21"/>
        <v>0.23229407477102318</v>
      </c>
      <c r="H256" s="128">
        <f t="shared" si="22"/>
        <v>79992.323000000004</v>
      </c>
      <c r="I256" s="122">
        <f t="shared" si="23"/>
        <v>-0.17496943633355935</v>
      </c>
      <c r="J256" s="128">
        <f t="shared" si="24"/>
        <v>84.786854293989066</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9.4551612903225807E-2</v>
      </c>
      <c r="F257" s="128">
        <f t="shared" si="20"/>
        <v>29.311</v>
      </c>
      <c r="G257" s="122">
        <f t="shared" si="21"/>
        <v>9.996658709831048E-2</v>
      </c>
      <c r="H257" s="128">
        <f t="shared" si="22"/>
        <v>34424.294000000002</v>
      </c>
      <c r="I257" s="122">
        <f t="shared" si="23"/>
        <v>0.11233279217401025</v>
      </c>
      <c r="J257" s="128">
        <f t="shared" si="24"/>
        <v>94.583215900169321</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8.5796774193548392E-2</v>
      </c>
      <c r="F258" s="128">
        <f t="shared" si="20"/>
        <v>26.597000000000001</v>
      </c>
      <c r="G258" s="122">
        <f t="shared" si="21"/>
        <v>8.8307145470702009E-2</v>
      </c>
      <c r="H258" s="128">
        <f t="shared" si="22"/>
        <v>30409.272000000004</v>
      </c>
      <c r="I258" s="122">
        <f t="shared" si="23"/>
        <v>-8.3534380146578532E-2</v>
      </c>
      <c r="J258" s="128">
        <f t="shared" si="24"/>
        <v>97.157227465826651</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0.38758387096774199</v>
      </c>
      <c r="F259" s="128">
        <f t="shared" si="20"/>
        <v>120.15100000000001</v>
      </c>
      <c r="G259" s="122">
        <f t="shared" si="21"/>
        <v>0.36958190023173554</v>
      </c>
      <c r="H259" s="128">
        <f t="shared" si="22"/>
        <v>127268.48399999998</v>
      </c>
      <c r="I259" s="122">
        <f t="shared" si="23"/>
        <v>0.33142349125292031</v>
      </c>
      <c r="J259" s="128">
        <f t="shared" si="24"/>
        <v>104.8709016119888</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0.23504838709677417</v>
      </c>
      <c r="F260" s="128">
        <f t="shared" si="20"/>
        <v>72.864999999999995</v>
      </c>
      <c r="G260" s="122">
        <f t="shared" si="21"/>
        <v>0.20991243124887471</v>
      </c>
      <c r="H260" s="128">
        <f t="shared" si="22"/>
        <v>72285.024999999994</v>
      </c>
      <c r="I260" s="122">
        <f t="shared" si="23"/>
        <v>3.0173432460208465E-2</v>
      </c>
      <c r="J260" s="128">
        <f t="shared" si="24"/>
        <v>111.97449607836612</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0.90087096774193565</v>
      </c>
      <c r="F261" s="128">
        <f t="shared" si="20"/>
        <v>279.27000000000004</v>
      </c>
      <c r="G261" s="122">
        <f t="shared" si="21"/>
        <v>0.91283120763856218</v>
      </c>
      <c r="H261" s="128">
        <f t="shared" si="22"/>
        <v>314340.72899999999</v>
      </c>
      <c r="I261" s="122">
        <f t="shared" si="23"/>
        <v>4.074333998585338E-3</v>
      </c>
      <c r="J261" s="128">
        <f t="shared" si="24"/>
        <v>98.689764351115144</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0.86082258064516137</v>
      </c>
      <c r="F262" s="128">
        <f t="shared" si="20"/>
        <v>266.85500000000002</v>
      </c>
      <c r="G262" s="122">
        <f t="shared" si="21"/>
        <v>0.87550123418070724</v>
      </c>
      <c r="H262" s="128">
        <f t="shared" si="22"/>
        <v>301485.85399999999</v>
      </c>
      <c r="I262" s="122">
        <f t="shared" si="23"/>
        <v>-2.8177079611903699E-2</v>
      </c>
      <c r="J262" s="128">
        <f t="shared" si="24"/>
        <v>98.323400017901491</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0.92791612903225829</v>
      </c>
      <c r="F263" s="128">
        <f t="shared" si="20"/>
        <v>287.65400000000005</v>
      </c>
      <c r="G263" s="122">
        <f t="shared" si="21"/>
        <v>0.93762756201395048</v>
      </c>
      <c r="H263" s="128">
        <f t="shared" si="22"/>
        <v>322879.55199999997</v>
      </c>
      <c r="I263" s="122">
        <f t="shared" si="23"/>
        <v>-1.7988460983966591E-4</v>
      </c>
      <c r="J263" s="128">
        <f t="shared" si="24"/>
        <v>98.964254745153525</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0.91255483870967735</v>
      </c>
      <c r="F264" s="128">
        <f t="shared" si="20"/>
        <v>282.892</v>
      </c>
      <c r="G264" s="122">
        <f t="shared" si="21"/>
        <v>0.9249960070624178</v>
      </c>
      <c r="H264" s="128">
        <f t="shared" si="22"/>
        <v>318529.77500000008</v>
      </c>
      <c r="I264" s="122">
        <f t="shared" si="23"/>
        <v>7.3290027949815234E-2</v>
      </c>
      <c r="J264" s="128">
        <f t="shared" si="24"/>
        <v>98.655003020796727</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0.89084193548387081</v>
      </c>
      <c r="F265" s="128">
        <f t="shared" ref="F265:F328" si="26">SUMPRODUCT($K$2:$AI$2,$K265:$AI265)</f>
        <v>276.16099999999994</v>
      </c>
      <c r="G265" s="122">
        <f t="shared" ref="G265:G328" si="27">SUMPRODUCT($K$3:$AI$3,$K265:$AI265)/$J$3</f>
        <v>0.90354200279941232</v>
      </c>
      <c r="H265" s="128">
        <f t="shared" ref="H265:H328" si="28">SUMPRODUCT($K$3:$AI$3,$K265:$AI265)</f>
        <v>311141.91700000002</v>
      </c>
      <c r="I265" s="122">
        <f t="shared" ref="I265:I328" si="29">CORREL($K$4:$AI$4,$K265:$AI265)</f>
        <v>-6.3026530746484247E-2</v>
      </c>
      <c r="J265" s="128">
        <f t="shared" si="24"/>
        <v>98.594413178779362</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0.84874838709677414</v>
      </c>
      <c r="F266" s="128">
        <f t="shared" si="26"/>
        <v>263.11199999999997</v>
      </c>
      <c r="G266" s="122">
        <f t="shared" si="27"/>
        <v>0.86316153537887885</v>
      </c>
      <c r="H266" s="128">
        <f t="shared" si="28"/>
        <v>297236.57999999996</v>
      </c>
      <c r="I266" s="122">
        <f t="shared" si="29"/>
        <v>-0.11902471331634254</v>
      </c>
      <c r="J266" s="128">
        <f t="shared" ref="J266:J329" si="30">$E266/$G266*100</f>
        <v>98.33019108343629</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0.85808709677419337</v>
      </c>
      <c r="F267" s="128">
        <f t="shared" si="26"/>
        <v>266.00699999999995</v>
      </c>
      <c r="G267" s="122">
        <f t="shared" si="27"/>
        <v>0.8701977970600363</v>
      </c>
      <c r="H267" s="128">
        <f t="shared" si="28"/>
        <v>299659.57299999997</v>
      </c>
      <c r="I267" s="122">
        <f t="shared" si="29"/>
        <v>-0.1173173948329272</v>
      </c>
      <c r="J267" s="128">
        <f t="shared" si="30"/>
        <v>98.608281895592128</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0.77470322580645157</v>
      </c>
      <c r="F268" s="128">
        <f t="shared" si="26"/>
        <v>240.15799999999999</v>
      </c>
      <c r="G268" s="122">
        <f t="shared" si="27"/>
        <v>0.79146784741460918</v>
      </c>
      <c r="H268" s="128">
        <f t="shared" si="28"/>
        <v>272548.28499999997</v>
      </c>
      <c r="I268" s="122">
        <f t="shared" si="29"/>
        <v>-0.11772385091274404</v>
      </c>
      <c r="J268" s="128">
        <f t="shared" si="30"/>
        <v>97.881831629304898</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0.63183225806451615</v>
      </c>
      <c r="F269" s="128">
        <f t="shared" si="26"/>
        <v>195.86800000000002</v>
      </c>
      <c r="G269" s="122">
        <f t="shared" si="27"/>
        <v>0.66628576946085183</v>
      </c>
      <c r="H269" s="128">
        <f t="shared" si="28"/>
        <v>229440.83500000002</v>
      </c>
      <c r="I269" s="122">
        <f t="shared" si="29"/>
        <v>-9.6666617967702165E-2</v>
      </c>
      <c r="J269" s="128">
        <f t="shared" si="30"/>
        <v>94.829018872155274</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0.54728064516129038</v>
      </c>
      <c r="F270" s="128">
        <f t="shared" si="26"/>
        <v>169.65700000000001</v>
      </c>
      <c r="G270" s="122">
        <f t="shared" si="27"/>
        <v>0.5808994592836525</v>
      </c>
      <c r="H270" s="128">
        <f t="shared" si="28"/>
        <v>200037.37599999999</v>
      </c>
      <c r="I270" s="122">
        <f t="shared" si="29"/>
        <v>-8.4013570920346947E-2</v>
      </c>
      <c r="J270" s="128">
        <f t="shared" si="30"/>
        <v>94.212627747352386</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0.39484838709677417</v>
      </c>
      <c r="F271" s="128">
        <f t="shared" si="26"/>
        <v>122.40299999999999</v>
      </c>
      <c r="G271" s="122">
        <f t="shared" si="27"/>
        <v>0.44194884683962615</v>
      </c>
      <c r="H271" s="128">
        <f t="shared" si="28"/>
        <v>152188.62099999998</v>
      </c>
      <c r="I271" s="122">
        <f t="shared" si="29"/>
        <v>-4.5727275630937626E-2</v>
      </c>
      <c r="J271" s="128">
        <f t="shared" si="30"/>
        <v>89.342553990203371</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0.32671290322580643</v>
      </c>
      <c r="F272" s="128">
        <f t="shared" si="26"/>
        <v>101.28099999999999</v>
      </c>
      <c r="G272" s="122">
        <f t="shared" si="27"/>
        <v>0.37146843401343954</v>
      </c>
      <c r="H272" s="128">
        <f t="shared" si="28"/>
        <v>127918.12700000001</v>
      </c>
      <c r="I272" s="122">
        <f t="shared" si="29"/>
        <v>-0.12288636704582127</v>
      </c>
      <c r="J272" s="128">
        <f t="shared" si="30"/>
        <v>87.951727067604921</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0.1539709677419355</v>
      </c>
      <c r="F273" s="128">
        <f t="shared" si="26"/>
        <v>47.731000000000009</v>
      </c>
      <c r="G273" s="122">
        <f t="shared" si="27"/>
        <v>0.18240576957700996</v>
      </c>
      <c r="H273" s="128">
        <f t="shared" si="28"/>
        <v>62812.885999999999</v>
      </c>
      <c r="I273" s="122">
        <f t="shared" si="29"/>
        <v>-0.11197249642036508</v>
      </c>
      <c r="J273" s="128">
        <f t="shared" si="30"/>
        <v>84.411237703164005</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5.95774193548387E-2</v>
      </c>
      <c r="F274" s="128">
        <f t="shared" si="26"/>
        <v>18.468999999999998</v>
      </c>
      <c r="G274" s="122">
        <f t="shared" si="27"/>
        <v>6.6422028818845513E-2</v>
      </c>
      <c r="H274" s="128">
        <f t="shared" si="28"/>
        <v>22872.957000000002</v>
      </c>
      <c r="I274" s="122">
        <f t="shared" si="29"/>
        <v>-0.42928909774798246</v>
      </c>
      <c r="J274" s="128">
        <f t="shared" si="30"/>
        <v>89.695271906441931</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0.659183870967742</v>
      </c>
      <c r="F275" s="128">
        <f t="shared" si="26"/>
        <v>204.34700000000004</v>
      </c>
      <c r="G275" s="122">
        <f t="shared" si="27"/>
        <v>0.6675979881402494</v>
      </c>
      <c r="H275" s="128">
        <f t="shared" si="28"/>
        <v>229892.70799999998</v>
      </c>
      <c r="I275" s="122">
        <f t="shared" si="29"/>
        <v>0.47398364730349479</v>
      </c>
      <c r="J275" s="128">
        <f t="shared" si="30"/>
        <v>98.739643120263608</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6.6912903225806453E-2</v>
      </c>
      <c r="F276" s="128">
        <f t="shared" si="26"/>
        <v>20.742999999999999</v>
      </c>
      <c r="G276" s="122">
        <f t="shared" si="27"/>
        <v>5.867328768316693E-2</v>
      </c>
      <c r="H276" s="128">
        <f t="shared" si="28"/>
        <v>20204.615999999998</v>
      </c>
      <c r="I276" s="122">
        <f t="shared" si="29"/>
        <v>-0.31098514632758717</v>
      </c>
      <c r="J276" s="128">
        <f t="shared" si="30"/>
        <v>114.04321432801426</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3.406774193548387E-2</v>
      </c>
      <c r="F277" s="128">
        <f t="shared" si="26"/>
        <v>10.561</v>
      </c>
      <c r="G277" s="122">
        <f t="shared" si="27"/>
        <v>3.3909559237770004E-2</v>
      </c>
      <c r="H277" s="128">
        <f t="shared" si="28"/>
        <v>11677.028000000002</v>
      </c>
      <c r="I277" s="122">
        <f t="shared" si="29"/>
        <v>-0.37004642058383513</v>
      </c>
      <c r="J277" s="128">
        <f t="shared" si="30"/>
        <v>100.4664840866987</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0.13425483870967742</v>
      </c>
      <c r="F278" s="128">
        <f t="shared" si="26"/>
        <v>41.619</v>
      </c>
      <c r="G278" s="122">
        <f t="shared" si="27"/>
        <v>0.11966634432770548</v>
      </c>
      <c r="H278" s="128">
        <f t="shared" si="28"/>
        <v>41208.063000000002</v>
      </c>
      <c r="I278" s="122">
        <f t="shared" si="29"/>
        <v>-0.21248515361609649</v>
      </c>
      <c r="J278" s="128">
        <f t="shared" si="30"/>
        <v>112.19097521858062</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9.9709677419354843E-3</v>
      </c>
      <c r="F279" s="128">
        <f t="shared" si="26"/>
        <v>3.0910000000000002</v>
      </c>
      <c r="G279" s="122">
        <f t="shared" si="27"/>
        <v>9.8862956574262834E-3</v>
      </c>
      <c r="H279" s="128">
        <f t="shared" si="28"/>
        <v>3404.4250000000002</v>
      </c>
      <c r="I279" s="122">
        <f t="shared" si="29"/>
        <v>-2.8293494334066929E-2</v>
      </c>
      <c r="J279" s="128">
        <f t="shared" si="30"/>
        <v>100.85645915763806</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3.5838709677419353E-2</v>
      </c>
      <c r="F280" s="128">
        <f t="shared" si="26"/>
        <v>11.11</v>
      </c>
      <c r="G280" s="122">
        <f t="shared" si="27"/>
        <v>4.3710199850155951E-2</v>
      </c>
      <c r="H280" s="128">
        <f t="shared" si="28"/>
        <v>15051.957000000002</v>
      </c>
      <c r="I280" s="122">
        <f t="shared" si="29"/>
        <v>6.0088708602639672E-2</v>
      </c>
      <c r="J280" s="128">
        <f t="shared" si="30"/>
        <v>81.991639938227109</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0.21651290322580649</v>
      </c>
      <c r="F281" s="128">
        <f t="shared" si="26"/>
        <v>67.119000000000014</v>
      </c>
      <c r="G281" s="122">
        <f t="shared" si="27"/>
        <v>0.1774202196551263</v>
      </c>
      <c r="H281" s="128">
        <f t="shared" si="28"/>
        <v>61096.071999999986</v>
      </c>
      <c r="I281" s="122">
        <f t="shared" si="29"/>
        <v>-0.36165008762615758</v>
      </c>
      <c r="J281" s="128">
        <f t="shared" si="30"/>
        <v>122.03395060984002</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0.39818709677419351</v>
      </c>
      <c r="F282" s="128">
        <f t="shared" si="26"/>
        <v>123.43799999999999</v>
      </c>
      <c r="G282" s="122">
        <f t="shared" si="27"/>
        <v>0.39638975717131592</v>
      </c>
      <c r="H282" s="128">
        <f t="shared" si="28"/>
        <v>136499.984</v>
      </c>
      <c r="I282" s="122">
        <f t="shared" si="29"/>
        <v>-0.15352260190731828</v>
      </c>
      <c r="J282" s="128">
        <f t="shared" si="30"/>
        <v>100.45342735788725</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0.30050322580645161</v>
      </c>
      <c r="F283" s="128">
        <f t="shared" si="26"/>
        <v>93.156000000000006</v>
      </c>
      <c r="G283" s="122">
        <f t="shared" si="27"/>
        <v>0.3290089964513675</v>
      </c>
      <c r="H283" s="128">
        <f t="shared" si="28"/>
        <v>113296.88</v>
      </c>
      <c r="I283" s="122">
        <f t="shared" si="29"/>
        <v>0.40930633317808851</v>
      </c>
      <c r="J283" s="128">
        <f t="shared" si="30"/>
        <v>91.33586894207329</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8.4667741935483876E-2</v>
      </c>
      <c r="F284" s="128">
        <f t="shared" si="26"/>
        <v>26.247000000000003</v>
      </c>
      <c r="G284" s="122">
        <f t="shared" si="27"/>
        <v>9.7128694556246717E-2</v>
      </c>
      <c r="H284" s="128">
        <f t="shared" si="28"/>
        <v>33447.043000000005</v>
      </c>
      <c r="I284" s="122">
        <f t="shared" si="29"/>
        <v>0.38191506827973848</v>
      </c>
      <c r="J284" s="128">
        <f t="shared" si="30"/>
        <v>87.170678368845188</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0.1267322580645161</v>
      </c>
      <c r="F285" s="128">
        <f t="shared" si="26"/>
        <v>39.286999999999992</v>
      </c>
      <c r="G285" s="122">
        <f t="shared" si="27"/>
        <v>0.13656230725001309</v>
      </c>
      <c r="H285" s="128">
        <f t="shared" si="28"/>
        <v>47026.323000000004</v>
      </c>
      <c r="I285" s="122">
        <f t="shared" si="29"/>
        <v>0.35257489632492628</v>
      </c>
      <c r="J285" s="128">
        <f t="shared" si="30"/>
        <v>92.801784486915182</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1.571290322580645E-2</v>
      </c>
      <c r="F286" s="128">
        <f t="shared" si="26"/>
        <v>4.8709999999999996</v>
      </c>
      <c r="G286" s="122">
        <f t="shared" si="27"/>
        <v>1.6041706596042492E-2</v>
      </c>
      <c r="H286" s="128">
        <f t="shared" si="28"/>
        <v>5524.0900000000011</v>
      </c>
      <c r="I286" s="122">
        <f t="shared" si="29"/>
        <v>0.21075599592080835</v>
      </c>
      <c r="J286" s="128">
        <f t="shared" si="30"/>
        <v>97.950321754936226</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0.98428709677419379</v>
      </c>
      <c r="F287" s="128">
        <f t="shared" si="26"/>
        <v>305.12900000000008</v>
      </c>
      <c r="G287" s="122">
        <f t="shared" si="27"/>
        <v>0.98395829340395746</v>
      </c>
      <c r="H287" s="128">
        <f t="shared" si="28"/>
        <v>338833.91</v>
      </c>
      <c r="I287" s="122">
        <f t="shared" si="29"/>
        <v>-0.21075599592080191</v>
      </c>
      <c r="J287" s="128">
        <f t="shared" si="30"/>
        <v>100.03341639299556</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0.1790806451612903</v>
      </c>
      <c r="F288" s="128">
        <f t="shared" si="26"/>
        <v>55.514999999999993</v>
      </c>
      <c r="G288" s="122">
        <f t="shared" si="27"/>
        <v>0.17915508569570043</v>
      </c>
      <c r="H288" s="128">
        <f t="shared" si="28"/>
        <v>61693.487000000008</v>
      </c>
      <c r="I288" s="122">
        <f t="shared" si="29"/>
        <v>-0.53677085737908481</v>
      </c>
      <c r="J288" s="128">
        <f t="shared" si="30"/>
        <v>99.958449108982279</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0.50524516129032249</v>
      </c>
      <c r="F289" s="128">
        <f t="shared" si="26"/>
        <v>156.62599999999998</v>
      </c>
      <c r="G289" s="122">
        <f t="shared" si="27"/>
        <v>0.50068766516241814</v>
      </c>
      <c r="H289" s="128">
        <f t="shared" si="28"/>
        <v>172415.80299999999</v>
      </c>
      <c r="I289" s="122">
        <f t="shared" si="29"/>
        <v>0.18897073231405839</v>
      </c>
      <c r="J289" s="128">
        <f t="shared" si="30"/>
        <v>100.91024733481819</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6.9993548387096774E-2</v>
      </c>
      <c r="F290" s="128">
        <f t="shared" si="26"/>
        <v>21.698</v>
      </c>
      <c r="G290" s="122">
        <f t="shared" si="27"/>
        <v>7.1030747071361783E-2</v>
      </c>
      <c r="H290" s="128">
        <f t="shared" si="28"/>
        <v>24460.006000000001</v>
      </c>
      <c r="I290" s="122">
        <f t="shared" si="29"/>
        <v>0.50130607189065268</v>
      </c>
      <c r="J290" s="128">
        <f t="shared" si="30"/>
        <v>98.539789137761744</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7.6351612903225799E-2</v>
      </c>
      <c r="F291" s="128">
        <f t="shared" si="26"/>
        <v>23.668999999999997</v>
      </c>
      <c r="G291" s="122">
        <f t="shared" si="27"/>
        <v>7.8300071437283306E-2</v>
      </c>
      <c r="H291" s="128">
        <f t="shared" si="28"/>
        <v>26963.256000000005</v>
      </c>
      <c r="I291" s="122">
        <f t="shared" si="29"/>
        <v>-0.41112384240492988</v>
      </c>
      <c r="J291" s="128">
        <f t="shared" si="30"/>
        <v>97.511549481001197</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0.16917741935483871</v>
      </c>
      <c r="F292" s="128">
        <f t="shared" si="26"/>
        <v>52.445</v>
      </c>
      <c r="G292" s="122">
        <f t="shared" si="27"/>
        <v>0.17075013793784377</v>
      </c>
      <c r="H292" s="128">
        <f t="shared" si="28"/>
        <v>58799.176000000007</v>
      </c>
      <c r="I292" s="122">
        <f t="shared" si="29"/>
        <v>0.53507278234792266</v>
      </c>
      <c r="J292" s="128">
        <f t="shared" si="30"/>
        <v>99.078935688135388</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0.36131935483870975</v>
      </c>
      <c r="F293" s="128">
        <f t="shared" si="26"/>
        <v>112.00900000000001</v>
      </c>
      <c r="G293" s="122">
        <f t="shared" si="27"/>
        <v>0.37653485616712834</v>
      </c>
      <c r="H293" s="128">
        <f t="shared" si="28"/>
        <v>129662.78999999998</v>
      </c>
      <c r="I293" s="122">
        <f t="shared" si="29"/>
        <v>-3.1480816728476205E-2</v>
      </c>
      <c r="J293" s="128">
        <f t="shared" si="30"/>
        <v>95.959072293252703</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0.63868064516129042</v>
      </c>
      <c r="F294" s="128">
        <f t="shared" si="26"/>
        <v>197.99100000000004</v>
      </c>
      <c r="G294" s="122">
        <f t="shared" si="27"/>
        <v>0.62346514383287166</v>
      </c>
      <c r="H294" s="128">
        <f t="shared" si="28"/>
        <v>214695.21000000002</v>
      </c>
      <c r="I294" s="122">
        <f t="shared" si="29"/>
        <v>3.1480816728476059E-2</v>
      </c>
      <c r="J294" s="128">
        <f t="shared" si="30"/>
        <v>102.44047345371685</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0.17893870967741937</v>
      </c>
      <c r="F295" s="128">
        <f t="shared" si="26"/>
        <v>55.471000000000004</v>
      </c>
      <c r="G295" s="122">
        <f t="shared" si="27"/>
        <v>0.16121802891177203</v>
      </c>
      <c r="H295" s="128">
        <f t="shared" si="28"/>
        <v>55516.717999999993</v>
      </c>
      <c r="I295" s="122">
        <f t="shared" si="29"/>
        <v>-0.12991085801331309</v>
      </c>
      <c r="J295" s="128">
        <f t="shared" si="30"/>
        <v>110.99174880456151</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0.32354516129032262</v>
      </c>
      <c r="F296" s="128">
        <f t="shared" si="26"/>
        <v>100.29900000000001</v>
      </c>
      <c r="G296" s="122">
        <f t="shared" si="27"/>
        <v>0.31110931065925584</v>
      </c>
      <c r="H296" s="128">
        <f t="shared" si="28"/>
        <v>107132.98000000003</v>
      </c>
      <c r="I296" s="122">
        <f t="shared" si="29"/>
        <v>-7.3703060704177287E-2</v>
      </c>
      <c r="J296" s="128">
        <f t="shared" si="30"/>
        <v>103.99726083565761</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0.20794193548387094</v>
      </c>
      <c r="F297" s="128">
        <f t="shared" si="26"/>
        <v>64.461999999999989</v>
      </c>
      <c r="G297" s="122">
        <f t="shared" si="27"/>
        <v>0.21309835113457506</v>
      </c>
      <c r="H297" s="128">
        <f t="shared" si="28"/>
        <v>73382.122000000003</v>
      </c>
      <c r="I297" s="122">
        <f t="shared" si="29"/>
        <v>4.2075969577335887E-3</v>
      </c>
      <c r="J297" s="128">
        <f t="shared" si="30"/>
        <v>97.58026487617083</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0.13841935483870968</v>
      </c>
      <c r="F298" s="128">
        <f t="shared" si="26"/>
        <v>42.910000000000004</v>
      </c>
      <c r="G298" s="122">
        <f t="shared" si="27"/>
        <v>0.14212792500827628</v>
      </c>
      <c r="H298" s="128">
        <f t="shared" si="28"/>
        <v>48942.888000000006</v>
      </c>
      <c r="I298" s="122">
        <f t="shared" si="29"/>
        <v>0.25641643006821518</v>
      </c>
      <c r="J298" s="128">
        <f t="shared" si="30"/>
        <v>97.390681550194543</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6.8790322580645158E-2</v>
      </c>
      <c r="F299" s="128">
        <f t="shared" si="26"/>
        <v>21.324999999999999</v>
      </c>
      <c r="G299" s="122">
        <f t="shared" si="27"/>
        <v>7.5628836850022363E-2</v>
      </c>
      <c r="H299" s="128">
        <f t="shared" si="28"/>
        <v>26043.395</v>
      </c>
      <c r="I299" s="122">
        <f t="shared" si="29"/>
        <v>0.19066660535033822</v>
      </c>
      <c r="J299" s="128">
        <f t="shared" si="30"/>
        <v>90.957795261431173</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8.248064516129032E-2</v>
      </c>
      <c r="F300" s="128">
        <f t="shared" si="26"/>
        <v>25.568999999999999</v>
      </c>
      <c r="G300" s="122">
        <f t="shared" si="27"/>
        <v>9.6759790682952054E-2</v>
      </c>
      <c r="H300" s="128">
        <f t="shared" si="28"/>
        <v>33320.008000000002</v>
      </c>
      <c r="I300" s="122">
        <f t="shared" si="29"/>
        <v>3.096030336691357E-2</v>
      </c>
      <c r="J300" s="128">
        <f t="shared" si="30"/>
        <v>85.242686635764343</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395.53394607580645</v>
      </c>
      <c r="F301" s="128">
        <f t="shared" si="26"/>
        <v>122615.52328350001</v>
      </c>
      <c r="G301" s="122">
        <f t="shared" si="27"/>
        <v>432.19456157694361</v>
      </c>
      <c r="H301" s="128">
        <f t="shared" si="28"/>
        <v>148829654.83551314</v>
      </c>
      <c r="I301" s="122">
        <f t="shared" si="29"/>
        <v>8.6050983588286306E-2</v>
      </c>
      <c r="J301" s="128">
        <f t="shared" si="30"/>
        <v>91.517566679373758</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2.6764516129032259E-2</v>
      </c>
      <c r="F302" s="128">
        <f t="shared" si="26"/>
        <v>8.2970000000000006</v>
      </c>
      <c r="G302" s="122">
        <f t="shared" si="27"/>
        <v>1.9111642534803897E-2</v>
      </c>
      <c r="H302" s="128">
        <f t="shared" si="28"/>
        <v>6581.2470000000003</v>
      </c>
      <c r="I302" s="122">
        <f t="shared" si="29"/>
        <v>0.17034797424340947</v>
      </c>
      <c r="J302" s="128">
        <f t="shared" si="30"/>
        <v>140.04299253866768</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1.0229032258064517E-2</v>
      </c>
      <c r="F303" s="128">
        <f t="shared" si="26"/>
        <v>3.1710000000000003</v>
      </c>
      <c r="G303" s="122">
        <f t="shared" si="27"/>
        <v>7.0991032588178593E-3</v>
      </c>
      <c r="H303" s="128">
        <f t="shared" si="28"/>
        <v>2444.6330000000003</v>
      </c>
      <c r="I303" s="122">
        <f t="shared" si="29"/>
        <v>2.8022822357562427E-2</v>
      </c>
      <c r="J303" s="128">
        <f t="shared" si="30"/>
        <v>144.08907555132328</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0.15531612903225805</v>
      </c>
      <c r="F304" s="128">
        <f t="shared" si="26"/>
        <v>48.147999999999996</v>
      </c>
      <c r="G304" s="122">
        <f t="shared" si="27"/>
        <v>0.14189717387137804</v>
      </c>
      <c r="H304" s="128">
        <f t="shared" si="28"/>
        <v>48863.426999999996</v>
      </c>
      <c r="I304" s="122">
        <f t="shared" si="29"/>
        <v>0.25921309370066303</v>
      </c>
      <c r="J304" s="128">
        <f t="shared" si="30"/>
        <v>109.45681636552082</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2.9219354838709678E-2</v>
      </c>
      <c r="F305" s="128">
        <f t="shared" si="26"/>
        <v>9.0579999999999998</v>
      </c>
      <c r="G305" s="122">
        <f t="shared" si="27"/>
        <v>2.2176058055860471E-2</v>
      </c>
      <c r="H305" s="128">
        <f t="shared" si="28"/>
        <v>7636.5029999999997</v>
      </c>
      <c r="I305" s="122">
        <f t="shared" si="29"/>
        <v>0.1041643715703035</v>
      </c>
      <c r="J305" s="128">
        <f t="shared" si="30"/>
        <v>131.76081504254483</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0.10455806451612905</v>
      </c>
      <c r="F306" s="128">
        <f t="shared" si="26"/>
        <v>32.413000000000004</v>
      </c>
      <c r="G306" s="122">
        <f t="shared" si="27"/>
        <v>0.11512889783306908</v>
      </c>
      <c r="H306" s="128">
        <f t="shared" si="28"/>
        <v>39645.557000000001</v>
      </c>
      <c r="I306" s="122">
        <f t="shared" si="29"/>
        <v>-1.3145359251601442E-3</v>
      </c>
      <c r="J306" s="128">
        <f t="shared" si="30"/>
        <v>90.818262385984809</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0.51875806451612905</v>
      </c>
      <c r="F307" s="128">
        <f t="shared" si="26"/>
        <v>160.815</v>
      </c>
      <c r="G307" s="122">
        <f t="shared" si="27"/>
        <v>0.53354484286701631</v>
      </c>
      <c r="H307" s="128">
        <f t="shared" si="28"/>
        <v>183730.435</v>
      </c>
      <c r="I307" s="122">
        <f t="shared" si="29"/>
        <v>0.13008195091402439</v>
      </c>
      <c r="J307" s="128">
        <f t="shared" si="30"/>
        <v>97.228578150726719</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0.31436774193548384</v>
      </c>
      <c r="F308" s="128">
        <f t="shared" si="26"/>
        <v>97.453999999999994</v>
      </c>
      <c r="G308" s="122">
        <f t="shared" si="27"/>
        <v>0.28679535541500417</v>
      </c>
      <c r="H308" s="128">
        <f t="shared" si="28"/>
        <v>98760.275000000009</v>
      </c>
      <c r="I308" s="122">
        <f t="shared" si="29"/>
        <v>-6.1190130263177711E-2</v>
      </c>
      <c r="J308" s="128">
        <f t="shared" si="30"/>
        <v>109.61395852474016</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6.2570967741935477E-2</v>
      </c>
      <c r="F309" s="128">
        <f t="shared" si="26"/>
        <v>19.396999999999998</v>
      </c>
      <c r="G309" s="122">
        <f t="shared" si="27"/>
        <v>6.4813583538062131E-2</v>
      </c>
      <c r="H309" s="128">
        <f t="shared" si="28"/>
        <v>22319.076000000001</v>
      </c>
      <c r="I309" s="122">
        <f t="shared" si="29"/>
        <v>-0.15766953103143339</v>
      </c>
      <c r="J309" s="128">
        <f t="shared" si="30"/>
        <v>96.539898469261971</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0.12473548387096774</v>
      </c>
      <c r="F310" s="128">
        <f t="shared" si="26"/>
        <v>38.667999999999999</v>
      </c>
      <c r="G310" s="122">
        <f t="shared" si="27"/>
        <v>0.13274090917010783</v>
      </c>
      <c r="H310" s="128">
        <f t="shared" si="28"/>
        <v>45710.393999999993</v>
      </c>
      <c r="I310" s="122">
        <f t="shared" si="29"/>
        <v>0.17765296759596619</v>
      </c>
      <c r="J310" s="128">
        <f t="shared" si="30"/>
        <v>93.969134798616523</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0.58961935483870964</v>
      </c>
      <c r="F311" s="128">
        <f t="shared" si="26"/>
        <v>182.78199999999998</v>
      </c>
      <c r="G311" s="122">
        <f t="shared" si="27"/>
        <v>0.60567291307302284</v>
      </c>
      <c r="H311" s="128">
        <f t="shared" si="28"/>
        <v>208568.31299999999</v>
      </c>
      <c r="I311" s="122">
        <f t="shared" si="29"/>
        <v>-0.2083927096999465</v>
      </c>
      <c r="J311" s="128">
        <f t="shared" si="30"/>
        <v>97.349467363025738</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0.49387741935483881</v>
      </c>
      <c r="F312" s="128">
        <f t="shared" si="26"/>
        <v>153.10200000000003</v>
      </c>
      <c r="G312" s="122">
        <f t="shared" si="27"/>
        <v>0.5408995028429715</v>
      </c>
      <c r="H312" s="128">
        <f t="shared" si="28"/>
        <v>186263.071</v>
      </c>
      <c r="I312" s="122">
        <f t="shared" si="29"/>
        <v>6.9004564002941721E-2</v>
      </c>
      <c r="J312" s="128">
        <f t="shared" si="30"/>
        <v>91.306687611842079</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0.19765483870967743</v>
      </c>
      <c r="F313" s="128">
        <f t="shared" si="26"/>
        <v>61.273000000000003</v>
      </c>
      <c r="G313" s="122">
        <f t="shared" si="27"/>
        <v>0.22453121460805328</v>
      </c>
      <c r="H313" s="128">
        <f t="shared" si="28"/>
        <v>77319.12000000001</v>
      </c>
      <c r="I313" s="122">
        <f t="shared" si="29"/>
        <v>6.6153297582077941E-2</v>
      </c>
      <c r="J313" s="128">
        <f t="shared" si="30"/>
        <v>88.030004672048889</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0.12460000000000002</v>
      </c>
      <c r="F314" s="128">
        <f t="shared" si="26"/>
        <v>38.626000000000005</v>
      </c>
      <c r="G314" s="122">
        <f t="shared" si="27"/>
        <v>0.14412144628555168</v>
      </c>
      <c r="H314" s="128">
        <f t="shared" si="28"/>
        <v>49629.373000000007</v>
      </c>
      <c r="I314" s="122">
        <f t="shared" si="29"/>
        <v>8.9848111177067869E-2</v>
      </c>
      <c r="J314" s="128">
        <f t="shared" si="30"/>
        <v>86.454863735634945</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0.18729999999999999</v>
      </c>
      <c r="F315" s="128">
        <f t="shared" si="26"/>
        <v>58.063000000000002</v>
      </c>
      <c r="G315" s="122">
        <f t="shared" si="27"/>
        <v>0.2149070908763554</v>
      </c>
      <c r="H315" s="128">
        <f t="shared" si="28"/>
        <v>74004.975999999995</v>
      </c>
      <c r="I315" s="122">
        <f t="shared" si="29"/>
        <v>5.1437142740078677E-2</v>
      </c>
      <c r="J315" s="128">
        <f t="shared" si="30"/>
        <v>87.153941378212195</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8.0545161290322589E-2</v>
      </c>
      <c r="F316" s="128">
        <f t="shared" si="26"/>
        <v>24.969000000000001</v>
      </c>
      <c r="G316" s="122">
        <f t="shared" si="27"/>
        <v>8.2085782819042968E-2</v>
      </c>
      <c r="H316" s="128">
        <f t="shared" si="28"/>
        <v>28266.896000000001</v>
      </c>
      <c r="I316" s="122">
        <f t="shared" si="29"/>
        <v>-0.21865242381601016</v>
      </c>
      <c r="J316" s="128">
        <f t="shared" si="30"/>
        <v>98.123156683397099</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0.34606451612903227</v>
      </c>
      <c r="F317" s="128">
        <f t="shared" si="26"/>
        <v>107.28</v>
      </c>
      <c r="G317" s="122">
        <f t="shared" si="27"/>
        <v>0.39262246847757276</v>
      </c>
      <c r="H317" s="128">
        <f t="shared" si="28"/>
        <v>135202.68799999999</v>
      </c>
      <c r="I317" s="122">
        <f t="shared" si="29"/>
        <v>0.11883699065873587</v>
      </c>
      <c r="J317" s="128">
        <f t="shared" si="30"/>
        <v>88.141801326584044</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0.9018516129032258</v>
      </c>
      <c r="F318" s="128">
        <f t="shared" si="26"/>
        <v>279.57400000000001</v>
      </c>
      <c r="G318" s="122">
        <f t="shared" si="27"/>
        <v>0.90157994296633159</v>
      </c>
      <c r="H318" s="128">
        <f t="shared" si="28"/>
        <v>310466.266</v>
      </c>
      <c r="I318" s="122">
        <f t="shared" si="29"/>
        <v>6.244898373549977E-3</v>
      </c>
      <c r="J318" s="128">
        <f t="shared" si="30"/>
        <v>100.0301326509106</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0.54609677419354841</v>
      </c>
      <c r="F319" s="128">
        <f t="shared" si="26"/>
        <v>169.29000000000002</v>
      </c>
      <c r="G319" s="122">
        <f t="shared" si="27"/>
        <v>0.58386170787378255</v>
      </c>
      <c r="H319" s="128">
        <f t="shared" si="28"/>
        <v>201057.45</v>
      </c>
      <c r="I319" s="122">
        <f t="shared" si="29"/>
        <v>6.7988101021642697E-2</v>
      </c>
      <c r="J319" s="128">
        <f t="shared" si="30"/>
        <v>93.531870103665355</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0.83736129032258066</v>
      </c>
      <c r="F320" s="128">
        <f t="shared" si="26"/>
        <v>259.58199999999999</v>
      </c>
      <c r="G320" s="122">
        <f t="shared" si="27"/>
        <v>0.85702576388525897</v>
      </c>
      <c r="H320" s="128">
        <f t="shared" si="28"/>
        <v>295123.67800000001</v>
      </c>
      <c r="I320" s="122">
        <f t="shared" si="29"/>
        <v>0.2663452254140547</v>
      </c>
      <c r="J320" s="128">
        <f t="shared" si="30"/>
        <v>97.705497968517193</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0.60847741935483868</v>
      </c>
      <c r="F321" s="128">
        <f t="shared" si="26"/>
        <v>188.62799999999999</v>
      </c>
      <c r="G321" s="122">
        <f t="shared" si="27"/>
        <v>0.62338786088895848</v>
      </c>
      <c r="H321" s="128">
        <f t="shared" si="28"/>
        <v>214668.59699999995</v>
      </c>
      <c r="I321" s="122">
        <f t="shared" si="29"/>
        <v>0.17937325078356053</v>
      </c>
      <c r="J321" s="128">
        <f t="shared" si="30"/>
        <v>97.608159787895559</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0.41130322580645157</v>
      </c>
      <c r="F322" s="128">
        <f t="shared" si="26"/>
        <v>127.50399999999999</v>
      </c>
      <c r="G322" s="122">
        <f t="shared" si="27"/>
        <v>0.43567669111796448</v>
      </c>
      <c r="H322" s="128">
        <f t="shared" si="28"/>
        <v>150028.75400000002</v>
      </c>
      <c r="I322" s="122">
        <f t="shared" si="29"/>
        <v>1.7471272830490128E-2</v>
      </c>
      <c r="J322" s="128">
        <f t="shared" si="30"/>
        <v>94.405607229303541</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0.26019354838709674</v>
      </c>
      <c r="F323" s="128">
        <f t="shared" si="26"/>
        <v>80.66</v>
      </c>
      <c r="G323" s="122">
        <f t="shared" si="27"/>
        <v>0.27804053339838186</v>
      </c>
      <c r="H323" s="128">
        <f t="shared" si="28"/>
        <v>95745.481999999989</v>
      </c>
      <c r="I323" s="122">
        <f t="shared" si="29"/>
        <v>6.4852822844876909E-2</v>
      </c>
      <c r="J323" s="128">
        <f t="shared" si="30"/>
        <v>93.581157109307654</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9.1670967741935477E-2</v>
      </c>
      <c r="F324" s="128">
        <f t="shared" si="26"/>
        <v>28.417999999999999</v>
      </c>
      <c r="G324" s="122">
        <f t="shared" si="27"/>
        <v>0.10900753866615556</v>
      </c>
      <c r="H324" s="128">
        <f t="shared" si="28"/>
        <v>37537.617999999995</v>
      </c>
      <c r="I324" s="122">
        <f t="shared" si="29"/>
        <v>1.7372064228228554E-2</v>
      </c>
      <c r="J324" s="128">
        <f t="shared" si="30"/>
        <v>84.09598901474628</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1.2548387096774196E-2</v>
      </c>
      <c r="F325" s="128">
        <f t="shared" si="26"/>
        <v>3.8900000000000006</v>
      </c>
      <c r="G325" s="122">
        <f t="shared" si="27"/>
        <v>1.4649751131090318E-2</v>
      </c>
      <c r="H325" s="128">
        <f t="shared" si="28"/>
        <v>5044.759</v>
      </c>
      <c r="I325" s="122">
        <f t="shared" si="29"/>
        <v>1.4500034686534961E-2</v>
      </c>
      <c r="J325" s="128">
        <f t="shared" si="30"/>
        <v>85.655974524669446</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8.4461290322580651E-2</v>
      </c>
      <c r="F326" s="128">
        <f t="shared" si="26"/>
        <v>26.183</v>
      </c>
      <c r="G326" s="122">
        <f t="shared" si="27"/>
        <v>0.10119617955732116</v>
      </c>
      <c r="H326" s="128">
        <f t="shared" si="28"/>
        <v>34847.714</v>
      </c>
      <c r="I326" s="122">
        <f t="shared" si="29"/>
        <v>9.7635205735577019E-2</v>
      </c>
      <c r="J326" s="128">
        <f t="shared" si="30"/>
        <v>83.46292388907699</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2.446129032258065E-2</v>
      </c>
      <c r="F327" s="128">
        <f t="shared" si="26"/>
        <v>7.5830000000000011</v>
      </c>
      <c r="G327" s="122">
        <f t="shared" si="27"/>
        <v>2.7446343630756365E-2</v>
      </c>
      <c r="H327" s="128">
        <f t="shared" si="28"/>
        <v>9451.3680000000004</v>
      </c>
      <c r="I327" s="122">
        <f t="shared" si="29"/>
        <v>6.1393061331227364E-2</v>
      </c>
      <c r="J327" s="128">
        <f t="shared" si="30"/>
        <v>89.124040169668845</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0.16743225806451617</v>
      </c>
      <c r="F328" s="128">
        <f t="shared" si="26"/>
        <v>51.904000000000011</v>
      </c>
      <c r="G328" s="122">
        <f t="shared" si="27"/>
        <v>0.19659233994854194</v>
      </c>
      <c r="H328" s="128">
        <f t="shared" si="28"/>
        <v>67698.145000000004</v>
      </c>
      <c r="I328" s="122">
        <f t="shared" si="29"/>
        <v>0.1675317215365012</v>
      </c>
      <c r="J328" s="128">
        <f t="shared" si="30"/>
        <v>85.16723393614501</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0.18719032258064516</v>
      </c>
      <c r="F329" s="128">
        <f t="shared" ref="F329:F392" si="32">SUMPRODUCT($K$2:$AI$2,$K329:$AI329)</f>
        <v>58.029000000000003</v>
      </c>
      <c r="G329" s="122">
        <f t="shared" ref="G329:G392" si="33">SUMPRODUCT($K$3:$AI$3,$K329:$AI329)/$J$3</f>
        <v>0.217653447865303</v>
      </c>
      <c r="H329" s="128">
        <f t="shared" ref="H329:H392" si="34">SUMPRODUCT($K$3:$AI$3,$K329:$AI329)</f>
        <v>74950.706000000006</v>
      </c>
      <c r="I329" s="122">
        <f t="shared" ref="I329:I392" si="35">CORREL($K$4:$AI$4,$K329:$AI329)</f>
        <v>2.9615707405044149E-2</v>
      </c>
      <c r="J329" s="128">
        <f t="shared" si="30"/>
        <v>86.003839781343487</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5.6416129032258067E-2</v>
      </c>
      <c r="F330" s="128">
        <f t="shared" si="32"/>
        <v>17.489000000000001</v>
      </c>
      <c r="G330" s="122">
        <f t="shared" si="33"/>
        <v>6.8126809889707804E-2</v>
      </c>
      <c r="H330" s="128">
        <f t="shared" si="34"/>
        <v>23460.011999999999</v>
      </c>
      <c r="I330" s="122">
        <f t="shared" si="35"/>
        <v>5.4696313359889927E-2</v>
      </c>
      <c r="J330" s="128">
        <f t="shared" ref="J330:J393" si="36">$E330/$G330*100</f>
        <v>82.810466428108924</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0.13410000000000002</v>
      </c>
      <c r="F331" s="128">
        <f t="shared" si="32"/>
        <v>41.571000000000005</v>
      </c>
      <c r="G331" s="122">
        <f t="shared" si="33"/>
        <v>0.13085599289111913</v>
      </c>
      <c r="H331" s="128">
        <f t="shared" si="34"/>
        <v>45061.308000000005</v>
      </c>
      <c r="I331" s="122">
        <f t="shared" si="35"/>
        <v>0.15505943513394574</v>
      </c>
      <c r="J331" s="128">
        <f t="shared" si="36"/>
        <v>102.47906651977348</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0.10380645161290325</v>
      </c>
      <c r="F332" s="128">
        <f t="shared" si="32"/>
        <v>32.180000000000007</v>
      </c>
      <c r="G332" s="122">
        <f t="shared" si="33"/>
        <v>0.10553826250588051</v>
      </c>
      <c r="H332" s="128">
        <f t="shared" si="34"/>
        <v>36342.945</v>
      </c>
      <c r="I332" s="122">
        <f t="shared" si="35"/>
        <v>-1.9533088069316723E-2</v>
      </c>
      <c r="J332" s="128">
        <f t="shared" si="36"/>
        <v>98.359068216723045</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0.1196</v>
      </c>
      <c r="F333" s="128">
        <f t="shared" si="32"/>
        <v>37.076000000000001</v>
      </c>
      <c r="G333" s="122">
        <f t="shared" si="33"/>
        <v>0.12831599091643003</v>
      </c>
      <c r="H333" s="128">
        <f t="shared" si="34"/>
        <v>44186.638000000014</v>
      </c>
      <c r="I333" s="122">
        <f t="shared" si="35"/>
        <v>-7.9895336760996721E-2</v>
      </c>
      <c r="J333" s="128">
        <f t="shared" si="36"/>
        <v>93.207400843666775</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0.18838387096774192</v>
      </c>
      <c r="F334" s="128">
        <f t="shared" si="32"/>
        <v>58.398999999999994</v>
      </c>
      <c r="G334" s="122">
        <f t="shared" si="33"/>
        <v>0.21902618495867671</v>
      </c>
      <c r="H334" s="128">
        <f t="shared" si="34"/>
        <v>75423.418999999994</v>
      </c>
      <c r="I334" s="122">
        <f t="shared" si="35"/>
        <v>6.8105844721025113E-2</v>
      </c>
      <c r="J334" s="128">
        <f t="shared" si="36"/>
        <v>86.009748561928333</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0.12136451612903228</v>
      </c>
      <c r="F335" s="128">
        <f t="shared" si="32"/>
        <v>37.623000000000005</v>
      </c>
      <c r="G335" s="122">
        <f t="shared" si="33"/>
        <v>0.12466769176264235</v>
      </c>
      <c r="H335" s="128">
        <f t="shared" si="34"/>
        <v>42930.316999999995</v>
      </c>
      <c r="I335" s="122">
        <f t="shared" si="35"/>
        <v>0.29984973692453765</v>
      </c>
      <c r="J335" s="128">
        <f t="shared" si="36"/>
        <v>97.350415663507221</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6.6319354838709668E-2</v>
      </c>
      <c r="F336" s="128">
        <f t="shared" si="32"/>
        <v>20.558999999999997</v>
      </c>
      <c r="G336" s="122">
        <f t="shared" si="33"/>
        <v>6.7067595351349471E-2</v>
      </c>
      <c r="H336" s="128">
        <f t="shared" si="34"/>
        <v>23095.262999999999</v>
      </c>
      <c r="I336" s="122">
        <f t="shared" si="35"/>
        <v>0.25489627909765655</v>
      </c>
      <c r="J336" s="128">
        <f t="shared" si="36"/>
        <v>98.884348680282969</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2.4780645161290322E-2</v>
      </c>
      <c r="F337" s="128">
        <f t="shared" si="32"/>
        <v>7.6819999999999995</v>
      </c>
      <c r="G337" s="122">
        <f t="shared" si="33"/>
        <v>2.5353646495797976E-2</v>
      </c>
      <c r="H337" s="128">
        <f t="shared" si="34"/>
        <v>8730.7309999999998</v>
      </c>
      <c r="I337" s="122">
        <f t="shared" si="35"/>
        <v>5.0174266221048591E-3</v>
      </c>
      <c r="J337" s="128">
        <f t="shared" si="36"/>
        <v>97.739964803080213</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1.0964516129032258E-2</v>
      </c>
      <c r="F338" s="128">
        <f t="shared" si="32"/>
        <v>3.399</v>
      </c>
      <c r="G338" s="122">
        <f t="shared" si="33"/>
        <v>1.2053708640426531E-2</v>
      </c>
      <c r="H338" s="128">
        <f t="shared" si="34"/>
        <v>4150.7909999999993</v>
      </c>
      <c r="I338" s="122">
        <f t="shared" si="35"/>
        <v>0.1964596840849793</v>
      </c>
      <c r="J338" s="128">
        <f t="shared" si="36"/>
        <v>90.963839064922581</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3.7932258064516139E-2</v>
      </c>
      <c r="F339" s="128">
        <f t="shared" si="32"/>
        <v>11.759000000000002</v>
      </c>
      <c r="G339" s="122">
        <f t="shared" si="33"/>
        <v>4.3618182240575211E-2</v>
      </c>
      <c r="H339" s="128">
        <f t="shared" si="34"/>
        <v>15020.269999999999</v>
      </c>
      <c r="I339" s="122">
        <f t="shared" si="35"/>
        <v>-0.24026209613339039</v>
      </c>
      <c r="J339" s="128">
        <f t="shared" si="36"/>
        <v>86.964325691752876</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3.9970967741935481E-2</v>
      </c>
      <c r="F340" s="128">
        <f t="shared" si="32"/>
        <v>12.391</v>
      </c>
      <c r="G340" s="122">
        <f t="shared" si="33"/>
        <v>4.4057106267314836E-2</v>
      </c>
      <c r="H340" s="128">
        <f t="shared" si="34"/>
        <v>15171.417000000001</v>
      </c>
      <c r="I340" s="122">
        <f t="shared" si="35"/>
        <v>-3.6584737622792503E-3</v>
      </c>
      <c r="J340" s="128">
        <f t="shared" si="36"/>
        <v>90.725358809117282</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0.34037741935483867</v>
      </c>
      <c r="F341" s="128">
        <f t="shared" si="32"/>
        <v>105.517</v>
      </c>
      <c r="G341" s="122">
        <f t="shared" si="33"/>
        <v>0.34246932262354873</v>
      </c>
      <c r="H341" s="128">
        <f t="shared" si="34"/>
        <v>117932.05099999999</v>
      </c>
      <c r="I341" s="122">
        <f t="shared" si="35"/>
        <v>0.45179952043472127</v>
      </c>
      <c r="J341" s="128">
        <f t="shared" si="36"/>
        <v>99.389170611637667</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0.24236451612903223</v>
      </c>
      <c r="F342" s="128">
        <f t="shared" si="32"/>
        <v>75.132999999999996</v>
      </c>
      <c r="G342" s="122">
        <f t="shared" si="33"/>
        <v>0.23989538793929568</v>
      </c>
      <c r="H342" s="128">
        <f t="shared" si="34"/>
        <v>82609.895999999979</v>
      </c>
      <c r="I342" s="122">
        <f t="shared" si="35"/>
        <v>0.53594891611324413</v>
      </c>
      <c r="J342" s="128">
        <f t="shared" si="36"/>
        <v>101.02925204646343</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0.34277741935483869</v>
      </c>
      <c r="F343" s="128">
        <f t="shared" si="32"/>
        <v>106.261</v>
      </c>
      <c r="G343" s="122">
        <f t="shared" si="33"/>
        <v>0.34096067464673391</v>
      </c>
      <c r="H343" s="128">
        <f t="shared" si="34"/>
        <v>117412.53599999999</v>
      </c>
      <c r="I343" s="122">
        <f t="shared" si="35"/>
        <v>5.6565019627453014E-2</v>
      </c>
      <c r="J343" s="128">
        <f t="shared" si="36"/>
        <v>100.53283115713771</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5.885806451612903E-2</v>
      </c>
      <c r="F344" s="128">
        <f t="shared" si="32"/>
        <v>18.245999999999999</v>
      </c>
      <c r="G344" s="122">
        <f t="shared" si="33"/>
        <v>6.2321586836954566E-2</v>
      </c>
      <c r="H344" s="128">
        <f t="shared" si="34"/>
        <v>21460.937000000002</v>
      </c>
      <c r="I344" s="122">
        <f t="shared" si="35"/>
        <v>-6.1408276527168112E-2</v>
      </c>
      <c r="J344" s="128">
        <f t="shared" si="36"/>
        <v>94.442499787614864</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0.17427419354838711</v>
      </c>
      <c r="F345" s="128">
        <f t="shared" si="32"/>
        <v>54.025000000000006</v>
      </c>
      <c r="G345" s="122">
        <f t="shared" si="33"/>
        <v>0.18779066552831647</v>
      </c>
      <c r="H345" s="128">
        <f t="shared" si="34"/>
        <v>64667.218000000001</v>
      </c>
      <c r="I345" s="122">
        <f t="shared" si="35"/>
        <v>-0.10177782947039579</v>
      </c>
      <c r="J345" s="128">
        <f t="shared" si="36"/>
        <v>92.802372821938135</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5.3606451612903235E-2</v>
      </c>
      <c r="F346" s="128">
        <f t="shared" si="32"/>
        <v>16.618000000000002</v>
      </c>
      <c r="G346" s="122">
        <f t="shared" si="33"/>
        <v>5.5315659865604966E-2</v>
      </c>
      <c r="H346" s="128">
        <f t="shared" si="34"/>
        <v>19048.389999999996</v>
      </c>
      <c r="I346" s="122">
        <f t="shared" si="35"/>
        <v>-0.36000875039082009</v>
      </c>
      <c r="J346" s="128">
        <f t="shared" si="36"/>
        <v>96.910082503120407</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4.54483870967742E-2</v>
      </c>
      <c r="F347" s="128">
        <f t="shared" si="32"/>
        <v>14.089000000000002</v>
      </c>
      <c r="G347" s="122">
        <f t="shared" si="33"/>
        <v>4.6689715354369582E-2</v>
      </c>
      <c r="H347" s="128">
        <f t="shared" si="34"/>
        <v>16077.977000000001</v>
      </c>
      <c r="I347" s="122">
        <f t="shared" si="35"/>
        <v>-0.38716942568867224</v>
      </c>
      <c r="J347" s="128">
        <f t="shared" si="36"/>
        <v>97.341323997857259</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0.39397096774193546</v>
      </c>
      <c r="F348" s="128">
        <f t="shared" si="32"/>
        <v>122.131</v>
      </c>
      <c r="G348" s="122">
        <f t="shared" si="33"/>
        <v>0.38615227176368772</v>
      </c>
      <c r="H348" s="128">
        <f t="shared" si="34"/>
        <v>132974.62399999998</v>
      </c>
      <c r="I348" s="122">
        <f t="shared" si="35"/>
        <v>-0.16777380756658608</v>
      </c>
      <c r="J348" s="128">
        <f t="shared" si="36"/>
        <v>102.02477016192009</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0.37809677419354842</v>
      </c>
      <c r="F349" s="128">
        <f t="shared" si="32"/>
        <v>117.21000000000001</v>
      </c>
      <c r="G349" s="122">
        <f t="shared" si="33"/>
        <v>0.38837008287886443</v>
      </c>
      <c r="H349" s="128">
        <f t="shared" si="34"/>
        <v>133738.345</v>
      </c>
      <c r="I349" s="122">
        <f t="shared" si="35"/>
        <v>0.25427038760491238</v>
      </c>
      <c r="J349" s="128">
        <f t="shared" si="36"/>
        <v>97.354763114304987</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0.11987096774193547</v>
      </c>
      <c r="F350" s="128">
        <f t="shared" si="32"/>
        <v>37.159999999999997</v>
      </c>
      <c r="G350" s="122">
        <f t="shared" si="33"/>
        <v>0.11839623299008591</v>
      </c>
      <c r="H350" s="128">
        <f t="shared" si="34"/>
        <v>40770.69</v>
      </c>
      <c r="I350" s="122">
        <f t="shared" si="35"/>
        <v>-0.23080284761013972</v>
      </c>
      <c r="J350" s="128">
        <f t="shared" si="36"/>
        <v>101.24559262960085</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5.1754838709677418E-2</v>
      </c>
      <c r="F351" s="128">
        <f t="shared" si="32"/>
        <v>16.044</v>
      </c>
      <c r="G351" s="122">
        <f t="shared" si="33"/>
        <v>5.0652353074416748E-2</v>
      </c>
      <c r="H351" s="128">
        <f t="shared" si="34"/>
        <v>17442.543000000001</v>
      </c>
      <c r="I351" s="122">
        <f t="shared" si="35"/>
        <v>-0.35739322019999326</v>
      </c>
      <c r="J351" s="128">
        <f t="shared" si="36"/>
        <v>102.17657338374968</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5.6112903225806449E-2</v>
      </c>
      <c r="F352" s="128">
        <f t="shared" si="32"/>
        <v>17.395</v>
      </c>
      <c r="G352" s="122">
        <f t="shared" si="33"/>
        <v>5.6458246940683819E-2</v>
      </c>
      <c r="H352" s="128">
        <f t="shared" si="34"/>
        <v>19441.848999999998</v>
      </c>
      <c r="I352" s="122">
        <f t="shared" si="35"/>
        <v>0.14293890247281166</v>
      </c>
      <c r="J352" s="128">
        <f t="shared" si="36"/>
        <v>99.388320159426485</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0.14627741935483873</v>
      </c>
      <c r="F353" s="128">
        <f t="shared" si="32"/>
        <v>45.346000000000004</v>
      </c>
      <c r="G353" s="122">
        <f t="shared" si="33"/>
        <v>0.14201135155855243</v>
      </c>
      <c r="H353" s="128">
        <f t="shared" si="34"/>
        <v>48902.744999999995</v>
      </c>
      <c r="I353" s="122">
        <f t="shared" si="35"/>
        <v>-0.3726107284093414</v>
      </c>
      <c r="J353" s="128">
        <f t="shared" si="36"/>
        <v>103.00403295192031</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0.38002580645161288</v>
      </c>
      <c r="F354" s="128">
        <f t="shared" si="32"/>
        <v>117.80799999999999</v>
      </c>
      <c r="G354" s="122">
        <f t="shared" si="33"/>
        <v>0.38671856614337402</v>
      </c>
      <c r="H354" s="128">
        <f t="shared" si="34"/>
        <v>133169.63199999998</v>
      </c>
      <c r="I354" s="122">
        <f t="shared" si="35"/>
        <v>3.2095566408135219E-2</v>
      </c>
      <c r="J354" s="128">
        <f t="shared" si="36"/>
        <v>98.269346165997149</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0.20428064516129033</v>
      </c>
      <c r="F355" s="128">
        <f t="shared" si="32"/>
        <v>63.326999999999998</v>
      </c>
      <c r="G355" s="122">
        <f t="shared" si="33"/>
        <v>0.2103772846862858</v>
      </c>
      <c r="H355" s="128">
        <f t="shared" si="34"/>
        <v>72445.10100000001</v>
      </c>
      <c r="I355" s="122">
        <f t="shared" si="35"/>
        <v>0.10269206975368558</v>
      </c>
      <c r="J355" s="128">
        <f t="shared" si="36"/>
        <v>97.102044769668566</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8.9193548387096741E-2</v>
      </c>
      <c r="F356" s="128">
        <f t="shared" si="32"/>
        <v>27.649999999999991</v>
      </c>
      <c r="G356" s="122">
        <f t="shared" si="33"/>
        <v>8.2695087670389522E-2</v>
      </c>
      <c r="H356" s="128">
        <f t="shared" si="34"/>
        <v>28476.714999999993</v>
      </c>
      <c r="I356" s="122">
        <f t="shared" si="35"/>
        <v>-0.12766390211248313</v>
      </c>
      <c r="J356" s="128">
        <f t="shared" si="36"/>
        <v>107.85833947308834</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0.17998064516129031</v>
      </c>
      <c r="F357" s="128">
        <f t="shared" si="32"/>
        <v>55.793999999999997</v>
      </c>
      <c r="G357" s="122">
        <f t="shared" si="33"/>
        <v>0.17795913264683846</v>
      </c>
      <c r="H357" s="128">
        <f t="shared" si="34"/>
        <v>61281.650999999998</v>
      </c>
      <c r="I357" s="122">
        <f t="shared" si="35"/>
        <v>0.43695254655854843</v>
      </c>
      <c r="J357" s="128">
        <f t="shared" si="36"/>
        <v>101.13594199094213</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0.62584838709677415</v>
      </c>
      <c r="F358" s="128">
        <f t="shared" si="32"/>
        <v>194.01299999999998</v>
      </c>
      <c r="G358" s="122">
        <f t="shared" si="33"/>
        <v>0.60999255426039178</v>
      </c>
      <c r="H358" s="128">
        <f t="shared" si="34"/>
        <v>210055.81599999999</v>
      </c>
      <c r="I358" s="122">
        <f t="shared" si="35"/>
        <v>0.33833379019412751</v>
      </c>
      <c r="J358" s="128">
        <f t="shared" si="36"/>
        <v>102.59934858641142</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9.7741935483870987E-2</v>
      </c>
      <c r="F359" s="128">
        <f t="shared" si="32"/>
        <v>30.300000000000004</v>
      </c>
      <c r="G359" s="122">
        <f t="shared" si="33"/>
        <v>0.1031503377299206</v>
      </c>
      <c r="H359" s="128">
        <f t="shared" si="34"/>
        <v>35520.644</v>
      </c>
      <c r="I359" s="122">
        <f t="shared" si="35"/>
        <v>-8.9448959345485787E-2</v>
      </c>
      <c r="J359" s="128">
        <f t="shared" si="36"/>
        <v>94.756776986799125</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0.17973225806451612</v>
      </c>
      <c r="F360" s="128">
        <f t="shared" si="32"/>
        <v>55.716999999999999</v>
      </c>
      <c r="G360" s="122">
        <f t="shared" si="33"/>
        <v>0.18858232711306258</v>
      </c>
      <c r="H360" s="128">
        <f t="shared" si="34"/>
        <v>64939.833000000006</v>
      </c>
      <c r="I360" s="122">
        <f t="shared" si="35"/>
        <v>-0.25016128579130531</v>
      </c>
      <c r="J360" s="128">
        <f t="shared" si="36"/>
        <v>95.3070527954401</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5.9787096774193547E-2</v>
      </c>
      <c r="F361" s="128">
        <f t="shared" si="32"/>
        <v>18.533999999999999</v>
      </c>
      <c r="G361" s="122">
        <f t="shared" si="33"/>
        <v>5.9180428507541571E-2</v>
      </c>
      <c r="H361" s="128">
        <f t="shared" si="34"/>
        <v>20379.254000000001</v>
      </c>
      <c r="I361" s="122">
        <f t="shared" si="35"/>
        <v>-0.30352046278114014</v>
      </c>
      <c r="J361" s="128">
        <f t="shared" si="36"/>
        <v>101.02511638045112</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9.5354838709677432E-3</v>
      </c>
      <c r="F362" s="128">
        <f t="shared" si="32"/>
        <v>2.9560000000000004</v>
      </c>
      <c r="G362" s="122">
        <f t="shared" si="33"/>
        <v>9.3952456455200697E-3</v>
      </c>
      <c r="H362" s="128">
        <f t="shared" si="34"/>
        <v>3235.3280000000004</v>
      </c>
      <c r="I362" s="122">
        <f t="shared" si="35"/>
        <v>-0.21046257644511066</v>
      </c>
      <c r="J362" s="128">
        <f t="shared" si="36"/>
        <v>101.49265097197903</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2.7203225806451611E-2</v>
      </c>
      <c r="F363" s="128">
        <f t="shared" si="32"/>
        <v>8.4329999999999998</v>
      </c>
      <c r="G363" s="122">
        <f t="shared" si="33"/>
        <v>2.9811170351785061E-2</v>
      </c>
      <c r="H363" s="128">
        <f t="shared" si="34"/>
        <v>10265.715</v>
      </c>
      <c r="I363" s="122">
        <f t="shared" si="35"/>
        <v>-0.59154458046246727</v>
      </c>
      <c r="J363" s="128">
        <f t="shared" si="36"/>
        <v>91.251787452292064</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0.57729032258064517</v>
      </c>
      <c r="F364" s="128">
        <f t="shared" si="32"/>
        <v>178.96</v>
      </c>
      <c r="G364" s="122">
        <f t="shared" si="33"/>
        <v>0.57184467618002199</v>
      </c>
      <c r="H364" s="128">
        <f t="shared" si="34"/>
        <v>196919.28900000002</v>
      </c>
      <c r="I364" s="122">
        <f t="shared" si="35"/>
        <v>-0.13633462063511198</v>
      </c>
      <c r="J364" s="128">
        <f t="shared" si="36"/>
        <v>100.95229467501572</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0.57008709677419367</v>
      </c>
      <c r="F365" s="128">
        <f t="shared" si="32"/>
        <v>176.72700000000003</v>
      </c>
      <c r="G365" s="122">
        <f t="shared" si="33"/>
        <v>0.59358007945219815</v>
      </c>
      <c r="H365" s="128">
        <f t="shared" si="34"/>
        <v>204404.04900000006</v>
      </c>
      <c r="I365" s="122">
        <f t="shared" si="35"/>
        <v>1.5519229426760669E-2</v>
      </c>
      <c r="J365" s="128">
        <f t="shared" si="36"/>
        <v>96.042154463861777</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0.3737677419354839</v>
      </c>
      <c r="F366" s="128">
        <f t="shared" si="32"/>
        <v>115.86800000000001</v>
      </c>
      <c r="G366" s="122">
        <f t="shared" si="33"/>
        <v>0.3782711248177768</v>
      </c>
      <c r="H366" s="128">
        <f t="shared" si="34"/>
        <v>130260.68799999998</v>
      </c>
      <c r="I366" s="122">
        <f t="shared" si="35"/>
        <v>-4.2939527425172271E-2</v>
      </c>
      <c r="J366" s="128">
        <f t="shared" si="36"/>
        <v>98.809482779193814</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0.37284193548387096</v>
      </c>
      <c r="F367" s="128">
        <f t="shared" si="32"/>
        <v>115.58099999999999</v>
      </c>
      <c r="G367" s="122">
        <f t="shared" si="33"/>
        <v>0.40765253602355689</v>
      </c>
      <c r="H367" s="128">
        <f t="shared" si="34"/>
        <v>140378.41200000001</v>
      </c>
      <c r="I367" s="122">
        <f t="shared" si="35"/>
        <v>-2.7783836245719815E-2</v>
      </c>
      <c r="J367" s="128">
        <f t="shared" si="36"/>
        <v>91.460717777142847</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6.6583870967741945E-2</v>
      </c>
      <c r="F368" s="128">
        <f t="shared" si="32"/>
        <v>20.641000000000002</v>
      </c>
      <c r="G368" s="122">
        <f t="shared" si="33"/>
        <v>6.9939742941938318E-2</v>
      </c>
      <c r="H368" s="128">
        <f t="shared" si="34"/>
        <v>24084.309999999998</v>
      </c>
      <c r="I368" s="122">
        <f t="shared" si="35"/>
        <v>-0.26253822497938895</v>
      </c>
      <c r="J368" s="128">
        <f t="shared" si="36"/>
        <v>95.201766788044523</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0.25984516129032253</v>
      </c>
      <c r="F369" s="128">
        <f t="shared" si="32"/>
        <v>80.551999999999978</v>
      </c>
      <c r="G369" s="122">
        <f t="shared" si="33"/>
        <v>0.25257830223197952</v>
      </c>
      <c r="H369" s="128">
        <f t="shared" si="34"/>
        <v>86977.359000000011</v>
      </c>
      <c r="I369" s="122">
        <f t="shared" si="35"/>
        <v>0.24632936654052315</v>
      </c>
      <c r="J369" s="128">
        <f t="shared" si="36"/>
        <v>102.87707178095955</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0.17829999999999999</v>
      </c>
      <c r="F370" s="128">
        <f t="shared" si="32"/>
        <v>55.272999999999996</v>
      </c>
      <c r="G370" s="122">
        <f t="shared" si="33"/>
        <v>0.17966376561601591</v>
      </c>
      <c r="H370" s="128">
        <f t="shared" si="34"/>
        <v>61868.655000000006</v>
      </c>
      <c r="I370" s="122">
        <f t="shared" si="35"/>
        <v>0.12380651573438005</v>
      </c>
      <c r="J370" s="128">
        <f t="shared" si="36"/>
        <v>99.240934524922181</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0.32434193548387091</v>
      </c>
      <c r="F371" s="128">
        <f t="shared" si="32"/>
        <v>100.54599999999998</v>
      </c>
      <c r="G371" s="122">
        <f t="shared" si="33"/>
        <v>0.35218290848477457</v>
      </c>
      <c r="H371" s="128">
        <f t="shared" si="34"/>
        <v>121277.00199999999</v>
      </c>
      <c r="I371" s="122">
        <f t="shared" si="35"/>
        <v>6.3284922267264751E-3</v>
      </c>
      <c r="J371" s="128">
        <f t="shared" si="36"/>
        <v>92.094740451577806</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0.18449032258064518</v>
      </c>
      <c r="F372" s="128">
        <f t="shared" si="32"/>
        <v>57.192000000000007</v>
      </c>
      <c r="G372" s="122">
        <f t="shared" si="33"/>
        <v>0.19410742018480767</v>
      </c>
      <c r="H372" s="128">
        <f t="shared" si="34"/>
        <v>66842.442999999999</v>
      </c>
      <c r="I372" s="122">
        <f t="shared" si="35"/>
        <v>-8.575670266713703E-2</v>
      </c>
      <c r="J372" s="128">
        <f t="shared" si="36"/>
        <v>95.045476574256597</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0.1923</v>
      </c>
      <c r="F373" s="128">
        <f t="shared" si="32"/>
        <v>59.613</v>
      </c>
      <c r="G373" s="122">
        <f t="shared" si="33"/>
        <v>0.21604000487864372</v>
      </c>
      <c r="H373" s="128">
        <f t="shared" si="34"/>
        <v>74395.103999999992</v>
      </c>
      <c r="I373" s="122">
        <f t="shared" si="35"/>
        <v>1.7179572591914306E-2</v>
      </c>
      <c r="J373" s="128">
        <f t="shared" si="36"/>
        <v>89.011292194712183</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7.842903225806451E-2</v>
      </c>
      <c r="F374" s="128">
        <f t="shared" si="32"/>
        <v>24.312999999999999</v>
      </c>
      <c r="G374" s="122">
        <f t="shared" si="33"/>
        <v>8.0815944453156319E-2</v>
      </c>
      <c r="H374" s="128">
        <f t="shared" si="34"/>
        <v>27829.617000000002</v>
      </c>
      <c r="I374" s="122">
        <f t="shared" si="35"/>
        <v>-0.36060869465364681</v>
      </c>
      <c r="J374" s="128">
        <f t="shared" si="36"/>
        <v>97.046483572959602</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0.10292580645161291</v>
      </c>
      <c r="F375" s="128">
        <f t="shared" si="32"/>
        <v>31.907000000000004</v>
      </c>
      <c r="G375" s="122">
        <f t="shared" si="33"/>
        <v>0.10752268859733183</v>
      </c>
      <c r="H375" s="128">
        <f t="shared" si="34"/>
        <v>37026.297999999995</v>
      </c>
      <c r="I375" s="122">
        <f t="shared" si="35"/>
        <v>0.253315086097403</v>
      </c>
      <c r="J375" s="128">
        <f t="shared" si="36"/>
        <v>95.724732885973424</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3.3812903225806455E-2</v>
      </c>
      <c r="F376" s="128">
        <f t="shared" si="32"/>
        <v>10.482000000000001</v>
      </c>
      <c r="G376" s="122">
        <f t="shared" si="33"/>
        <v>3.3104516230202295E-2</v>
      </c>
      <c r="H376" s="128">
        <f t="shared" si="34"/>
        <v>11399.805000000002</v>
      </c>
      <c r="I376" s="122">
        <f t="shared" si="35"/>
        <v>-0.42545009579472259</v>
      </c>
      <c r="J376" s="128">
        <f t="shared" si="36"/>
        <v>102.13985001526129</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0.36247419354838711</v>
      </c>
      <c r="F377" s="128">
        <f t="shared" si="32"/>
        <v>112.367</v>
      </c>
      <c r="G377" s="122">
        <f t="shared" si="33"/>
        <v>0.37604644875391308</v>
      </c>
      <c r="H377" s="128">
        <f t="shared" si="34"/>
        <v>129494.603</v>
      </c>
      <c r="I377" s="122">
        <f t="shared" si="35"/>
        <v>6.0103197606686275E-2</v>
      </c>
      <c r="J377" s="128">
        <f t="shared" si="36"/>
        <v>96.390803516294412</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0.24521290322580647</v>
      </c>
      <c r="F378" s="128">
        <f t="shared" si="32"/>
        <v>76.016000000000005</v>
      </c>
      <c r="G378" s="122">
        <f t="shared" si="33"/>
        <v>0.24726788981234649</v>
      </c>
      <c r="H378" s="128">
        <f t="shared" si="34"/>
        <v>85148.676000000007</v>
      </c>
      <c r="I378" s="122">
        <f t="shared" si="35"/>
        <v>6.4921791745204918E-2</v>
      </c>
      <c r="J378" s="128">
        <f t="shared" si="36"/>
        <v>99.168922989515721</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0.14858064516129033</v>
      </c>
      <c r="F379" s="128">
        <f t="shared" si="32"/>
        <v>46.06</v>
      </c>
      <c r="G379" s="122">
        <f t="shared" si="33"/>
        <v>0.16240357709128289</v>
      </c>
      <c r="H379" s="128">
        <f t="shared" si="34"/>
        <v>55924.97099999999</v>
      </c>
      <c r="I379" s="122">
        <f t="shared" si="35"/>
        <v>1.5027194020773637E-2</v>
      </c>
      <c r="J379" s="128">
        <f t="shared" si="36"/>
        <v>91.488529884890994</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1.1812903225806453E-2</v>
      </c>
      <c r="F380" s="128">
        <f t="shared" si="32"/>
        <v>3.6620000000000004</v>
      </c>
      <c r="G380" s="122">
        <f t="shared" si="33"/>
        <v>1.2078888830809799E-2</v>
      </c>
      <c r="H380" s="128">
        <f t="shared" si="34"/>
        <v>4159.4620000000004</v>
      </c>
      <c r="I380" s="122">
        <f t="shared" si="35"/>
        <v>-0.37293112236769482</v>
      </c>
      <c r="J380" s="128">
        <f t="shared" si="36"/>
        <v>97.797929853242024</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4.6278580645161291</v>
      </c>
      <c r="F381" s="128">
        <f t="shared" si="32"/>
        <v>1434.636</v>
      </c>
      <c r="G381" s="122">
        <f t="shared" si="33"/>
        <v>4.9938132205437356</v>
      </c>
      <c r="H381" s="128">
        <f t="shared" si="34"/>
        <v>1719659.5329999998</v>
      </c>
      <c r="I381" s="122">
        <f t="shared" si="35"/>
        <v>5.6914450620098804E-2</v>
      </c>
      <c r="J381" s="128">
        <f t="shared" si="36"/>
        <v>92.671829324290172</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0.59493548387096773</v>
      </c>
      <c r="F382" s="128">
        <f t="shared" si="32"/>
        <v>184.43</v>
      </c>
      <c r="G382" s="122">
        <f t="shared" si="33"/>
        <v>0.61511820547221219</v>
      </c>
      <c r="H382" s="128">
        <f t="shared" si="34"/>
        <v>211820.87500000003</v>
      </c>
      <c r="I382" s="122">
        <f t="shared" si="35"/>
        <v>0.26422660297328843</v>
      </c>
      <c r="J382" s="128">
        <f t="shared" si="36"/>
        <v>96.718887293255989</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8.2438709677419342E-2</v>
      </c>
      <c r="F383" s="128">
        <f t="shared" si="32"/>
        <v>25.555999999999997</v>
      </c>
      <c r="G383" s="122">
        <f t="shared" si="33"/>
        <v>9.0093080456966304E-2</v>
      </c>
      <c r="H383" s="128">
        <f t="shared" si="34"/>
        <v>31024.273000000001</v>
      </c>
      <c r="I383" s="122">
        <f t="shared" si="35"/>
        <v>0.2394183705635356</v>
      </c>
      <c r="J383" s="128">
        <f t="shared" si="36"/>
        <v>91.503930445354086</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4.4238709677419358E-2</v>
      </c>
      <c r="F384" s="128">
        <f t="shared" si="32"/>
        <v>13.714</v>
      </c>
      <c r="G384" s="122">
        <f t="shared" si="33"/>
        <v>3.6556412222164138E-2</v>
      </c>
      <c r="H384" s="128">
        <f t="shared" si="34"/>
        <v>12588.492999999999</v>
      </c>
      <c r="I384" s="122">
        <f t="shared" si="35"/>
        <v>0.13299263454227078</v>
      </c>
      <c r="J384" s="128">
        <f t="shared" si="36"/>
        <v>121.01491089598078</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0.23527096774193548</v>
      </c>
      <c r="F385" s="128">
        <f t="shared" si="32"/>
        <v>72.933999999999997</v>
      </c>
      <c r="G385" s="122">
        <f t="shared" si="33"/>
        <v>0.24841512611874852</v>
      </c>
      <c r="H385" s="128">
        <f t="shared" si="34"/>
        <v>85543.736000000004</v>
      </c>
      <c r="I385" s="122">
        <f t="shared" si="35"/>
        <v>7.985973698240012E-2</v>
      </c>
      <c r="J385" s="128">
        <f t="shared" si="36"/>
        <v>94.708793066598602</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0.68575483870967757</v>
      </c>
      <c r="F386" s="128">
        <f t="shared" si="32"/>
        <v>212.58400000000006</v>
      </c>
      <c r="G386" s="122">
        <f t="shared" si="33"/>
        <v>0.70343399601577417</v>
      </c>
      <c r="H386" s="128">
        <f t="shared" si="34"/>
        <v>242233.12399999995</v>
      </c>
      <c r="I386" s="122">
        <f t="shared" si="35"/>
        <v>-0.43297102851305774</v>
      </c>
      <c r="J386" s="128">
        <f t="shared" si="36"/>
        <v>97.48673544266687</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0.37213225806451616</v>
      </c>
      <c r="F387" s="128">
        <f t="shared" si="32"/>
        <v>115.361</v>
      </c>
      <c r="G387" s="122">
        <f t="shared" si="33"/>
        <v>0.41035322832633475</v>
      </c>
      <c r="H387" s="128">
        <f t="shared" si="34"/>
        <v>141308.41699999999</v>
      </c>
      <c r="I387" s="122">
        <f t="shared" si="35"/>
        <v>0.21097001544645816</v>
      </c>
      <c r="J387" s="128">
        <f t="shared" si="36"/>
        <v>90.685836585785736</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2.2838709677419355E-3</v>
      </c>
      <c r="F388" s="128">
        <f t="shared" si="32"/>
        <v>0.70800000000000007</v>
      </c>
      <c r="G388" s="122">
        <f t="shared" si="33"/>
        <v>2.4702489850678654E-3</v>
      </c>
      <c r="H388" s="128">
        <f t="shared" si="34"/>
        <v>850.65</v>
      </c>
      <c r="I388" s="122">
        <f t="shared" si="35"/>
        <v>5.3339190507212308E-2</v>
      </c>
      <c r="J388" s="128">
        <f t="shared" si="36"/>
        <v>92.455091836792747</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1.4629032258064516E-2</v>
      </c>
      <c r="F389" s="128">
        <f t="shared" si="32"/>
        <v>4.5350000000000001</v>
      </c>
      <c r="G389" s="122">
        <f t="shared" si="33"/>
        <v>1.5963044273691912E-2</v>
      </c>
      <c r="H389" s="128">
        <f t="shared" si="34"/>
        <v>5497.0019999999995</v>
      </c>
      <c r="I389" s="122">
        <f t="shared" si="35"/>
        <v>7.7978494348845226E-2</v>
      </c>
      <c r="J389" s="128">
        <f t="shared" si="36"/>
        <v>91.643122748046679</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1.7548387096774198E-3</v>
      </c>
      <c r="F390" s="128">
        <f t="shared" si="32"/>
        <v>0.54400000000000015</v>
      </c>
      <c r="G390" s="122">
        <f t="shared" si="33"/>
        <v>1.8761434321258692E-3</v>
      </c>
      <c r="H390" s="128">
        <f t="shared" si="34"/>
        <v>646.06500000000005</v>
      </c>
      <c r="I390" s="122">
        <f t="shared" si="35"/>
        <v>-0.36543090446639825</v>
      </c>
      <c r="J390" s="128">
        <f t="shared" si="36"/>
        <v>93.534357748383968</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1.5564516129032259E-2</v>
      </c>
      <c r="F391" s="128">
        <f t="shared" si="32"/>
        <v>4.8250000000000002</v>
      </c>
      <c r="G391" s="122">
        <f t="shared" si="33"/>
        <v>1.8039572189407539E-2</v>
      </c>
      <c r="H391" s="128">
        <f t="shared" si="34"/>
        <v>6212.0710000000008</v>
      </c>
      <c r="I391" s="122">
        <f t="shared" si="35"/>
        <v>0.23666436085071443</v>
      </c>
      <c r="J391" s="128">
        <f t="shared" si="36"/>
        <v>86.279851681690218</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2.7096774193548391E-4</v>
      </c>
      <c r="F392" s="128">
        <f t="shared" si="32"/>
        <v>8.4000000000000005E-2</v>
      </c>
      <c r="G392" s="122">
        <f t="shared" si="33"/>
        <v>2.4162935084998753E-4</v>
      </c>
      <c r="H392" s="128">
        <f t="shared" si="34"/>
        <v>83.207000000000008</v>
      </c>
      <c r="I392" s="122">
        <f t="shared" si="35"/>
        <v>0.1956193233581342</v>
      </c>
      <c r="J392" s="128">
        <f t="shared" si="36"/>
        <v>112.14189873138001</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5.2225806451612908E-3</v>
      </c>
      <c r="F393" s="128">
        <f t="shared" ref="F393:F456" si="38">SUMPRODUCT($K$2:$AI$2,$K393:$AI393)</f>
        <v>1.6190000000000002</v>
      </c>
      <c r="G393" s="122">
        <f t="shared" ref="G393:G456" si="39">SUMPRODUCT($K$3:$AI$3,$K393:$AI393)/$J$3</f>
        <v>4.5444972964182612E-3</v>
      </c>
      <c r="H393" s="128">
        <f t="shared" ref="H393:H456" si="40">SUMPRODUCT($K$3:$AI$3,$K393:$AI393)</f>
        <v>1564.9339999999997</v>
      </c>
      <c r="I393" s="122">
        <f t="shared" ref="I393:I456" si="41">CORREL($K$4:$AI$4,$K393:$AI393)</f>
        <v>0.71238518382522487</v>
      </c>
      <c r="J393" s="128">
        <f t="shared" si="36"/>
        <v>114.92097595211376</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2.0741935483870968E-3</v>
      </c>
      <c r="F394" s="128">
        <f t="shared" si="38"/>
        <v>0.64300000000000002</v>
      </c>
      <c r="G394" s="122">
        <f t="shared" si="39"/>
        <v>2.4377101737145645E-3</v>
      </c>
      <c r="H394" s="128">
        <f t="shared" si="40"/>
        <v>839.44500000000005</v>
      </c>
      <c r="I394" s="122">
        <f t="shared" si="41"/>
        <v>0.24212026524977079</v>
      </c>
      <c r="J394" s="128">
        <f t="shared" ref="J394:J457" si="42">$E394/$G394*100</f>
        <v>85.087783230048885</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2.3548387096774197E-4</v>
      </c>
      <c r="F395" s="128">
        <f t="shared" si="38"/>
        <v>7.3000000000000009E-2</v>
      </c>
      <c r="G395" s="122">
        <f t="shared" si="39"/>
        <v>1.9086241643870625E-4</v>
      </c>
      <c r="H395" s="128">
        <f t="shared" si="40"/>
        <v>65.725000000000009</v>
      </c>
      <c r="I395" s="122">
        <f t="shared" si="41"/>
        <v>0.39183220705429539</v>
      </c>
      <c r="J395" s="128">
        <f t="shared" si="42"/>
        <v>123.3788586363023</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1.1193548387096776E-3</v>
      </c>
      <c r="F396" s="128">
        <f t="shared" si="38"/>
        <v>0.34700000000000003</v>
      </c>
      <c r="G396" s="122">
        <f t="shared" si="39"/>
        <v>1.4002085039406665E-3</v>
      </c>
      <c r="H396" s="128">
        <f t="shared" si="40"/>
        <v>482.17300000000006</v>
      </c>
      <c r="I396" s="122">
        <f t="shared" si="41"/>
        <v>0.18892627643550824</v>
      </c>
      <c r="J396" s="128">
        <f t="shared" si="42"/>
        <v>79.942011176151937</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9.0161290322580655E-3</v>
      </c>
      <c r="F397" s="128">
        <f t="shared" si="38"/>
        <v>2.7950000000000004</v>
      </c>
      <c r="G397" s="122">
        <f t="shared" si="39"/>
        <v>1.0700968178465437E-2</v>
      </c>
      <c r="H397" s="128">
        <f t="shared" si="40"/>
        <v>3684.9640000000009</v>
      </c>
      <c r="I397" s="122">
        <f t="shared" si="41"/>
        <v>0.20466857232355803</v>
      </c>
      <c r="J397" s="128">
        <f t="shared" si="42"/>
        <v>84.255264401234925</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1.2403225806451612E-2</v>
      </c>
      <c r="F398" s="128">
        <f t="shared" si="38"/>
        <v>3.8449999999999998</v>
      </c>
      <c r="G398" s="122">
        <f t="shared" si="39"/>
        <v>1.4666248497203493E-2</v>
      </c>
      <c r="H398" s="128">
        <f t="shared" si="40"/>
        <v>5050.4400000000005</v>
      </c>
      <c r="I398" s="122">
        <f t="shared" si="41"/>
        <v>0.22763878111998281</v>
      </c>
      <c r="J398" s="128">
        <f t="shared" si="42"/>
        <v>84.569859898505158</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6.022580645161292E-3</v>
      </c>
      <c r="F400" s="128">
        <f t="shared" si="38"/>
        <v>1.8670000000000004</v>
      </c>
      <c r="G400" s="122">
        <f t="shared" si="39"/>
        <v>7.5407453870681091E-3</v>
      </c>
      <c r="H400" s="128">
        <f t="shared" si="40"/>
        <v>2596.7159999999999</v>
      </c>
      <c r="I400" s="122">
        <f t="shared" si="41"/>
        <v>-0.14207584235226228</v>
      </c>
      <c r="J400" s="128">
        <f t="shared" si="42"/>
        <v>79.867179383746716</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6.5161290322580652E-4</v>
      </c>
      <c r="F401" s="128">
        <f t="shared" si="38"/>
        <v>0.20200000000000001</v>
      </c>
      <c r="G401" s="122">
        <f t="shared" si="39"/>
        <v>7.7262325835322548E-4</v>
      </c>
      <c r="H401" s="128">
        <f t="shared" si="40"/>
        <v>266.05900000000003</v>
      </c>
      <c r="I401" s="122">
        <f t="shared" si="41"/>
        <v>5.5802335498682146E-2</v>
      </c>
      <c r="J401" s="128">
        <f t="shared" si="42"/>
        <v>84.337728146400721</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0.75188709677419352</v>
      </c>
      <c r="F402" s="128">
        <f t="shared" si="38"/>
        <v>233.08500000000001</v>
      </c>
      <c r="G402" s="122">
        <f t="shared" si="39"/>
        <v>0.83973842919287489</v>
      </c>
      <c r="H402" s="128">
        <f t="shared" si="40"/>
        <v>289170.64600000001</v>
      </c>
      <c r="I402" s="122">
        <f t="shared" si="41"/>
        <v>0.21163987024762393</v>
      </c>
      <c r="J402" s="128">
        <f t="shared" si="42"/>
        <v>89.538250321219564</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0.16517741935483871</v>
      </c>
      <c r="F403" s="128">
        <f t="shared" si="38"/>
        <v>51.204999999999998</v>
      </c>
      <c r="G403" s="122">
        <f t="shared" si="39"/>
        <v>0.16838110048263727</v>
      </c>
      <c r="H403" s="128">
        <f t="shared" si="40"/>
        <v>57983.379000000001</v>
      </c>
      <c r="I403" s="122">
        <f t="shared" si="41"/>
        <v>0.14087877168077995</v>
      </c>
      <c r="J403" s="128">
        <f t="shared" si="42"/>
        <v>98.097362994649799</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0.71610967741935472</v>
      </c>
      <c r="F404" s="128">
        <f t="shared" si="38"/>
        <v>221.99399999999997</v>
      </c>
      <c r="G404" s="122">
        <f t="shared" si="39"/>
        <v>0.78907572932819892</v>
      </c>
      <c r="H404" s="128">
        <f t="shared" si="40"/>
        <v>271724.53999999992</v>
      </c>
      <c r="I404" s="122">
        <f t="shared" si="41"/>
        <v>0.26475193178226647</v>
      </c>
      <c r="J404" s="128">
        <f t="shared" si="42"/>
        <v>90.752972218399634</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6.2274193548387098E-2</v>
      </c>
      <c r="F405" s="128">
        <f t="shared" si="38"/>
        <v>19.305</v>
      </c>
      <c r="G405" s="122">
        <f t="shared" si="39"/>
        <v>7.9692732563204582E-2</v>
      </c>
      <c r="H405" s="128">
        <f t="shared" si="40"/>
        <v>27442.83</v>
      </c>
      <c r="I405" s="122">
        <f t="shared" si="41"/>
        <v>-0.22354013513656087</v>
      </c>
      <c r="J405" s="128">
        <f t="shared" si="42"/>
        <v>78.14287645237566</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0.43669032258064516</v>
      </c>
      <c r="F406" s="128">
        <f t="shared" si="38"/>
        <v>135.374</v>
      </c>
      <c r="G406" s="122">
        <f t="shared" si="39"/>
        <v>0.48322752484333165</v>
      </c>
      <c r="H406" s="128">
        <f t="shared" si="40"/>
        <v>166403.264</v>
      </c>
      <c r="I406" s="122">
        <f t="shared" si="41"/>
        <v>-3.7006116570895087E-2</v>
      </c>
      <c r="J406" s="128">
        <f t="shared" si="42"/>
        <v>90.369505073665991</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0.41038064516129036</v>
      </c>
      <c r="F407" s="128">
        <f t="shared" si="38"/>
        <v>127.218</v>
      </c>
      <c r="G407" s="122">
        <f t="shared" si="39"/>
        <v>0.44883736983023481</v>
      </c>
      <c r="H407" s="128">
        <f t="shared" si="40"/>
        <v>154560.739</v>
      </c>
      <c r="I407" s="122">
        <f t="shared" si="41"/>
        <v>0.13596919273946137</v>
      </c>
      <c r="J407" s="128">
        <f t="shared" si="42"/>
        <v>91.431924511212145</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0.17150322580645161</v>
      </c>
      <c r="F408" s="128">
        <f t="shared" si="38"/>
        <v>53.165999999999997</v>
      </c>
      <c r="G408" s="122">
        <f t="shared" si="39"/>
        <v>0.19316017632812363</v>
      </c>
      <c r="H408" s="128">
        <f t="shared" si="40"/>
        <v>66516.251999999993</v>
      </c>
      <c r="I408" s="122">
        <f t="shared" si="41"/>
        <v>1.7109331252355565E-2</v>
      </c>
      <c r="J408" s="128">
        <f t="shared" si="42"/>
        <v>88.788087206504159</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0.8879838709677419</v>
      </c>
      <c r="F409" s="128">
        <f t="shared" si="38"/>
        <v>275.27499999999998</v>
      </c>
      <c r="G409" s="122">
        <f t="shared" si="39"/>
        <v>0.90266720389826871</v>
      </c>
      <c r="H409" s="128">
        <f t="shared" si="40"/>
        <v>310840.67300000001</v>
      </c>
      <c r="I409" s="122">
        <f t="shared" si="41"/>
        <v>7.5328757196665907E-3</v>
      </c>
      <c r="J409" s="128">
        <f t="shared" si="42"/>
        <v>98.373339269764628</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9.6864516129032269E-2</v>
      </c>
      <c r="F410" s="128">
        <f t="shared" si="38"/>
        <v>30.028000000000002</v>
      </c>
      <c r="G410" s="122">
        <f t="shared" si="39"/>
        <v>8.3697785444217951E-2</v>
      </c>
      <c r="H410" s="128">
        <f t="shared" si="40"/>
        <v>28822.002000000004</v>
      </c>
      <c r="I410" s="122">
        <f t="shared" si="41"/>
        <v>-1.7616580961079605E-3</v>
      </c>
      <c r="J410" s="128">
        <f t="shared" si="42"/>
        <v>115.73127725534572</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2.3938709677419356E-2</v>
      </c>
      <c r="F411" s="128">
        <f t="shared" si="38"/>
        <v>7.4210000000000003</v>
      </c>
      <c r="G411" s="122">
        <f t="shared" si="39"/>
        <v>2.3674614790421596E-2</v>
      </c>
      <c r="H411" s="128">
        <f t="shared" si="40"/>
        <v>8152.5429999999997</v>
      </c>
      <c r="I411" s="122">
        <f t="shared" si="41"/>
        <v>0.17855516326031534</v>
      </c>
      <c r="J411" s="128">
        <f t="shared" si="42"/>
        <v>101.11551925695792</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0.42959677419354836</v>
      </c>
      <c r="F412" s="128">
        <f t="shared" si="38"/>
        <v>133.17499999999998</v>
      </c>
      <c r="G412" s="122">
        <f t="shared" si="39"/>
        <v>0.42025650340633869</v>
      </c>
      <c r="H412" s="128">
        <f t="shared" si="40"/>
        <v>144718.68899999998</v>
      </c>
      <c r="I412" s="122">
        <f t="shared" si="41"/>
        <v>0.26163853695327594</v>
      </c>
      <c r="J412" s="128">
        <f t="shared" si="42"/>
        <v>102.22251665625713</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0.43424193548387102</v>
      </c>
      <c r="F413" s="128">
        <f t="shared" si="38"/>
        <v>134.61500000000001</v>
      </c>
      <c r="G413" s="122">
        <f t="shared" si="39"/>
        <v>0.45870280638173072</v>
      </c>
      <c r="H413" s="128">
        <f t="shared" si="40"/>
        <v>157957.98100000003</v>
      </c>
      <c r="I413" s="122">
        <f t="shared" si="41"/>
        <v>-0.12516550666654638</v>
      </c>
      <c r="J413" s="128">
        <f t="shared" si="42"/>
        <v>94.667381459728091</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0.12415483870967745</v>
      </c>
      <c r="F414" s="128">
        <f t="shared" si="38"/>
        <v>38.488000000000007</v>
      </c>
      <c r="G414" s="122">
        <f t="shared" si="39"/>
        <v>0.10781694341354058</v>
      </c>
      <c r="H414" s="128">
        <f t="shared" si="40"/>
        <v>37127.627000000008</v>
      </c>
      <c r="I414" s="122">
        <f t="shared" si="41"/>
        <v>9.1531007439514481E-3</v>
      </c>
      <c r="J414" s="128">
        <f t="shared" si="42"/>
        <v>115.15336530499809</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9.177419354838709E-2</v>
      </c>
      <c r="F415" s="128">
        <f t="shared" si="38"/>
        <v>28.45</v>
      </c>
      <c r="G415" s="122">
        <f t="shared" si="39"/>
        <v>9.1061058549532767E-2</v>
      </c>
      <c r="H415" s="128">
        <f t="shared" si="40"/>
        <v>31357.604000000003</v>
      </c>
      <c r="I415" s="122">
        <f t="shared" si="41"/>
        <v>0.28027572058579681</v>
      </c>
      <c r="J415" s="128">
        <f t="shared" si="42"/>
        <v>100.78313936847813</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0.25439354838709677</v>
      </c>
      <c r="F416" s="128">
        <f t="shared" si="38"/>
        <v>78.861999999999995</v>
      </c>
      <c r="G416" s="122">
        <f t="shared" si="39"/>
        <v>0.2462969264544457</v>
      </c>
      <c r="H416" s="128">
        <f t="shared" si="40"/>
        <v>84814.31700000001</v>
      </c>
      <c r="I416" s="122">
        <f t="shared" si="41"/>
        <v>0.18393724598647623</v>
      </c>
      <c r="J416" s="128">
        <f t="shared" si="42"/>
        <v>103.28734184758437</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0.25475806451612903</v>
      </c>
      <c r="F417" s="128">
        <f t="shared" si="38"/>
        <v>78.975000000000009</v>
      </c>
      <c r="G417" s="122">
        <f t="shared" si="39"/>
        <v>0.26292756375632337</v>
      </c>
      <c r="H417" s="128">
        <f t="shared" si="40"/>
        <v>90541.21</v>
      </c>
      <c r="I417" s="122">
        <f t="shared" si="41"/>
        <v>-2.1840838029392337E-2</v>
      </c>
      <c r="J417" s="128">
        <f t="shared" si="42"/>
        <v>96.892870749844363</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0.27466129032258069</v>
      </c>
      <c r="F418" s="128">
        <f t="shared" si="38"/>
        <v>85.14500000000001</v>
      </c>
      <c r="G418" s="122">
        <f t="shared" si="39"/>
        <v>0.29149968056499342</v>
      </c>
      <c r="H418" s="128">
        <f t="shared" si="40"/>
        <v>100380.247</v>
      </c>
      <c r="I418" s="122">
        <f t="shared" si="41"/>
        <v>-0.16132353304077929</v>
      </c>
      <c r="J418" s="128">
        <f t="shared" si="42"/>
        <v>94.223530465015926</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7.5551612903225818E-2</v>
      </c>
      <c r="F419" s="128">
        <f t="shared" si="38"/>
        <v>23.421000000000003</v>
      </c>
      <c r="G419" s="122">
        <f t="shared" si="39"/>
        <v>7.9214608053246913E-2</v>
      </c>
      <c r="H419" s="128">
        <f t="shared" si="40"/>
        <v>27278.184000000001</v>
      </c>
      <c r="I419" s="122">
        <f t="shared" si="41"/>
        <v>0.19725228870803674</v>
      </c>
      <c r="J419" s="128">
        <f t="shared" si="42"/>
        <v>95.375859023932946</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0.23304516129032257</v>
      </c>
      <c r="F420" s="128">
        <f t="shared" si="38"/>
        <v>72.244</v>
      </c>
      <c r="G420" s="122">
        <f t="shared" si="39"/>
        <v>0.22905700462890363</v>
      </c>
      <c r="H420" s="128">
        <f t="shared" si="40"/>
        <v>78877.611999999994</v>
      </c>
      <c r="I420" s="122">
        <f t="shared" si="41"/>
        <v>0.23063306237622389</v>
      </c>
      <c r="J420" s="128">
        <f t="shared" si="42"/>
        <v>101.74111971292044</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0.88616129032258073</v>
      </c>
      <c r="F421" s="128">
        <f t="shared" si="38"/>
        <v>274.71000000000004</v>
      </c>
      <c r="G421" s="122">
        <f t="shared" si="39"/>
        <v>0.8908630117494003</v>
      </c>
      <c r="H421" s="128">
        <f t="shared" si="40"/>
        <v>306775.80499999999</v>
      </c>
      <c r="I421" s="122">
        <f t="shared" si="41"/>
        <v>0.10360256911167268</v>
      </c>
      <c r="J421" s="128">
        <f t="shared" si="42"/>
        <v>99.472228461075431</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0.73681612903225813</v>
      </c>
      <c r="F422" s="128">
        <f t="shared" si="38"/>
        <v>228.41300000000001</v>
      </c>
      <c r="G422" s="122">
        <f t="shared" si="39"/>
        <v>0.74547488660057259</v>
      </c>
      <c r="H422" s="128">
        <f t="shared" si="40"/>
        <v>256710.24099999998</v>
      </c>
      <c r="I422" s="122">
        <f t="shared" si="41"/>
        <v>-9.9929325850764434E-3</v>
      </c>
      <c r="J422" s="128">
        <f t="shared" si="42"/>
        <v>98.838491044574411</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0.30628709677419352</v>
      </c>
      <c r="F423" s="128">
        <f t="shared" si="38"/>
        <v>94.948999999999998</v>
      </c>
      <c r="G423" s="122">
        <f t="shared" si="39"/>
        <v>0.31970545478833079</v>
      </c>
      <c r="H423" s="128">
        <f t="shared" si="40"/>
        <v>110093.13100000001</v>
      </c>
      <c r="I423" s="122">
        <f t="shared" si="41"/>
        <v>-6.7835305046281894E-2</v>
      </c>
      <c r="J423" s="128">
        <f t="shared" si="42"/>
        <v>95.802899883888045</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0.46173225806451612</v>
      </c>
      <c r="F424" s="128">
        <f t="shared" si="38"/>
        <v>143.137</v>
      </c>
      <c r="G424" s="122">
        <f t="shared" si="39"/>
        <v>0.47833836588666451</v>
      </c>
      <c r="H424" s="128">
        <f t="shared" si="40"/>
        <v>164719.64300000001</v>
      </c>
      <c r="I424" s="122">
        <f t="shared" si="41"/>
        <v>0.26977393938489824</v>
      </c>
      <c r="J424" s="128">
        <f t="shared" si="42"/>
        <v>96.528376353135144</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3.5490322580645169E-2</v>
      </c>
      <c r="F425" s="128">
        <f t="shared" si="38"/>
        <v>11.002000000000002</v>
      </c>
      <c r="G425" s="122">
        <f t="shared" si="39"/>
        <v>3.6444310862532595E-2</v>
      </c>
      <c r="H425" s="128">
        <f t="shared" si="40"/>
        <v>12549.89</v>
      </c>
      <c r="I425" s="122">
        <f t="shared" si="41"/>
        <v>-9.4681261122934679E-2</v>
      </c>
      <c r="J425" s="128">
        <f t="shared" si="42"/>
        <v>97.382339631867765</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4.9203225806451617E-2</v>
      </c>
      <c r="F426" s="128">
        <f t="shared" si="38"/>
        <v>15.253000000000002</v>
      </c>
      <c r="G426" s="122">
        <f t="shared" si="39"/>
        <v>5.1186570371531952E-2</v>
      </c>
      <c r="H426" s="128">
        <f t="shared" si="40"/>
        <v>17626.505000000001</v>
      </c>
      <c r="I426" s="122">
        <f t="shared" si="41"/>
        <v>-0.38786175800174261</v>
      </c>
      <c r="J426" s="128">
        <f t="shared" si="42"/>
        <v>96.125263812979739</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0.15075483870967746</v>
      </c>
      <c r="F427" s="128">
        <f t="shared" si="38"/>
        <v>46.734000000000009</v>
      </c>
      <c r="G427" s="122">
        <f t="shared" si="39"/>
        <v>0.15659387323657359</v>
      </c>
      <c r="H427" s="128">
        <f t="shared" si="40"/>
        <v>53924.35300000001</v>
      </c>
      <c r="I427" s="122">
        <f t="shared" si="41"/>
        <v>-0.26113151624400244</v>
      </c>
      <c r="J427" s="128">
        <f t="shared" si="42"/>
        <v>96.271224150593156</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0.50234516129032247</v>
      </c>
      <c r="F428" s="128">
        <f t="shared" si="38"/>
        <v>155.72699999999998</v>
      </c>
      <c r="G428" s="122">
        <f t="shared" si="39"/>
        <v>0.50313625935799378</v>
      </c>
      <c r="H428" s="128">
        <f t="shared" si="40"/>
        <v>173258.99600000001</v>
      </c>
      <c r="I428" s="122">
        <f t="shared" si="41"/>
        <v>1.9856933647125739E-2</v>
      </c>
      <c r="J428" s="128">
        <f t="shared" si="42"/>
        <v>99.842766635686175</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0.23744838709677421</v>
      </c>
      <c r="F429" s="128">
        <f t="shared" si="38"/>
        <v>73.609000000000009</v>
      </c>
      <c r="G429" s="122">
        <f t="shared" si="39"/>
        <v>0.23801458656398283</v>
      </c>
      <c r="H429" s="128">
        <f t="shared" si="40"/>
        <v>81962.226999999999</v>
      </c>
      <c r="I429" s="122">
        <f t="shared" si="41"/>
        <v>-0.39465960459704152</v>
      </c>
      <c r="J429" s="128">
        <f t="shared" si="42"/>
        <v>99.762115643674463</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0.12726451612903228</v>
      </c>
      <c r="F430" s="128">
        <f t="shared" si="38"/>
        <v>39.452000000000005</v>
      </c>
      <c r="G430" s="122">
        <f t="shared" si="39"/>
        <v>0.12384198711805738</v>
      </c>
      <c r="H430" s="128">
        <f t="shared" si="40"/>
        <v>42645.979000000007</v>
      </c>
      <c r="I430" s="122">
        <f t="shared" si="41"/>
        <v>-0.36349500261191825</v>
      </c>
      <c r="J430" s="128">
        <f t="shared" si="42"/>
        <v>102.76362572227804</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0.2662677419354838</v>
      </c>
      <c r="F431" s="128">
        <f t="shared" si="38"/>
        <v>82.542999999999978</v>
      </c>
      <c r="G431" s="122">
        <f t="shared" si="39"/>
        <v>0.27017154531040372</v>
      </c>
      <c r="H431" s="128">
        <f t="shared" si="40"/>
        <v>93035.733000000007</v>
      </c>
      <c r="I431" s="122">
        <f t="shared" si="41"/>
        <v>-0.33211277571360492</v>
      </c>
      <c r="J431" s="128">
        <f t="shared" si="42"/>
        <v>98.555064942003881</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0.13460645161290324</v>
      </c>
      <c r="F432" s="128">
        <f t="shared" si="38"/>
        <v>41.728000000000002</v>
      </c>
      <c r="G432" s="122">
        <f t="shared" si="39"/>
        <v>0.13325262372298599</v>
      </c>
      <c r="H432" s="128">
        <f t="shared" si="40"/>
        <v>45886.607000000011</v>
      </c>
      <c r="I432" s="122">
        <f t="shared" si="41"/>
        <v>-0.32462504224415534</v>
      </c>
      <c r="J432" s="128">
        <f t="shared" si="42"/>
        <v>101.01598591614351</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0.17104838709677417</v>
      </c>
      <c r="F433" s="128">
        <f t="shared" si="38"/>
        <v>53.024999999999991</v>
      </c>
      <c r="G433" s="122">
        <f t="shared" si="39"/>
        <v>0.17208546338403638</v>
      </c>
      <c r="H433" s="128">
        <f t="shared" si="40"/>
        <v>59259.006000000001</v>
      </c>
      <c r="I433" s="122">
        <f t="shared" si="41"/>
        <v>-0.34503506952098467</v>
      </c>
      <c r="J433" s="128">
        <f t="shared" si="42"/>
        <v>99.397348115948759</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0.18986774193548386</v>
      </c>
      <c r="F434" s="128">
        <f t="shared" si="38"/>
        <v>58.858999999999995</v>
      </c>
      <c r="G434" s="122">
        <f t="shared" si="39"/>
        <v>0.19332662519819493</v>
      </c>
      <c r="H434" s="128">
        <f t="shared" si="40"/>
        <v>66573.570000000007</v>
      </c>
      <c r="I434" s="122">
        <f t="shared" si="41"/>
        <v>-0.41834151580144546</v>
      </c>
      <c r="J434" s="128">
        <f t="shared" si="42"/>
        <v>98.210860372095624</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0.45779677419354842</v>
      </c>
      <c r="F435" s="128">
        <f t="shared" si="38"/>
        <v>141.917</v>
      </c>
      <c r="G435" s="122">
        <f t="shared" si="39"/>
        <v>0.46452148055221598</v>
      </c>
      <c r="H435" s="128">
        <f t="shared" si="40"/>
        <v>159961.68799999999</v>
      </c>
      <c r="I435" s="122">
        <f t="shared" si="41"/>
        <v>-0.41676990922006002</v>
      </c>
      <c r="J435" s="128">
        <f t="shared" si="42"/>
        <v>98.552336836894312</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0.22799032258064514</v>
      </c>
      <c r="F436" s="128">
        <f t="shared" si="38"/>
        <v>70.676999999999992</v>
      </c>
      <c r="G436" s="122">
        <f t="shared" si="39"/>
        <v>0.23235926274400481</v>
      </c>
      <c r="H436" s="128">
        <f t="shared" si="40"/>
        <v>80014.771000000008</v>
      </c>
      <c r="I436" s="122">
        <f t="shared" si="41"/>
        <v>-0.40499489076242018</v>
      </c>
      <c r="J436" s="128">
        <f t="shared" si="42"/>
        <v>98.119747794098899</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0.21532580645161292</v>
      </c>
      <c r="F437" s="128">
        <f t="shared" si="38"/>
        <v>66.751000000000005</v>
      </c>
      <c r="G437" s="122">
        <f t="shared" si="39"/>
        <v>0.22004102997461947</v>
      </c>
      <c r="H437" s="128">
        <f t="shared" si="40"/>
        <v>75772.88900000001</v>
      </c>
      <c r="I437" s="122">
        <f t="shared" si="41"/>
        <v>-0.37911633537298545</v>
      </c>
      <c r="J437" s="128">
        <f t="shared" si="42"/>
        <v>97.857116228027834</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0.68427096774193541</v>
      </c>
      <c r="F438" s="128">
        <f t="shared" si="38"/>
        <v>212.12399999999997</v>
      </c>
      <c r="G438" s="122">
        <f t="shared" si="39"/>
        <v>0.69329815482724377</v>
      </c>
      <c r="H438" s="128">
        <f t="shared" si="40"/>
        <v>238742.766</v>
      </c>
      <c r="I438" s="122">
        <f t="shared" si="41"/>
        <v>-9.3212956059514449E-2</v>
      </c>
      <c r="J438" s="128">
        <f t="shared" si="42"/>
        <v>98.697935798263046</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0.31991935483870965</v>
      </c>
      <c r="F439" s="128">
        <f t="shared" si="38"/>
        <v>99.174999999999997</v>
      </c>
      <c r="G439" s="122">
        <f t="shared" si="39"/>
        <v>0.32257697802867946</v>
      </c>
      <c r="H439" s="128">
        <f t="shared" si="40"/>
        <v>111081.963</v>
      </c>
      <c r="I439" s="122">
        <f t="shared" si="41"/>
        <v>-0.27692147052983396</v>
      </c>
      <c r="J439" s="128">
        <f t="shared" si="42"/>
        <v>99.176127445234627</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0.21780645161290321</v>
      </c>
      <c r="F440" s="128">
        <f t="shared" si="38"/>
        <v>67.52</v>
      </c>
      <c r="G440" s="122">
        <f t="shared" si="39"/>
        <v>0.2230050790166048</v>
      </c>
      <c r="H440" s="128">
        <f t="shared" si="40"/>
        <v>76793.582999999999</v>
      </c>
      <c r="I440" s="122">
        <f t="shared" si="41"/>
        <v>-0.36961199790265625</v>
      </c>
      <c r="J440" s="128">
        <f t="shared" si="42"/>
        <v>97.668830043411475</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5.8864516129032249E-2</v>
      </c>
      <c r="F441" s="128">
        <f t="shared" si="38"/>
        <v>18.247999999999998</v>
      </c>
      <c r="G441" s="122">
        <f t="shared" si="39"/>
        <v>5.8141628770059066E-2</v>
      </c>
      <c r="H441" s="128">
        <f t="shared" si="40"/>
        <v>20021.535</v>
      </c>
      <c r="I441" s="122">
        <f t="shared" si="41"/>
        <v>-0.30587135218929579</v>
      </c>
      <c r="J441" s="128">
        <f t="shared" si="42"/>
        <v>101.24332147940349</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5.4187096774193554E-2</v>
      </c>
      <c r="F442" s="128">
        <f t="shared" si="38"/>
        <v>16.798000000000002</v>
      </c>
      <c r="G442" s="122">
        <f t="shared" si="39"/>
        <v>5.5400388549126205E-2</v>
      </c>
      <c r="H442" s="128">
        <f t="shared" si="40"/>
        <v>19077.567000000003</v>
      </c>
      <c r="I442" s="122">
        <f t="shared" si="41"/>
        <v>-0.36325389056939711</v>
      </c>
      <c r="J442" s="128">
        <f t="shared" si="42"/>
        <v>97.809958004433909</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0.78019354838709676</v>
      </c>
      <c r="F443" s="128">
        <f t="shared" si="38"/>
        <v>241.85999999999999</v>
      </c>
      <c r="G443" s="122">
        <f t="shared" si="39"/>
        <v>0.79969338885694541</v>
      </c>
      <c r="H443" s="128">
        <f t="shared" si="40"/>
        <v>275380.81599999999</v>
      </c>
      <c r="I443" s="122">
        <f t="shared" si="41"/>
        <v>-8.2944973817981119E-2</v>
      </c>
      <c r="J443" s="128">
        <f t="shared" si="42"/>
        <v>97.561585384903452</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0.61737741935483881</v>
      </c>
      <c r="F444" s="128">
        <f t="shared" si="38"/>
        <v>191.38700000000003</v>
      </c>
      <c r="G444" s="122">
        <f t="shared" si="39"/>
        <v>0.6228359933557519</v>
      </c>
      <c r="H444" s="128">
        <f t="shared" si="40"/>
        <v>214478.557</v>
      </c>
      <c r="I444" s="122">
        <f t="shared" si="41"/>
        <v>-5.3322359230179639E-2</v>
      </c>
      <c r="J444" s="128">
        <f t="shared" si="42"/>
        <v>99.123593681299141</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0.45479032258064522</v>
      </c>
      <c r="F445" s="128">
        <f t="shared" si="38"/>
        <v>140.98500000000001</v>
      </c>
      <c r="G445" s="122">
        <f t="shared" si="39"/>
        <v>0.45385110263156364</v>
      </c>
      <c r="H445" s="128">
        <f t="shared" si="40"/>
        <v>156287.258</v>
      </c>
      <c r="I445" s="122">
        <f t="shared" si="41"/>
        <v>-0.19862329738944723</v>
      </c>
      <c r="J445" s="128">
        <f t="shared" si="42"/>
        <v>100.20694451189733</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5.3290322580645172E-2</v>
      </c>
      <c r="F446" s="128">
        <f t="shared" si="38"/>
        <v>16.520000000000003</v>
      </c>
      <c r="G446" s="122">
        <f t="shared" si="39"/>
        <v>5.3759218603894779E-2</v>
      </c>
      <c r="H446" s="128">
        <f t="shared" si="40"/>
        <v>18512.416999999998</v>
      </c>
      <c r="I446" s="122">
        <f t="shared" si="41"/>
        <v>-0.34725874322838579</v>
      </c>
      <c r="J446" s="128">
        <f t="shared" si="42"/>
        <v>99.127784898243235</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0.36318709677419353</v>
      </c>
      <c r="F447" s="128">
        <f t="shared" si="38"/>
        <v>112.58799999999999</v>
      </c>
      <c r="G447" s="122">
        <f t="shared" si="39"/>
        <v>0.36903170247242689</v>
      </c>
      <c r="H447" s="128">
        <f t="shared" si="40"/>
        <v>127079.01899999999</v>
      </c>
      <c r="I447" s="122">
        <f t="shared" si="41"/>
        <v>-0.3075803112534447</v>
      </c>
      <c r="J447" s="128">
        <f t="shared" si="42"/>
        <v>98.41623208546153</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0.14405483870967742</v>
      </c>
      <c r="F448" s="128">
        <f t="shared" si="38"/>
        <v>44.657000000000004</v>
      </c>
      <c r="G448" s="122">
        <f t="shared" si="39"/>
        <v>0.15134248950220408</v>
      </c>
      <c r="H448" s="128">
        <f t="shared" si="40"/>
        <v>52115.996999999996</v>
      </c>
      <c r="I448" s="122">
        <f t="shared" si="41"/>
        <v>-0.34926023779550325</v>
      </c>
      <c r="J448" s="128">
        <f t="shared" si="42"/>
        <v>95.184663066864289</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0.15115806451612904</v>
      </c>
      <c r="F449" s="128">
        <f t="shared" si="38"/>
        <v>46.859000000000002</v>
      </c>
      <c r="G449" s="122">
        <f t="shared" si="39"/>
        <v>0.15580200837500507</v>
      </c>
      <c r="H449" s="128">
        <f t="shared" si="40"/>
        <v>53651.667999999998</v>
      </c>
      <c r="I449" s="122">
        <f t="shared" si="41"/>
        <v>-0.41695589420755297</v>
      </c>
      <c r="J449" s="128">
        <f t="shared" si="42"/>
        <v>97.019329912809354</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0.10681935483870966</v>
      </c>
      <c r="F450" s="128">
        <f t="shared" si="38"/>
        <v>33.113999999999997</v>
      </c>
      <c r="G450" s="122">
        <f t="shared" si="39"/>
        <v>0.10880955865697908</v>
      </c>
      <c r="H450" s="128">
        <f t="shared" si="40"/>
        <v>37469.442000000003</v>
      </c>
      <c r="I450" s="122">
        <f t="shared" si="41"/>
        <v>-0.39500287527970035</v>
      </c>
      <c r="J450" s="128">
        <f t="shared" si="42"/>
        <v>98.170929242950507</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0.1052967741935484</v>
      </c>
      <c r="F451" s="128">
        <f t="shared" si="38"/>
        <v>32.642000000000003</v>
      </c>
      <c r="G451" s="122">
        <f t="shared" si="39"/>
        <v>0.10666840613547529</v>
      </c>
      <c r="H451" s="128">
        <f t="shared" si="40"/>
        <v>36732.118999999999</v>
      </c>
      <c r="I451" s="122">
        <f t="shared" si="41"/>
        <v>-0.34940464718793446</v>
      </c>
      <c r="J451" s="128">
        <f t="shared" si="42"/>
        <v>98.714116024022289</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0.1982193548387097</v>
      </c>
      <c r="F452" s="128">
        <f t="shared" si="38"/>
        <v>61.448000000000008</v>
      </c>
      <c r="G452" s="122">
        <f t="shared" si="39"/>
        <v>0.19736794266432026</v>
      </c>
      <c r="H452" s="128">
        <f t="shared" si="40"/>
        <v>67965.23</v>
      </c>
      <c r="I452" s="122">
        <f t="shared" si="41"/>
        <v>-0.26021576044104106</v>
      </c>
      <c r="J452" s="128">
        <f t="shared" si="42"/>
        <v>100.43138321395865</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0.14514193548387094</v>
      </c>
      <c r="F453" s="128">
        <f t="shared" si="38"/>
        <v>44.993999999999993</v>
      </c>
      <c r="G453" s="122">
        <f t="shared" si="39"/>
        <v>0.14492190394879748</v>
      </c>
      <c r="H453" s="128">
        <f t="shared" si="40"/>
        <v>49905.017</v>
      </c>
      <c r="I453" s="122">
        <f t="shared" si="41"/>
        <v>-0.31508346638258883</v>
      </c>
      <c r="J453" s="128">
        <f t="shared" si="42"/>
        <v>100.15182765964157</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6.5319354838709667E-2</v>
      </c>
      <c r="F454" s="128">
        <f t="shared" si="38"/>
        <v>20.248999999999999</v>
      </c>
      <c r="G454" s="122">
        <f t="shared" si="39"/>
        <v>6.8419177135423032E-2</v>
      </c>
      <c r="H454" s="128">
        <f t="shared" si="40"/>
        <v>23560.691000000003</v>
      </c>
      <c r="I454" s="122">
        <f t="shared" si="41"/>
        <v>-0.37040025261330062</v>
      </c>
      <c r="J454" s="128">
        <f t="shared" si="42"/>
        <v>95.469366299776098</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6.1506451612903225E-2</v>
      </c>
      <c r="F455" s="128">
        <f t="shared" si="38"/>
        <v>19.067</v>
      </c>
      <c r="G455" s="122">
        <f t="shared" si="39"/>
        <v>6.3243955418488901E-2</v>
      </c>
      <c r="H455" s="128">
        <f t="shared" si="40"/>
        <v>21778.562000000002</v>
      </c>
      <c r="I455" s="122">
        <f t="shared" si="41"/>
        <v>-0.33046965672294448</v>
      </c>
      <c r="J455" s="128">
        <f t="shared" si="42"/>
        <v>97.252695859883346</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0.29331935483870969</v>
      </c>
      <c r="F456" s="128">
        <f t="shared" si="38"/>
        <v>90.929000000000002</v>
      </c>
      <c r="G456" s="122">
        <f t="shared" si="39"/>
        <v>0.29981515167354905</v>
      </c>
      <c r="H456" s="128">
        <f t="shared" si="40"/>
        <v>103243.74600000001</v>
      </c>
      <c r="I456" s="122">
        <f t="shared" si="41"/>
        <v>-0.31732938705242641</v>
      </c>
      <c r="J456" s="128">
        <f t="shared" si="42"/>
        <v>97.833399413411811</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5.4912903225806463E-2</v>
      </c>
      <c r="F457" s="128">
        <f t="shared" ref="F457:F520" si="44">SUMPRODUCT($K$2:$AI$2,$K457:$AI457)</f>
        <v>17.023000000000003</v>
      </c>
      <c r="G457" s="122">
        <f t="shared" ref="G457:G520" si="45">SUMPRODUCT($K$3:$AI$3,$K457:$AI457)/$J$3</f>
        <v>5.4315537899511546E-2</v>
      </c>
      <c r="H457" s="128">
        <f t="shared" ref="H457:H520" si="46">SUMPRODUCT($K$3:$AI$3,$K457:$AI457)</f>
        <v>18703.989999999998</v>
      </c>
      <c r="I457" s="122">
        <f t="shared" ref="I457:I520" si="47">CORREL($K$4:$AI$4,$K457:$AI457)</f>
        <v>-0.31144446612672261</v>
      </c>
      <c r="J457" s="128">
        <f t="shared" si="42"/>
        <v>101.09980559780168</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0.53263225806451608</v>
      </c>
      <c r="F458" s="128">
        <f t="shared" si="44"/>
        <v>165.11599999999999</v>
      </c>
      <c r="G458" s="122">
        <f t="shared" si="45"/>
        <v>0.55152783730884725</v>
      </c>
      <c r="H458" s="128">
        <f t="shared" si="46"/>
        <v>189923.02300000002</v>
      </c>
      <c r="I458" s="122">
        <f t="shared" si="47"/>
        <v>-0.19549897790888149</v>
      </c>
      <c r="J458" s="128">
        <f t="shared" ref="J458:J521" si="48">$E458/$G458*100</f>
        <v>96.573957293519172</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0.56138387096774189</v>
      </c>
      <c r="F459" s="128">
        <f t="shared" si="44"/>
        <v>174.029</v>
      </c>
      <c r="G459" s="122">
        <f t="shared" si="45"/>
        <v>0.57111973585628906</v>
      </c>
      <c r="H459" s="128">
        <f t="shared" si="46"/>
        <v>196669.65</v>
      </c>
      <c r="I459" s="122">
        <f t="shared" si="47"/>
        <v>-8.5461063609011761E-2</v>
      </c>
      <c r="J459" s="128">
        <f t="shared" si="48"/>
        <v>98.295302319757866</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0.41535483870967749</v>
      </c>
      <c r="F460" s="128">
        <f t="shared" si="44"/>
        <v>128.76000000000002</v>
      </c>
      <c r="G460" s="122">
        <f t="shared" si="45"/>
        <v>0.422644219097567</v>
      </c>
      <c r="H460" s="128">
        <f t="shared" si="46"/>
        <v>145540.91799999998</v>
      </c>
      <c r="I460" s="122">
        <f t="shared" si="47"/>
        <v>-0.16897775793535014</v>
      </c>
      <c r="J460" s="128">
        <f t="shared" si="48"/>
        <v>98.275291590772525</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0.24723548387096775</v>
      </c>
      <c r="F461" s="128">
        <f t="shared" si="44"/>
        <v>76.643000000000001</v>
      </c>
      <c r="G461" s="122">
        <f t="shared" si="45"/>
        <v>0.25144161018474959</v>
      </c>
      <c r="H461" s="128">
        <f t="shared" si="46"/>
        <v>86585.93</v>
      </c>
      <c r="I461" s="122">
        <f t="shared" si="47"/>
        <v>-0.24221445893574822</v>
      </c>
      <c r="J461" s="128">
        <f t="shared" si="48"/>
        <v>98.327195601916756</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0.11388064516129033</v>
      </c>
      <c r="F462" s="128">
        <f t="shared" si="44"/>
        <v>35.303000000000004</v>
      </c>
      <c r="G462" s="122">
        <f t="shared" si="45"/>
        <v>0.11578725338165516</v>
      </c>
      <c r="H462" s="128">
        <f t="shared" si="46"/>
        <v>39872.267000000007</v>
      </c>
      <c r="I462" s="122">
        <f t="shared" si="47"/>
        <v>-0.28058565513529338</v>
      </c>
      <c r="J462" s="128">
        <f t="shared" si="48"/>
        <v>98.353352234653741</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9.8561290322580652E-2</v>
      </c>
      <c r="F463" s="128">
        <f t="shared" si="44"/>
        <v>30.554000000000002</v>
      </c>
      <c r="G463" s="122">
        <f t="shared" si="45"/>
        <v>9.969056621306896E-2</v>
      </c>
      <c r="H463" s="128">
        <f t="shared" si="46"/>
        <v>34329.243999999999</v>
      </c>
      <c r="I463" s="122">
        <f t="shared" si="47"/>
        <v>-0.33577781801748835</v>
      </c>
      <c r="J463" s="128">
        <f t="shared" si="48"/>
        <v>98.867218902062703</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0.10905483870967743</v>
      </c>
      <c r="F464" s="128">
        <f t="shared" si="44"/>
        <v>33.807000000000002</v>
      </c>
      <c r="G464" s="122">
        <f t="shared" si="45"/>
        <v>0.11134390953600617</v>
      </c>
      <c r="H464" s="128">
        <f t="shared" si="46"/>
        <v>38342.166000000012</v>
      </c>
      <c r="I464" s="122">
        <f t="shared" si="47"/>
        <v>-0.35264039488138404</v>
      </c>
      <c r="J464" s="128">
        <f t="shared" si="48"/>
        <v>97.944143657369494</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4.9812903225806456E-2</v>
      </c>
      <c r="F465" s="128">
        <f t="shared" si="44"/>
        <v>15.442000000000002</v>
      </c>
      <c r="G465" s="122">
        <f t="shared" si="45"/>
        <v>4.9041271002851688E-2</v>
      </c>
      <c r="H465" s="128">
        <f t="shared" si="46"/>
        <v>16887.754000000001</v>
      </c>
      <c r="I465" s="122">
        <f t="shared" si="47"/>
        <v>-0.33804725524682799</v>
      </c>
      <c r="J465" s="128">
        <f t="shared" si="48"/>
        <v>101.573434389394</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5.8422580645161294E-2</v>
      </c>
      <c r="F466" s="128">
        <f t="shared" si="44"/>
        <v>18.111000000000001</v>
      </c>
      <c r="G466" s="122">
        <f t="shared" si="45"/>
        <v>5.9740052503499265E-2</v>
      </c>
      <c r="H466" s="128">
        <f t="shared" si="46"/>
        <v>20571.965</v>
      </c>
      <c r="I466" s="122">
        <f t="shared" si="47"/>
        <v>-0.37308325944945786</v>
      </c>
      <c r="J466" s="128">
        <f t="shared" si="48"/>
        <v>97.794659021665908</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0.10065483870967741</v>
      </c>
      <c r="F467" s="128">
        <f t="shared" si="44"/>
        <v>31.202999999999999</v>
      </c>
      <c r="G467" s="122">
        <f t="shared" si="45"/>
        <v>0.10251265253021566</v>
      </c>
      <c r="H467" s="128">
        <f t="shared" si="46"/>
        <v>35301.052000000003</v>
      </c>
      <c r="I467" s="122">
        <f t="shared" si="47"/>
        <v>-0.34543880626336831</v>
      </c>
      <c r="J467" s="128">
        <f t="shared" si="48"/>
        <v>98.187722417980879</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0.19360322580645159</v>
      </c>
      <c r="F468" s="128">
        <f t="shared" si="44"/>
        <v>60.016999999999996</v>
      </c>
      <c r="G468" s="122">
        <f t="shared" si="45"/>
        <v>0.19622728962300859</v>
      </c>
      <c r="H468" s="128">
        <f t="shared" si="46"/>
        <v>67572.436999999991</v>
      </c>
      <c r="I468" s="122">
        <f t="shared" si="47"/>
        <v>-0.13174861795522003</v>
      </c>
      <c r="J468" s="128">
        <f t="shared" si="48"/>
        <v>98.662742668668386</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0.46219999999999994</v>
      </c>
      <c r="F469" s="128">
        <f t="shared" si="44"/>
        <v>143.28199999999998</v>
      </c>
      <c r="G469" s="122">
        <f t="shared" si="45"/>
        <v>0.46933739015791709</v>
      </c>
      <c r="H469" s="128">
        <f t="shared" si="46"/>
        <v>161620.08500000002</v>
      </c>
      <c r="I469" s="122">
        <f t="shared" si="47"/>
        <v>-0.21804207535121206</v>
      </c>
      <c r="J469" s="128">
        <f t="shared" si="48"/>
        <v>98.479262401080874</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0.23809032258064514</v>
      </c>
      <c r="F470" s="128">
        <f t="shared" si="44"/>
        <v>73.807999999999993</v>
      </c>
      <c r="G470" s="122">
        <f t="shared" si="45"/>
        <v>0.23612239297475301</v>
      </c>
      <c r="H470" s="128">
        <f t="shared" si="46"/>
        <v>81310.634999999995</v>
      </c>
      <c r="I470" s="122">
        <f t="shared" si="47"/>
        <v>-0.38130119067516521</v>
      </c>
      <c r="J470" s="128">
        <f t="shared" si="48"/>
        <v>100.83343624511825</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0.27510322580645158</v>
      </c>
      <c r="F471" s="128">
        <f t="shared" si="44"/>
        <v>85.281999999999982</v>
      </c>
      <c r="G471" s="122">
        <f t="shared" si="45"/>
        <v>0.28491074695520358</v>
      </c>
      <c r="H471" s="128">
        <f t="shared" si="46"/>
        <v>98111.294999999998</v>
      </c>
      <c r="I471" s="122">
        <f t="shared" si="47"/>
        <v>-0.25649358779875409</v>
      </c>
      <c r="J471" s="128">
        <f t="shared" si="48"/>
        <v>96.557686484780433</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0.18226774193548387</v>
      </c>
      <c r="F472" s="128">
        <f t="shared" si="44"/>
        <v>56.503</v>
      </c>
      <c r="G472" s="122">
        <f t="shared" si="45"/>
        <v>0.18249210124347337</v>
      </c>
      <c r="H472" s="128">
        <f t="shared" si="46"/>
        <v>62842.615000000005</v>
      </c>
      <c r="I472" s="122">
        <f t="shared" si="47"/>
        <v>-0.1675167141229979</v>
      </c>
      <c r="J472" s="128">
        <f t="shared" si="48"/>
        <v>99.877058071850371</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0.1587451612903226</v>
      </c>
      <c r="F473" s="128">
        <f t="shared" si="44"/>
        <v>49.211000000000006</v>
      </c>
      <c r="G473" s="122">
        <f t="shared" si="45"/>
        <v>0.1587430319609244</v>
      </c>
      <c r="H473" s="128">
        <f t="shared" si="46"/>
        <v>54664.433000000005</v>
      </c>
      <c r="I473" s="122">
        <f t="shared" si="47"/>
        <v>-0.2668723367705314</v>
      </c>
      <c r="J473" s="128">
        <f t="shared" si="48"/>
        <v>100.00134136873405</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7.876129032258064E-2</v>
      </c>
      <c r="F474" s="128">
        <f t="shared" si="44"/>
        <v>24.416</v>
      </c>
      <c r="G474" s="122">
        <f t="shared" si="45"/>
        <v>7.8200332212406853E-2</v>
      </c>
      <c r="H474" s="128">
        <f t="shared" si="46"/>
        <v>26928.91</v>
      </c>
      <c r="I474" s="122">
        <f t="shared" si="47"/>
        <v>-0.35700371613860155</v>
      </c>
      <c r="J474" s="128">
        <f t="shared" si="48"/>
        <v>100.71733468938484</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5.6958064516129031E-2</v>
      </c>
      <c r="F475" s="128">
        <f t="shared" si="44"/>
        <v>17.657</v>
      </c>
      <c r="G475" s="122">
        <f t="shared" si="45"/>
        <v>5.6228939069224465E-2</v>
      </c>
      <c r="H475" s="128">
        <f t="shared" si="46"/>
        <v>19362.884999999998</v>
      </c>
      <c r="I475" s="122">
        <f t="shared" si="47"/>
        <v>-0.33772407023417089</v>
      </c>
      <c r="J475" s="128">
        <f t="shared" si="48"/>
        <v>101.29670852584809</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6.2493548387096767E-2</v>
      </c>
      <c r="F476" s="128">
        <f t="shared" si="44"/>
        <v>19.372999999999998</v>
      </c>
      <c r="G476" s="122">
        <f t="shared" si="45"/>
        <v>6.1540765714750346E-2</v>
      </c>
      <c r="H476" s="128">
        <f t="shared" si="46"/>
        <v>21192.055</v>
      </c>
      <c r="I476" s="122">
        <f t="shared" si="47"/>
        <v>-0.44553396192502182</v>
      </c>
      <c r="J476" s="128">
        <f t="shared" si="48"/>
        <v>101.54821387300036</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0.1393677419354839</v>
      </c>
      <c r="F477" s="128">
        <f t="shared" si="44"/>
        <v>43.204000000000008</v>
      </c>
      <c r="G477" s="122">
        <f t="shared" si="45"/>
        <v>0.13677954919008709</v>
      </c>
      <c r="H477" s="128">
        <f t="shared" si="46"/>
        <v>47101.132000000005</v>
      </c>
      <c r="I477" s="122">
        <f t="shared" si="47"/>
        <v>-0.31802950626414761</v>
      </c>
      <c r="J477" s="128">
        <f t="shared" si="48"/>
        <v>101.89223663970401</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0.58468064516129026</v>
      </c>
      <c r="F478" s="128">
        <f t="shared" si="44"/>
        <v>181.25099999999998</v>
      </c>
      <c r="G478" s="122">
        <f t="shared" si="45"/>
        <v>0.5957161907085069</v>
      </c>
      <c r="H478" s="128">
        <f t="shared" si="46"/>
        <v>205139.63600000003</v>
      </c>
      <c r="I478" s="122">
        <f t="shared" si="47"/>
        <v>-0.20085672619022352</v>
      </c>
      <c r="J478" s="128">
        <f t="shared" si="48"/>
        <v>98.147516263727582</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0.20525483870967742</v>
      </c>
      <c r="F479" s="128">
        <f t="shared" si="44"/>
        <v>63.628999999999998</v>
      </c>
      <c r="G479" s="122">
        <f t="shared" si="45"/>
        <v>0.20474180068417175</v>
      </c>
      <c r="H479" s="128">
        <f t="shared" si="46"/>
        <v>70504.477000000014</v>
      </c>
      <c r="I479" s="122">
        <f t="shared" si="47"/>
        <v>-0.2870691820349226</v>
      </c>
      <c r="J479" s="128">
        <f t="shared" si="48"/>
        <v>100.2505780567482</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0.28038387096774187</v>
      </c>
      <c r="F480" s="128">
        <f t="shared" si="44"/>
        <v>86.918999999999983</v>
      </c>
      <c r="G480" s="122">
        <f t="shared" si="45"/>
        <v>0.28183175938993726</v>
      </c>
      <c r="H480" s="128">
        <f t="shared" si="46"/>
        <v>97051.021000000008</v>
      </c>
      <c r="I480" s="122">
        <f t="shared" si="47"/>
        <v>-0.13809594922145396</v>
      </c>
      <c r="J480" s="128">
        <f t="shared" si="48"/>
        <v>99.486257891825417</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0.52118064516129037</v>
      </c>
      <c r="F481" s="128">
        <f t="shared" si="44"/>
        <v>161.566</v>
      </c>
      <c r="G481" s="122">
        <f t="shared" si="45"/>
        <v>0.53567599416885914</v>
      </c>
      <c r="H481" s="128">
        <f t="shared" si="46"/>
        <v>184464.31399999998</v>
      </c>
      <c r="I481" s="122">
        <f t="shared" si="47"/>
        <v>-0.22959534793938274</v>
      </c>
      <c r="J481" s="128">
        <f t="shared" si="48"/>
        <v>97.294008100911938</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0.81081290322580646</v>
      </c>
      <c r="F482" s="128">
        <f t="shared" si="44"/>
        <v>251.352</v>
      </c>
      <c r="G482" s="122">
        <f t="shared" si="45"/>
        <v>0.82697181421660015</v>
      </c>
      <c r="H482" s="128">
        <f t="shared" si="46"/>
        <v>284774.36</v>
      </c>
      <c r="I482" s="122">
        <f t="shared" si="47"/>
        <v>-5.4208134502599856E-2</v>
      </c>
      <c r="J482" s="128">
        <f t="shared" si="48"/>
        <v>98.046014300245375</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0.49578709677419358</v>
      </c>
      <c r="F483" s="128">
        <f t="shared" si="44"/>
        <v>153.69400000000002</v>
      </c>
      <c r="G483" s="122">
        <f t="shared" si="45"/>
        <v>0.50597006313197312</v>
      </c>
      <c r="H483" s="128">
        <f t="shared" si="46"/>
        <v>174234.83900000001</v>
      </c>
      <c r="I483" s="122">
        <f t="shared" si="47"/>
        <v>-2.0243391301081631E-2</v>
      </c>
      <c r="J483" s="128">
        <f t="shared" si="48"/>
        <v>97.987436984957839</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0.72076451612903225</v>
      </c>
      <c r="F484" s="128">
        <f t="shared" si="44"/>
        <v>223.43699999999998</v>
      </c>
      <c r="G484" s="122">
        <f t="shared" si="45"/>
        <v>0.73347747112017148</v>
      </c>
      <c r="H484" s="128">
        <f t="shared" si="46"/>
        <v>252578.83500000002</v>
      </c>
      <c r="I484" s="122">
        <f t="shared" si="47"/>
        <v>1.2017810214433343E-2</v>
      </c>
      <c r="J484" s="128">
        <f t="shared" si="48"/>
        <v>98.266755900256371</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0.72534193548387094</v>
      </c>
      <c r="F485" s="128">
        <f t="shared" si="44"/>
        <v>224.85599999999999</v>
      </c>
      <c r="G485" s="122">
        <f t="shared" si="45"/>
        <v>0.73961776407111191</v>
      </c>
      <c r="H485" s="128">
        <f t="shared" si="46"/>
        <v>254693.29399999997</v>
      </c>
      <c r="I485" s="122">
        <f t="shared" si="47"/>
        <v>3.7971323534926167E-2</v>
      </c>
      <c r="J485" s="128">
        <f t="shared" si="48"/>
        <v>98.06983697786518</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0.58946774193548379</v>
      </c>
      <c r="F486" s="128">
        <f t="shared" si="44"/>
        <v>182.73499999999999</v>
      </c>
      <c r="G486" s="122">
        <f t="shared" si="45"/>
        <v>0.59665411577486216</v>
      </c>
      <c r="H486" s="128">
        <f t="shared" si="46"/>
        <v>205462.61799999999</v>
      </c>
      <c r="I486" s="122">
        <f t="shared" si="47"/>
        <v>-3.9857691395616193E-4</v>
      </c>
      <c r="J486" s="128">
        <f t="shared" si="48"/>
        <v>98.795554467927275</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0.33223225806451612</v>
      </c>
      <c r="F487" s="128">
        <f t="shared" si="44"/>
        <v>102.99199999999999</v>
      </c>
      <c r="G487" s="122">
        <f t="shared" si="45"/>
        <v>0.33917393816899849</v>
      </c>
      <c r="H487" s="128">
        <f t="shared" si="46"/>
        <v>116797.25899999999</v>
      </c>
      <c r="I487" s="122">
        <f t="shared" si="47"/>
        <v>-0.13391695095051412</v>
      </c>
      <c r="J487" s="128">
        <f t="shared" si="48"/>
        <v>97.953356869942183</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0.78129999999999988</v>
      </c>
      <c r="F488" s="128">
        <f t="shared" si="44"/>
        <v>242.20299999999997</v>
      </c>
      <c r="G488" s="122">
        <f t="shared" si="45"/>
        <v>0.79985514493637433</v>
      </c>
      <c r="H488" s="128">
        <f t="shared" si="46"/>
        <v>275436.51799999998</v>
      </c>
      <c r="I488" s="122">
        <f t="shared" si="47"/>
        <v>-4.67995244040917E-2</v>
      </c>
      <c r="J488" s="128">
        <f t="shared" si="48"/>
        <v>97.680186837099058</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0.67112580645161291</v>
      </c>
      <c r="F489" s="128">
        <f t="shared" si="44"/>
        <v>208.04900000000001</v>
      </c>
      <c r="G489" s="122">
        <f t="shared" si="45"/>
        <v>0.6805132449369552</v>
      </c>
      <c r="H489" s="128">
        <f t="shared" si="46"/>
        <v>234340.18000000002</v>
      </c>
      <c r="I489" s="122">
        <f t="shared" si="47"/>
        <v>5.744516006042124E-2</v>
      </c>
      <c r="J489" s="128">
        <f t="shared" si="48"/>
        <v>98.620535521507449</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0.65069999999999995</v>
      </c>
      <c r="F490" s="128">
        <f t="shared" si="44"/>
        <v>201.71699999999998</v>
      </c>
      <c r="G490" s="122">
        <f t="shared" si="45"/>
        <v>0.66156907056028902</v>
      </c>
      <c r="H490" s="128">
        <f t="shared" si="46"/>
        <v>227816.60200000001</v>
      </c>
      <c r="I490" s="122">
        <f t="shared" si="47"/>
        <v>-9.3473003302676744E-2</v>
      </c>
      <c r="J490" s="128">
        <f t="shared" si="48"/>
        <v>98.357076978963974</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0.78350000000000009</v>
      </c>
      <c r="F491" s="128">
        <f t="shared" si="44"/>
        <v>242.88500000000002</v>
      </c>
      <c r="G491" s="122">
        <f t="shared" si="45"/>
        <v>0.79862892687261511</v>
      </c>
      <c r="H491" s="128">
        <f t="shared" si="46"/>
        <v>275014.26</v>
      </c>
      <c r="I491" s="122">
        <f t="shared" si="47"/>
        <v>1.7978290692593837E-2</v>
      </c>
      <c r="J491" s="128">
        <f t="shared" si="48"/>
        <v>98.105637504033439</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0.7303806451612902</v>
      </c>
      <c r="F492" s="128">
        <f t="shared" si="44"/>
        <v>226.41799999999998</v>
      </c>
      <c r="G492" s="122">
        <f t="shared" si="45"/>
        <v>0.74615377310821884</v>
      </c>
      <c r="H492" s="128">
        <f t="shared" si="46"/>
        <v>256944.02100000001</v>
      </c>
      <c r="I492" s="122">
        <f t="shared" si="47"/>
        <v>-6.219507775902181E-3</v>
      </c>
      <c r="J492" s="128">
        <f t="shared" si="48"/>
        <v>97.886075429033454</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0.48039032258064512</v>
      </c>
      <c r="F493" s="128">
        <f t="shared" si="44"/>
        <v>148.92099999999999</v>
      </c>
      <c r="G493" s="122">
        <f t="shared" si="45"/>
        <v>0.49661126502070524</v>
      </c>
      <c r="H493" s="128">
        <f t="shared" si="46"/>
        <v>171012.06200000001</v>
      </c>
      <c r="I493" s="122">
        <f t="shared" si="47"/>
        <v>-0.23101864044155085</v>
      </c>
      <c r="J493" s="128">
        <f t="shared" si="48"/>
        <v>96.733674086232455</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0.26871935483870973</v>
      </c>
      <c r="F494" s="128">
        <f t="shared" si="44"/>
        <v>83.303000000000011</v>
      </c>
      <c r="G494" s="122">
        <f t="shared" si="45"/>
        <v>0.27756814419876991</v>
      </c>
      <c r="H494" s="128">
        <f t="shared" si="46"/>
        <v>95582.811000000002</v>
      </c>
      <c r="I494" s="122">
        <f t="shared" si="47"/>
        <v>-0.16782071390995185</v>
      </c>
      <c r="J494" s="128">
        <f t="shared" si="48"/>
        <v>96.812029930306608</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0.73181935483870975</v>
      </c>
      <c r="F495" s="128">
        <f t="shared" si="44"/>
        <v>226.864</v>
      </c>
      <c r="G495" s="122">
        <f t="shared" si="45"/>
        <v>0.74913076507588039</v>
      </c>
      <c r="H495" s="128">
        <f t="shared" si="46"/>
        <v>257969.17200000002</v>
      </c>
      <c r="I495" s="122">
        <f t="shared" si="47"/>
        <v>4.4621124335300563E-2</v>
      </c>
      <c r="J495" s="128">
        <f t="shared" si="48"/>
        <v>97.689133720810801</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0.59831612903225817</v>
      </c>
      <c r="F496" s="128">
        <f t="shared" si="44"/>
        <v>185.47800000000004</v>
      </c>
      <c r="G496" s="122">
        <f t="shared" si="45"/>
        <v>0.60990540948663885</v>
      </c>
      <c r="H496" s="128">
        <f t="shared" si="46"/>
        <v>210025.80699999997</v>
      </c>
      <c r="I496" s="122">
        <f t="shared" si="47"/>
        <v>4.9190029760979491E-2</v>
      </c>
      <c r="J496" s="128">
        <f t="shared" si="48"/>
        <v>98.099823304709588</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0.50636129032258059</v>
      </c>
      <c r="F497" s="128">
        <f t="shared" si="44"/>
        <v>156.97199999999998</v>
      </c>
      <c r="G497" s="122">
        <f t="shared" si="45"/>
        <v>0.51358995870576551</v>
      </c>
      <c r="H497" s="128">
        <f t="shared" si="46"/>
        <v>176858.81100000002</v>
      </c>
      <c r="I497" s="122">
        <f t="shared" si="47"/>
        <v>-0.26322375494170464</v>
      </c>
      <c r="J497" s="128">
        <f t="shared" si="48"/>
        <v>98.592521473472544</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9.2574193548387099E-2</v>
      </c>
      <c r="F498" s="128">
        <f t="shared" si="44"/>
        <v>28.698</v>
      </c>
      <c r="G498" s="122">
        <f t="shared" si="45"/>
        <v>9.5218116030410221E-2</v>
      </c>
      <c r="H498" s="128">
        <f t="shared" si="46"/>
        <v>32789.120000000003</v>
      </c>
      <c r="I498" s="122">
        <f t="shared" si="47"/>
        <v>-0.24278605794311628</v>
      </c>
      <c r="J498" s="128">
        <f t="shared" si="48"/>
        <v>97.223298892850678</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0.44587741935483871</v>
      </c>
      <c r="F499" s="128">
        <f t="shared" si="44"/>
        <v>138.22200000000001</v>
      </c>
      <c r="G499" s="122">
        <f t="shared" si="45"/>
        <v>0.45539625622172275</v>
      </c>
      <c r="H499" s="128">
        <f t="shared" si="46"/>
        <v>156819.34400000001</v>
      </c>
      <c r="I499" s="122">
        <f t="shared" si="47"/>
        <v>-2.5044914891410777E-3</v>
      </c>
      <c r="J499" s="128">
        <f t="shared" si="48"/>
        <v>97.909768309063665</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0.38306129032258068</v>
      </c>
      <c r="F500" s="128">
        <f t="shared" si="44"/>
        <v>118.74900000000001</v>
      </c>
      <c r="G500" s="122">
        <f t="shared" si="45"/>
        <v>0.40473697431161759</v>
      </c>
      <c r="H500" s="128">
        <f t="shared" si="46"/>
        <v>139374.41500000001</v>
      </c>
      <c r="I500" s="122">
        <f t="shared" si="47"/>
        <v>-0.1328361431436908</v>
      </c>
      <c r="J500" s="128">
        <f t="shared" si="48"/>
        <v>94.644501153890573</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0.41932580645161288</v>
      </c>
      <c r="F501" s="128">
        <f t="shared" si="44"/>
        <v>129.99099999999999</v>
      </c>
      <c r="G501" s="122">
        <f t="shared" si="45"/>
        <v>0.4273794568443306</v>
      </c>
      <c r="H501" s="128">
        <f t="shared" si="46"/>
        <v>147171.535</v>
      </c>
      <c r="I501" s="122">
        <f t="shared" si="47"/>
        <v>2.2736885913301145E-2</v>
      </c>
      <c r="J501" s="128">
        <f t="shared" si="48"/>
        <v>98.115573815320005</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0.21467419354838713</v>
      </c>
      <c r="F502" s="128">
        <f t="shared" si="44"/>
        <v>66.549000000000007</v>
      </c>
      <c r="G502" s="122">
        <f t="shared" si="45"/>
        <v>0.21935729676673696</v>
      </c>
      <c r="H502" s="128">
        <f t="shared" si="46"/>
        <v>75537.440000000002</v>
      </c>
      <c r="I502" s="122">
        <f t="shared" si="47"/>
        <v>-0.11033132640935386</v>
      </c>
      <c r="J502" s="128">
        <f t="shared" si="48"/>
        <v>97.865079809344195</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0.45194516129032258</v>
      </c>
      <c r="F503" s="128">
        <f t="shared" si="44"/>
        <v>140.10300000000001</v>
      </c>
      <c r="G503" s="122">
        <f t="shared" si="45"/>
        <v>0.48275098879654316</v>
      </c>
      <c r="H503" s="128">
        <f t="shared" si="46"/>
        <v>166239.16500000001</v>
      </c>
      <c r="I503" s="122">
        <f t="shared" si="47"/>
        <v>-0.10364871486981987</v>
      </c>
      <c r="J503" s="128">
        <f t="shared" si="48"/>
        <v>93.618691992114435</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0.37099677419354843</v>
      </c>
      <c r="F504" s="128">
        <f t="shared" si="44"/>
        <v>115.00900000000001</v>
      </c>
      <c r="G504" s="122">
        <f t="shared" si="45"/>
        <v>0.37503829735333583</v>
      </c>
      <c r="H504" s="128">
        <f t="shared" si="46"/>
        <v>129147.43800000001</v>
      </c>
      <c r="I504" s="122">
        <f t="shared" si="47"/>
        <v>-0.13481541454222332</v>
      </c>
      <c r="J504" s="128">
        <f t="shared" si="48"/>
        <v>98.922370545006032</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0.19795483870967739</v>
      </c>
      <c r="F505" s="128">
        <f t="shared" si="44"/>
        <v>61.365999999999993</v>
      </c>
      <c r="G505" s="122">
        <f t="shared" si="45"/>
        <v>0.20160040713443569</v>
      </c>
      <c r="H505" s="128">
        <f t="shared" si="46"/>
        <v>69422.713000000003</v>
      </c>
      <c r="I505" s="122">
        <f t="shared" si="47"/>
        <v>-0.16576741355184338</v>
      </c>
      <c r="J505" s="128">
        <f t="shared" si="48"/>
        <v>98.191685980908133</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0.40933548387096774</v>
      </c>
      <c r="F506" s="128">
        <f t="shared" si="44"/>
        <v>126.89400000000001</v>
      </c>
      <c r="G506" s="122">
        <f t="shared" si="45"/>
        <v>0.42866219167261976</v>
      </c>
      <c r="H506" s="128">
        <f t="shared" si="46"/>
        <v>147613.255</v>
      </c>
      <c r="I506" s="122">
        <f t="shared" si="47"/>
        <v>-0.17093738641309034</v>
      </c>
      <c r="J506" s="128">
        <f t="shared" si="48"/>
        <v>95.491389682341676</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0.45987741935483872</v>
      </c>
      <c r="F507" s="128">
        <f t="shared" si="44"/>
        <v>142.56200000000001</v>
      </c>
      <c r="G507" s="122">
        <f t="shared" si="45"/>
        <v>0.47631650491639516</v>
      </c>
      <c r="H507" s="128">
        <f t="shared" si="46"/>
        <v>164023.399</v>
      </c>
      <c r="I507" s="122">
        <f t="shared" si="47"/>
        <v>1.9721232694453781E-2</v>
      </c>
      <c r="J507" s="128">
        <f t="shared" si="48"/>
        <v>96.54870545280771</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0.27128387096774192</v>
      </c>
      <c r="F508" s="128">
        <f t="shared" si="44"/>
        <v>84.097999999999999</v>
      </c>
      <c r="G508" s="122">
        <f t="shared" si="45"/>
        <v>0.27956408156627693</v>
      </c>
      <c r="H508" s="128">
        <f t="shared" si="46"/>
        <v>96270.127999999997</v>
      </c>
      <c r="I508" s="122">
        <f t="shared" si="47"/>
        <v>-5.5965308629495711E-2</v>
      </c>
      <c r="J508" s="128">
        <f t="shared" si="48"/>
        <v>97.038170800717822</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0.13231935483870969</v>
      </c>
      <c r="F509" s="128">
        <f t="shared" si="44"/>
        <v>41.018999999999998</v>
      </c>
      <c r="G509" s="122">
        <f t="shared" si="45"/>
        <v>0.14038405380447094</v>
      </c>
      <c r="H509" s="128">
        <f t="shared" si="46"/>
        <v>48342.372000000003</v>
      </c>
      <c r="I509" s="122">
        <f t="shared" si="47"/>
        <v>-0.14896646269955513</v>
      </c>
      <c r="J509" s="128">
        <f t="shared" si="48"/>
        <v>94.255259947832897</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0.26734516129032254</v>
      </c>
      <c r="F510" s="128">
        <f t="shared" si="44"/>
        <v>82.876999999999981</v>
      </c>
      <c r="G510" s="122">
        <f t="shared" si="45"/>
        <v>0.26963464185527852</v>
      </c>
      <c r="H510" s="128">
        <f t="shared" si="46"/>
        <v>92850.846000000005</v>
      </c>
      <c r="I510" s="122">
        <f t="shared" si="47"/>
        <v>-6.8790986421517084E-2</v>
      </c>
      <c r="J510" s="128">
        <f t="shared" si="48"/>
        <v>99.15089524506098</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0.25730000000000003</v>
      </c>
      <c r="F511" s="128">
        <f t="shared" si="44"/>
        <v>79.763000000000005</v>
      </c>
      <c r="G511" s="122">
        <f t="shared" si="45"/>
        <v>0.2662613849540304</v>
      </c>
      <c r="H511" s="128">
        <f t="shared" si="46"/>
        <v>91689.237999999998</v>
      </c>
      <c r="I511" s="122">
        <f t="shared" si="47"/>
        <v>-6.866624001888863E-2</v>
      </c>
      <c r="J511" s="128">
        <f t="shared" si="48"/>
        <v>96.63436552935471</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0.23316451612903222</v>
      </c>
      <c r="F512" s="128">
        <f t="shared" si="44"/>
        <v>72.280999999999992</v>
      </c>
      <c r="G512" s="122">
        <f t="shared" si="45"/>
        <v>0.2386099843767242</v>
      </c>
      <c r="H512" s="128">
        <f t="shared" si="46"/>
        <v>82167.256999999998</v>
      </c>
      <c r="I512" s="122">
        <f t="shared" si="47"/>
        <v>-0.22776769098178754</v>
      </c>
      <c r="J512" s="128">
        <f t="shared" si="48"/>
        <v>97.717837222144681</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4.4096774193548391E-2</v>
      </c>
      <c r="F513" s="128">
        <f t="shared" si="44"/>
        <v>13.670000000000002</v>
      </c>
      <c r="G513" s="122">
        <f t="shared" si="45"/>
        <v>4.9572729543091783E-2</v>
      </c>
      <c r="H513" s="128">
        <f t="shared" si="46"/>
        <v>17070.766</v>
      </c>
      <c r="I513" s="122">
        <f t="shared" si="47"/>
        <v>-0.43593272963205809</v>
      </c>
      <c r="J513" s="128">
        <f t="shared" si="48"/>
        <v>88.953694097511132</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0.50324516129032248</v>
      </c>
      <c r="F514" s="128">
        <f t="shared" si="44"/>
        <v>156.00599999999997</v>
      </c>
      <c r="G514" s="122">
        <f t="shared" si="45"/>
        <v>0.50838545931849999</v>
      </c>
      <c r="H514" s="128">
        <f t="shared" si="46"/>
        <v>175066.60000000003</v>
      </c>
      <c r="I514" s="122">
        <f t="shared" si="47"/>
        <v>0.25664851775044262</v>
      </c>
      <c r="J514" s="128">
        <f t="shared" si="48"/>
        <v>98.988897511925671</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5.5664516129032268E-2</v>
      </c>
      <c r="F515" s="128">
        <f t="shared" si="44"/>
        <v>17.256000000000004</v>
      </c>
      <c r="G515" s="122">
        <f t="shared" si="45"/>
        <v>5.6428649835345769E-2</v>
      </c>
      <c r="H515" s="128">
        <f t="shared" si="46"/>
        <v>19431.656999999999</v>
      </c>
      <c r="I515" s="122">
        <f t="shared" si="47"/>
        <v>-0.34041717772541619</v>
      </c>
      <c r="J515" s="128">
        <f t="shared" si="48"/>
        <v>98.645840883056422</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0.14649032258064512</v>
      </c>
      <c r="F516" s="128">
        <f t="shared" si="44"/>
        <v>45.411999999999992</v>
      </c>
      <c r="G516" s="122">
        <f t="shared" si="45"/>
        <v>0.13877142102114659</v>
      </c>
      <c r="H516" s="128">
        <f t="shared" si="46"/>
        <v>47787.048999999999</v>
      </c>
      <c r="I516" s="122">
        <f t="shared" si="47"/>
        <v>-3.6290225711719609E-2</v>
      </c>
      <c r="J516" s="128">
        <f t="shared" si="48"/>
        <v>105.56231355325122</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7.2845161290322577E-2</v>
      </c>
      <c r="F517" s="128">
        <f t="shared" si="44"/>
        <v>22.582000000000001</v>
      </c>
      <c r="G517" s="122">
        <f t="shared" si="45"/>
        <v>7.6546858211512442E-2</v>
      </c>
      <c r="H517" s="128">
        <f t="shared" si="46"/>
        <v>26359.523000000001</v>
      </c>
      <c r="I517" s="122">
        <f t="shared" si="47"/>
        <v>-0.25495500684977745</v>
      </c>
      <c r="J517" s="128">
        <f t="shared" si="48"/>
        <v>95.164142581839968</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3.1170967741935486E-2</v>
      </c>
      <c r="F518" s="128">
        <f t="shared" si="44"/>
        <v>9.6630000000000003</v>
      </c>
      <c r="G518" s="122">
        <f t="shared" si="45"/>
        <v>3.1458209189273952E-2</v>
      </c>
      <c r="H518" s="128">
        <f t="shared" si="46"/>
        <v>10832.886</v>
      </c>
      <c r="I518" s="122">
        <f t="shared" si="47"/>
        <v>-0.28805272928003556</v>
      </c>
      <c r="J518" s="128">
        <f t="shared" si="48"/>
        <v>99.086911001162761</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3.4309677419354839E-2</v>
      </c>
      <c r="F519" s="128">
        <f t="shared" si="44"/>
        <v>10.636000000000001</v>
      </c>
      <c r="G519" s="122">
        <f t="shared" si="45"/>
        <v>3.4724818357639436E-2</v>
      </c>
      <c r="H519" s="128">
        <f t="shared" si="46"/>
        <v>11957.769000000002</v>
      </c>
      <c r="I519" s="122">
        <f t="shared" si="47"/>
        <v>9.1417528948251364E-2</v>
      </c>
      <c r="J519" s="128">
        <f t="shared" si="48"/>
        <v>98.804483484956037</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0.10207419354838712</v>
      </c>
      <c r="F520" s="128">
        <f t="shared" si="44"/>
        <v>31.643000000000008</v>
      </c>
      <c r="G520" s="122">
        <f t="shared" si="45"/>
        <v>0.10613897455554974</v>
      </c>
      <c r="H520" s="128">
        <f t="shared" si="46"/>
        <v>36549.805</v>
      </c>
      <c r="I520" s="122">
        <f t="shared" si="47"/>
        <v>-0.16668973088093489</v>
      </c>
      <c r="J520" s="128">
        <f t="shared" si="48"/>
        <v>96.170321953661571</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0.26351290322580645</v>
      </c>
      <c r="F521" s="128">
        <f t="shared" ref="F521:F584" si="50">SUMPRODUCT($K$2:$AI$2,$K521:$AI521)</f>
        <v>81.688999999999993</v>
      </c>
      <c r="G521" s="122">
        <f t="shared" ref="G521:G584" si="51">SUMPRODUCT($K$3:$AI$3,$K521:$AI521)/$J$3</f>
        <v>0.28287198496913096</v>
      </c>
      <c r="H521" s="128">
        <f t="shared" ref="H521:H584" si="52">SUMPRODUCT($K$3:$AI$3,$K521:$AI521)</f>
        <v>97409.231</v>
      </c>
      <c r="I521" s="122">
        <f t="shared" ref="I521:I584" si="53">CORREL($K$4:$AI$4,$K521:$AI521)</f>
        <v>-5.3522635343851842E-2</v>
      </c>
      <c r="J521" s="128">
        <f t="shared" si="48"/>
        <v>93.156239298339443</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0.15021290322580647</v>
      </c>
      <c r="F522" s="128">
        <f t="shared" si="50"/>
        <v>46.566000000000003</v>
      </c>
      <c r="G522" s="122">
        <f t="shared" si="51"/>
        <v>0.15536455955720502</v>
      </c>
      <c r="H522" s="128">
        <f t="shared" si="52"/>
        <v>53501.029000000002</v>
      </c>
      <c r="I522" s="122">
        <f t="shared" si="53"/>
        <v>-5.7009898855837626E-2</v>
      </c>
      <c r="J522" s="128">
        <f t="shared" ref="J522:J585" si="54">$E522/$G522*100</f>
        <v>96.684149624546961</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2.541612903225807E-2</v>
      </c>
      <c r="F523" s="128">
        <f t="shared" si="50"/>
        <v>7.8790000000000013</v>
      </c>
      <c r="G523" s="122">
        <f t="shared" si="51"/>
        <v>2.5581993158282954E-2</v>
      </c>
      <c r="H523" s="128">
        <f t="shared" si="52"/>
        <v>8809.3640000000014</v>
      </c>
      <c r="I523" s="122">
        <f t="shared" si="53"/>
        <v>-0.32517428972701967</v>
      </c>
      <c r="J523" s="128">
        <f t="shared" si="54"/>
        <v>99.351637204346687</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2.0145161290322584E-2</v>
      </c>
      <c r="F524" s="128">
        <f t="shared" si="50"/>
        <v>6.245000000000001</v>
      </c>
      <c r="G524" s="122">
        <f t="shared" si="51"/>
        <v>2.0188292416612946E-2</v>
      </c>
      <c r="H524" s="128">
        <f t="shared" si="52"/>
        <v>6952.0000000000009</v>
      </c>
      <c r="I524" s="122">
        <f t="shared" si="53"/>
        <v>-0.270709247677617</v>
      </c>
      <c r="J524" s="128">
        <f t="shared" si="54"/>
        <v>99.7863557481718</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0.10741290322580647</v>
      </c>
      <c r="F525" s="128">
        <f t="shared" si="50"/>
        <v>33.298000000000009</v>
      </c>
      <c r="G525" s="122">
        <f t="shared" si="51"/>
        <v>0.10805869763443858</v>
      </c>
      <c r="H525" s="128">
        <f t="shared" si="52"/>
        <v>37210.877</v>
      </c>
      <c r="I525" s="122">
        <f t="shared" si="53"/>
        <v>-0.15061098124654954</v>
      </c>
      <c r="J525" s="128">
        <f t="shared" si="54"/>
        <v>99.402367025728168</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3.4393548387096774E-2</v>
      </c>
      <c r="F526" s="128">
        <f t="shared" si="50"/>
        <v>10.661999999999999</v>
      </c>
      <c r="G526" s="122">
        <f t="shared" si="51"/>
        <v>3.601201075624786E-2</v>
      </c>
      <c r="H526" s="128">
        <f t="shared" si="52"/>
        <v>12401.023999999999</v>
      </c>
      <c r="I526" s="122">
        <f t="shared" si="53"/>
        <v>-0.37154870376476334</v>
      </c>
      <c r="J526" s="128">
        <f t="shared" si="54"/>
        <v>95.505770616070663</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1.8038709677419357E-2</v>
      </c>
      <c r="F527" s="128">
        <f t="shared" si="50"/>
        <v>5.5920000000000005</v>
      </c>
      <c r="G527" s="122">
        <f t="shared" si="51"/>
        <v>1.7938395507001437E-2</v>
      </c>
      <c r="H527" s="128">
        <f t="shared" si="52"/>
        <v>6177.2300000000005</v>
      </c>
      <c r="I527" s="122">
        <f t="shared" si="53"/>
        <v>-0.14309601214717882</v>
      </c>
      <c r="J527" s="128">
        <f t="shared" si="54"/>
        <v>100.55921484381794</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6.5822580645161277E-2</v>
      </c>
      <c r="F528" s="128">
        <f t="shared" si="50"/>
        <v>20.404999999999998</v>
      </c>
      <c r="G528" s="122">
        <f t="shared" si="51"/>
        <v>6.6112775077099978E-2</v>
      </c>
      <c r="H528" s="128">
        <f t="shared" si="52"/>
        <v>22766.462999999996</v>
      </c>
      <c r="I528" s="122">
        <f t="shared" si="53"/>
        <v>-4.7119480282484102E-3</v>
      </c>
      <c r="J528" s="128">
        <f t="shared" si="54"/>
        <v>99.561061486830226</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2.6951612903225813E-2</v>
      </c>
      <c r="F529" s="128">
        <f t="shared" si="50"/>
        <v>8.3550000000000022</v>
      </c>
      <c r="G529" s="122">
        <f t="shared" si="51"/>
        <v>2.6926500908937792E-2</v>
      </c>
      <c r="H529" s="128">
        <f t="shared" si="52"/>
        <v>9272.3559999999998</v>
      </c>
      <c r="I529" s="122">
        <f t="shared" si="53"/>
        <v>-0.34084931026709736</v>
      </c>
      <c r="J529" s="128">
        <f t="shared" si="54"/>
        <v>100.09326126098949</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6.2987096774193535E-2</v>
      </c>
      <c r="F530" s="128">
        <f t="shared" si="50"/>
        <v>19.525999999999996</v>
      </c>
      <c r="G530" s="122">
        <f t="shared" si="51"/>
        <v>6.134173447400669E-2</v>
      </c>
      <c r="H530" s="128">
        <f t="shared" si="52"/>
        <v>21123.516999999996</v>
      </c>
      <c r="I530" s="122">
        <f t="shared" si="53"/>
        <v>0.15844489894099348</v>
      </c>
      <c r="J530" s="128">
        <f t="shared" si="54"/>
        <v>102.682288517427</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2.2309677419354839E-2</v>
      </c>
      <c r="F531" s="128">
        <f t="shared" si="50"/>
        <v>6.9160000000000004</v>
      </c>
      <c r="G531" s="122">
        <f t="shared" si="51"/>
        <v>2.1934187676778235E-2</v>
      </c>
      <c r="H531" s="128">
        <f t="shared" si="52"/>
        <v>7553.2129999999997</v>
      </c>
      <c r="I531" s="122">
        <f t="shared" si="53"/>
        <v>0.14372207069839879</v>
      </c>
      <c r="J531" s="128">
        <f t="shared" si="54"/>
        <v>101.71189263131059</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7.3696774193548392E-2</v>
      </c>
      <c r="F532" s="128">
        <f t="shared" si="50"/>
        <v>22.846</v>
      </c>
      <c r="G532" s="122">
        <f t="shared" si="51"/>
        <v>7.2996976983255815E-2</v>
      </c>
      <c r="H532" s="128">
        <f t="shared" si="52"/>
        <v>25137.093000000004</v>
      </c>
      <c r="I532" s="122">
        <f t="shared" si="53"/>
        <v>7.2765461791555103E-2</v>
      </c>
      <c r="J532" s="128">
        <f t="shared" si="54"/>
        <v>100.95866601496812</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0.30087741935483869</v>
      </c>
      <c r="F533" s="128">
        <f t="shared" si="50"/>
        <v>93.271999999999991</v>
      </c>
      <c r="G533" s="122">
        <f t="shared" si="51"/>
        <v>0.29695589473745343</v>
      </c>
      <c r="H533" s="128">
        <f t="shared" si="52"/>
        <v>102259.13799999999</v>
      </c>
      <c r="I533" s="122">
        <f t="shared" si="53"/>
        <v>0.42310093508621671</v>
      </c>
      <c r="J533" s="128">
        <f t="shared" si="54"/>
        <v>101.32057476779586</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6.3051612903225807E-2</v>
      </c>
      <c r="F534" s="128">
        <f t="shared" si="50"/>
        <v>19.545999999999999</v>
      </c>
      <c r="G534" s="122">
        <f t="shared" si="51"/>
        <v>6.8051870437161308E-2</v>
      </c>
      <c r="H534" s="128">
        <f t="shared" si="52"/>
        <v>23434.205999999995</v>
      </c>
      <c r="I534" s="122">
        <f t="shared" si="53"/>
        <v>-0.34438075241280275</v>
      </c>
      <c r="J534" s="128">
        <f t="shared" si="54"/>
        <v>92.652284938218259</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4.1225806451612904E-2</v>
      </c>
      <c r="F535" s="128">
        <f t="shared" si="50"/>
        <v>12.780000000000001</v>
      </c>
      <c r="G535" s="122">
        <f t="shared" si="51"/>
        <v>4.0816847583038579E-2</v>
      </c>
      <c r="H535" s="128">
        <f t="shared" si="52"/>
        <v>14055.607999999998</v>
      </c>
      <c r="I535" s="122">
        <f t="shared" si="53"/>
        <v>-0.13269355497178495</v>
      </c>
      <c r="J535" s="128">
        <f t="shared" si="54"/>
        <v>101.00193643750251</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2.6796774193548388E-2</v>
      </c>
      <c r="F536" s="128">
        <f t="shared" si="50"/>
        <v>8.3070000000000004</v>
      </c>
      <c r="G536" s="122">
        <f t="shared" si="51"/>
        <v>2.6926466061482534E-2</v>
      </c>
      <c r="H536" s="128">
        <f t="shared" si="52"/>
        <v>9272.3440000000028</v>
      </c>
      <c r="I536" s="122">
        <f t="shared" si="53"/>
        <v>0.12865853221891066</v>
      </c>
      <c r="J536" s="128">
        <f t="shared" si="54"/>
        <v>99.518347979129473</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3.3509677419354837E-2</v>
      </c>
      <c r="F537" s="128">
        <f t="shared" si="50"/>
        <v>10.388</v>
      </c>
      <c r="G537" s="122">
        <f t="shared" si="51"/>
        <v>3.0547935578671033E-2</v>
      </c>
      <c r="H537" s="128">
        <f t="shared" si="52"/>
        <v>10519.425999999999</v>
      </c>
      <c r="I537" s="122">
        <f t="shared" si="53"/>
        <v>1.0540170109815674E-2</v>
      </c>
      <c r="J537" s="128">
        <f t="shared" si="54"/>
        <v>109.69539114372013</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0.23898709677419358</v>
      </c>
      <c r="F538" s="128">
        <f t="shared" si="50"/>
        <v>74.086000000000013</v>
      </c>
      <c r="G538" s="122">
        <f t="shared" si="51"/>
        <v>0.24129156285028955</v>
      </c>
      <c r="H538" s="128">
        <f t="shared" si="52"/>
        <v>83090.680000000008</v>
      </c>
      <c r="I538" s="122">
        <f t="shared" si="53"/>
        <v>-0.24051058955660018</v>
      </c>
      <c r="J538" s="128">
        <f t="shared" si="54"/>
        <v>99.04494543908865</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0.40244838709677422</v>
      </c>
      <c r="F539" s="128">
        <f t="shared" si="50"/>
        <v>124.75900000000001</v>
      </c>
      <c r="G539" s="122">
        <f t="shared" si="51"/>
        <v>0.41061925089586992</v>
      </c>
      <c r="H539" s="128">
        <f t="shared" si="52"/>
        <v>141400.02399999998</v>
      </c>
      <c r="I539" s="122">
        <f t="shared" si="53"/>
        <v>-2.487677865467262E-2</v>
      </c>
      <c r="J539" s="128">
        <f t="shared" si="54"/>
        <v>98.010111853920904</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7.2732258064516137E-2</v>
      </c>
      <c r="F540" s="128">
        <f t="shared" si="50"/>
        <v>22.547000000000001</v>
      </c>
      <c r="G540" s="122">
        <f t="shared" si="51"/>
        <v>7.2074901701136618E-2</v>
      </c>
      <c r="H540" s="128">
        <f t="shared" si="52"/>
        <v>24819.569000000003</v>
      </c>
      <c r="I540" s="122">
        <f t="shared" si="53"/>
        <v>0.21141128270427037</v>
      </c>
      <c r="J540" s="128">
        <f t="shared" si="54"/>
        <v>100.91204614625116</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6.8341935483870964E-2</v>
      </c>
      <c r="F541" s="128">
        <f t="shared" si="50"/>
        <v>21.186</v>
      </c>
      <c r="G541" s="122">
        <f t="shared" si="51"/>
        <v>6.6731186730089043E-2</v>
      </c>
      <c r="H541" s="128">
        <f t="shared" si="52"/>
        <v>22979.418000000001</v>
      </c>
      <c r="I541" s="122">
        <f t="shared" si="53"/>
        <v>-0.3360371713116328</v>
      </c>
      <c r="J541" s="128">
        <f t="shared" si="54"/>
        <v>102.41378706525481</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1.1164516129032258E-2</v>
      </c>
      <c r="F542" s="128">
        <f t="shared" si="50"/>
        <v>3.4610000000000003</v>
      </c>
      <c r="G542" s="122">
        <f t="shared" si="51"/>
        <v>1.1030781918817043E-2</v>
      </c>
      <c r="H542" s="128">
        <f t="shared" si="52"/>
        <v>3798.5379999999996</v>
      </c>
      <c r="I542" s="122">
        <f t="shared" si="53"/>
        <v>-0.2010727761000384</v>
      </c>
      <c r="J542" s="128">
        <f t="shared" si="54"/>
        <v>101.21237289613244</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3.8048387096774196E-2</v>
      </c>
      <c r="F543" s="128">
        <f t="shared" si="50"/>
        <v>11.795000000000002</v>
      </c>
      <c r="G543" s="122">
        <f t="shared" si="51"/>
        <v>3.7934556479013122E-2</v>
      </c>
      <c r="H543" s="128">
        <f t="shared" si="52"/>
        <v>13063.068000000001</v>
      </c>
      <c r="I543" s="122">
        <f t="shared" si="53"/>
        <v>-0.22065094066540078</v>
      </c>
      <c r="J543" s="128">
        <f t="shared" si="54"/>
        <v>100.30007103898539</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4.5264516129032262E-2</v>
      </c>
      <c r="F544" s="128">
        <f t="shared" si="50"/>
        <v>14.032000000000002</v>
      </c>
      <c r="G544" s="122">
        <f t="shared" si="51"/>
        <v>4.4703715319522129E-2</v>
      </c>
      <c r="H544" s="128">
        <f t="shared" si="52"/>
        <v>15394.082000000002</v>
      </c>
      <c r="I544" s="122">
        <f t="shared" si="53"/>
        <v>0.20045322793450854</v>
      </c>
      <c r="J544" s="128">
        <f t="shared" si="54"/>
        <v>101.25448367211042</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2.4790322580645167E-2</v>
      </c>
      <c r="F545" s="128">
        <f t="shared" si="50"/>
        <v>7.6850000000000014</v>
      </c>
      <c r="G545" s="122">
        <f t="shared" si="51"/>
        <v>2.541373222053793E-2</v>
      </c>
      <c r="H545" s="128">
        <f t="shared" si="52"/>
        <v>8751.4220000000005</v>
      </c>
      <c r="I545" s="122">
        <f t="shared" si="53"/>
        <v>-0.31253637440406745</v>
      </c>
      <c r="J545" s="128">
        <f t="shared" si="54"/>
        <v>97.546957548451076</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1.3119354838709678E-2</v>
      </c>
      <c r="F546" s="128">
        <f t="shared" si="50"/>
        <v>4.0670000000000002</v>
      </c>
      <c r="G546" s="122">
        <f t="shared" si="51"/>
        <v>1.2761358818438949E-2</v>
      </c>
      <c r="H546" s="128">
        <f t="shared" si="52"/>
        <v>4394.4759999999997</v>
      </c>
      <c r="I546" s="122">
        <f t="shared" si="53"/>
        <v>-0.32378091494642525</v>
      </c>
      <c r="J546" s="128">
        <f t="shared" si="54"/>
        <v>102.80531270505034</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7.5770967741935494E-2</v>
      </c>
      <c r="F547" s="128">
        <f t="shared" si="50"/>
        <v>23.489000000000004</v>
      </c>
      <c r="G547" s="122">
        <f t="shared" si="51"/>
        <v>7.8953798082228382E-2</v>
      </c>
      <c r="H547" s="128">
        <f t="shared" si="52"/>
        <v>27188.371999999999</v>
      </c>
      <c r="I547" s="122">
        <f t="shared" si="53"/>
        <v>-0.49928234947193251</v>
      </c>
      <c r="J547" s="128">
        <f t="shared" si="54"/>
        <v>95.968743217421846</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5.3074193548387098E-2</v>
      </c>
      <c r="F548" s="128">
        <f t="shared" si="50"/>
        <v>16.452999999999999</v>
      </c>
      <c r="G548" s="122">
        <f t="shared" si="51"/>
        <v>5.2991209729409523E-2</v>
      </c>
      <c r="H548" s="128">
        <f t="shared" si="52"/>
        <v>18247.947000000004</v>
      </c>
      <c r="I548" s="122">
        <f t="shared" si="53"/>
        <v>-0.27672674218186172</v>
      </c>
      <c r="J548" s="128">
        <f t="shared" si="54"/>
        <v>100.15659921598568</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2.0151612903225813E-2</v>
      </c>
      <c r="F549" s="128">
        <f t="shared" si="50"/>
        <v>6.2470000000000017</v>
      </c>
      <c r="G549" s="122">
        <f t="shared" si="51"/>
        <v>2.0835049570505113E-2</v>
      </c>
      <c r="H549" s="128">
        <f t="shared" si="52"/>
        <v>7174.7159999999994</v>
      </c>
      <c r="I549" s="122">
        <f t="shared" si="53"/>
        <v>-0.22365315315756368</v>
      </c>
      <c r="J549" s="128">
        <f t="shared" si="54"/>
        <v>96.719774220039298</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7.6800000000000007E-2</v>
      </c>
      <c r="F550" s="128">
        <f t="shared" si="50"/>
        <v>23.808000000000003</v>
      </c>
      <c r="G550" s="122">
        <f t="shared" si="51"/>
        <v>8.4623783969008992E-2</v>
      </c>
      <c r="H550" s="128">
        <f t="shared" si="52"/>
        <v>29140.877</v>
      </c>
      <c r="I550" s="122">
        <f t="shared" si="53"/>
        <v>-0.15710806863430435</v>
      </c>
      <c r="J550" s="128">
        <f t="shared" si="54"/>
        <v>90.754627597515352</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0.11770645161290319</v>
      </c>
      <c r="F551" s="128">
        <f t="shared" si="50"/>
        <v>36.48899999999999</v>
      </c>
      <c r="G551" s="122">
        <f t="shared" si="51"/>
        <v>0.11093982134871268</v>
      </c>
      <c r="H551" s="128">
        <f t="shared" si="52"/>
        <v>38203.014999999999</v>
      </c>
      <c r="I551" s="122">
        <f t="shared" si="53"/>
        <v>-0.15322688938368784</v>
      </c>
      <c r="J551" s="128">
        <f t="shared" si="54"/>
        <v>106.09937007462923</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2.9067741935483869E-2</v>
      </c>
      <c r="F552" s="128">
        <f t="shared" si="50"/>
        <v>9.0109999999999992</v>
      </c>
      <c r="G552" s="122">
        <f t="shared" si="51"/>
        <v>2.9683794190929209E-2</v>
      </c>
      <c r="H552" s="128">
        <f t="shared" si="52"/>
        <v>10221.852000000001</v>
      </c>
      <c r="I552" s="122">
        <f t="shared" si="53"/>
        <v>-0.26083051997747664</v>
      </c>
      <c r="J552" s="128">
        <f t="shared" si="54"/>
        <v>97.924617548946642</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0.11333870967741935</v>
      </c>
      <c r="F553" s="128">
        <f t="shared" si="50"/>
        <v>35.134999999999998</v>
      </c>
      <c r="G553" s="122">
        <f t="shared" si="51"/>
        <v>0.12003350873219151</v>
      </c>
      <c r="H553" s="128">
        <f t="shared" si="52"/>
        <v>41334.499000000003</v>
      </c>
      <c r="I553" s="122">
        <f t="shared" si="53"/>
        <v>0.13605694733493054</v>
      </c>
      <c r="J553" s="128">
        <f t="shared" si="54"/>
        <v>94.422558229378254</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8.4561290322580654E-2</v>
      </c>
      <c r="F554" s="128">
        <f t="shared" si="50"/>
        <v>26.214000000000002</v>
      </c>
      <c r="G554" s="122">
        <f t="shared" si="51"/>
        <v>8.4059865024189939E-2</v>
      </c>
      <c r="H554" s="128">
        <f t="shared" si="52"/>
        <v>28946.686999999998</v>
      </c>
      <c r="I554" s="122">
        <f t="shared" si="53"/>
        <v>8.8310079304325745E-2</v>
      </c>
      <c r="J554" s="128">
        <f t="shared" si="54"/>
        <v>100.59650975914181</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0.15838387096774192</v>
      </c>
      <c r="F555" s="128">
        <f t="shared" si="50"/>
        <v>49.098999999999997</v>
      </c>
      <c r="G555" s="122">
        <f t="shared" si="51"/>
        <v>0.16799840572892166</v>
      </c>
      <c r="H555" s="128">
        <f t="shared" si="52"/>
        <v>57851.595000000001</v>
      </c>
      <c r="I555" s="122">
        <f t="shared" si="53"/>
        <v>5.2874269642563282E-2</v>
      </c>
      <c r="J555" s="128">
        <f t="shared" si="54"/>
        <v>94.27700833263053</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7.4109677419354841E-2</v>
      </c>
      <c r="F556" s="128">
        <f t="shared" si="50"/>
        <v>22.974</v>
      </c>
      <c r="G556" s="122">
        <f t="shared" si="51"/>
        <v>7.6649370713037013E-2</v>
      </c>
      <c r="H556" s="128">
        <f t="shared" si="52"/>
        <v>26394.824000000001</v>
      </c>
      <c r="I556" s="122">
        <f t="shared" si="53"/>
        <v>1.346643751737853E-2</v>
      </c>
      <c r="J556" s="128">
        <f t="shared" si="54"/>
        <v>96.686609074469274</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3.3448387096774196E-2</v>
      </c>
      <c r="F557" s="128">
        <f t="shared" si="50"/>
        <v>10.369000000000002</v>
      </c>
      <c r="G557" s="122">
        <f t="shared" si="51"/>
        <v>3.3212955703076447E-2</v>
      </c>
      <c r="H557" s="128">
        <f t="shared" si="52"/>
        <v>11437.146999999999</v>
      </c>
      <c r="I557" s="122">
        <f t="shared" si="53"/>
        <v>-0.31841097513187561</v>
      </c>
      <c r="J557" s="128">
        <f t="shared" si="54"/>
        <v>100.70885408634662</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1.9351612903225811E-2</v>
      </c>
      <c r="F558" s="128">
        <f t="shared" si="50"/>
        <v>5.9990000000000014</v>
      </c>
      <c r="G558" s="122">
        <f t="shared" si="51"/>
        <v>1.9632513256552773E-2</v>
      </c>
      <c r="H558" s="128">
        <f t="shared" si="52"/>
        <v>6760.6130000000003</v>
      </c>
      <c r="I558" s="122">
        <f t="shared" si="53"/>
        <v>-9.43813316299148E-2</v>
      </c>
      <c r="J558" s="128">
        <f t="shared" si="54"/>
        <v>98.569208385822918</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0.10660645161290323</v>
      </c>
      <c r="F559" s="128">
        <f t="shared" si="50"/>
        <v>33.048000000000002</v>
      </c>
      <c r="G559" s="122">
        <f t="shared" si="51"/>
        <v>0.10660584333745694</v>
      </c>
      <c r="H559" s="128">
        <f t="shared" si="52"/>
        <v>36710.574999999997</v>
      </c>
      <c r="I559" s="122">
        <f t="shared" si="53"/>
        <v>0.10835708607929515</v>
      </c>
      <c r="J559" s="128">
        <f t="shared" si="54"/>
        <v>100.00057058358833</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5.2380645161290318E-2</v>
      </c>
      <c r="F560" s="128">
        <f t="shared" si="50"/>
        <v>16.238</v>
      </c>
      <c r="G560" s="122">
        <f t="shared" si="51"/>
        <v>5.4902302255211144E-2</v>
      </c>
      <c r="H560" s="128">
        <f t="shared" si="52"/>
        <v>18906.046999999999</v>
      </c>
      <c r="I560" s="122">
        <f t="shared" si="53"/>
        <v>-0.30576251727427267</v>
      </c>
      <c r="J560" s="128">
        <f t="shared" si="54"/>
        <v>95.407010288568586</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1.4961290322580648E-2</v>
      </c>
      <c r="F561" s="128">
        <f t="shared" si="50"/>
        <v>4.6380000000000008</v>
      </c>
      <c r="G561" s="122">
        <f t="shared" si="51"/>
        <v>1.5025627399392495E-2</v>
      </c>
      <c r="H561" s="128">
        <f t="shared" si="52"/>
        <v>5174.1950000000006</v>
      </c>
      <c r="I561" s="122">
        <f t="shared" si="53"/>
        <v>-0.27452929923308966</v>
      </c>
      <c r="J561" s="128">
        <f t="shared" si="54"/>
        <v>99.571817701173345</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6.5380645161290329E-2</v>
      </c>
      <c r="F562" s="128">
        <f t="shared" si="50"/>
        <v>20.268000000000001</v>
      </c>
      <c r="G562" s="122">
        <f t="shared" si="51"/>
        <v>6.4170566677701699E-2</v>
      </c>
      <c r="H562" s="128">
        <f t="shared" si="52"/>
        <v>22097.648000000001</v>
      </c>
      <c r="I562" s="122">
        <f t="shared" si="53"/>
        <v>-0.18736694898977177</v>
      </c>
      <c r="J562" s="128">
        <f t="shared" si="54"/>
        <v>101.88572198476334</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4.3348387096774188E-2</v>
      </c>
      <c r="F563" s="128">
        <f t="shared" si="50"/>
        <v>13.437999999999999</v>
      </c>
      <c r="G563" s="122">
        <f t="shared" si="51"/>
        <v>4.518618704952404E-2</v>
      </c>
      <c r="H563" s="128">
        <f t="shared" si="52"/>
        <v>15560.225</v>
      </c>
      <c r="I563" s="122">
        <f t="shared" si="53"/>
        <v>-0.20400158930119508</v>
      </c>
      <c r="J563" s="128">
        <f t="shared" si="54"/>
        <v>95.93282798848324</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5.9183870967741942E-2</v>
      </c>
      <c r="F564" s="128">
        <f t="shared" si="50"/>
        <v>18.347000000000001</v>
      </c>
      <c r="G564" s="122">
        <f t="shared" si="51"/>
        <v>5.7736227995283981E-2</v>
      </c>
      <c r="H564" s="128">
        <f t="shared" si="52"/>
        <v>19881.932000000001</v>
      </c>
      <c r="I564" s="122">
        <f t="shared" si="53"/>
        <v>-0.11586143885950467</v>
      </c>
      <c r="J564" s="128">
        <f t="shared" si="54"/>
        <v>102.50733901871145</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3.4861290322580639E-2</v>
      </c>
      <c r="F565" s="128">
        <f t="shared" si="50"/>
        <v>10.806999999999999</v>
      </c>
      <c r="G565" s="122">
        <f t="shared" si="51"/>
        <v>3.5902671057446038E-2</v>
      </c>
      <c r="H565" s="128">
        <f t="shared" si="52"/>
        <v>12363.372000000003</v>
      </c>
      <c r="I565" s="122">
        <f t="shared" si="53"/>
        <v>0.15689769249843533</v>
      </c>
      <c r="J565" s="128">
        <f t="shared" si="54"/>
        <v>97.099433818728585</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1.8561290322580647E-2</v>
      </c>
      <c r="F566" s="128">
        <f t="shared" si="50"/>
        <v>5.7540000000000004</v>
      </c>
      <c r="G566" s="122">
        <f t="shared" si="51"/>
        <v>1.857578159938204E-2</v>
      </c>
      <c r="H566" s="128">
        <f t="shared" si="52"/>
        <v>6396.719000000001</v>
      </c>
      <c r="I566" s="122">
        <f t="shared" si="53"/>
        <v>-0.24304916824070366</v>
      </c>
      <c r="J566" s="128">
        <f t="shared" si="54"/>
        <v>99.921988333444475</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7.3229032258064514E-2</v>
      </c>
      <c r="F567" s="128">
        <f t="shared" si="50"/>
        <v>22.701000000000001</v>
      </c>
      <c r="G567" s="122">
        <f t="shared" si="51"/>
        <v>8.1762944377653482E-2</v>
      </c>
      <c r="H567" s="128">
        <f t="shared" si="52"/>
        <v>28155.723999999998</v>
      </c>
      <c r="I567" s="122">
        <f t="shared" si="53"/>
        <v>-0.10975100958079818</v>
      </c>
      <c r="J567" s="128">
        <f t="shared" si="54"/>
        <v>89.562616433953465</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6.6358064516129037E-2</v>
      </c>
      <c r="F568" s="128">
        <f t="shared" si="50"/>
        <v>20.571000000000002</v>
      </c>
      <c r="G568" s="122">
        <f t="shared" si="51"/>
        <v>6.9273093698999297E-2</v>
      </c>
      <c r="H568" s="128">
        <f t="shared" si="52"/>
        <v>23854.743999999999</v>
      </c>
      <c r="I568" s="122">
        <f t="shared" si="53"/>
        <v>-0.20072554692315175</v>
      </c>
      <c r="J568" s="128">
        <f t="shared" si="54"/>
        <v>95.791974881998996</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1.9683870967741938E-2</v>
      </c>
      <c r="F569" s="128">
        <f t="shared" si="50"/>
        <v>6.1020000000000003</v>
      </c>
      <c r="G569" s="122">
        <f t="shared" si="51"/>
        <v>1.9916386435047249E-2</v>
      </c>
      <c r="H569" s="128">
        <f t="shared" si="52"/>
        <v>6858.3670000000011</v>
      </c>
      <c r="I569" s="122">
        <f t="shared" si="53"/>
        <v>-0.33995230095962403</v>
      </c>
      <c r="J569" s="128">
        <f t="shared" si="54"/>
        <v>98.832541896776277</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8.8774193548387101E-2</v>
      </c>
      <c r="F570" s="128">
        <f t="shared" si="50"/>
        <v>27.52</v>
      </c>
      <c r="G570" s="122">
        <f t="shared" si="51"/>
        <v>8.7337512124010502E-2</v>
      </c>
      <c r="H570" s="128">
        <f t="shared" si="52"/>
        <v>30075.371000000006</v>
      </c>
      <c r="I570" s="122">
        <f t="shared" si="53"/>
        <v>0.28813270538045566</v>
      </c>
      <c r="J570" s="128">
        <f t="shared" si="54"/>
        <v>101.64497635602061</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9.5819354838709681E-2</v>
      </c>
      <c r="F571" s="128">
        <f t="shared" si="50"/>
        <v>29.704000000000001</v>
      </c>
      <c r="G571" s="122">
        <f t="shared" si="51"/>
        <v>9.2911955000319457E-2</v>
      </c>
      <c r="H571" s="128">
        <f t="shared" si="52"/>
        <v>31994.975000000006</v>
      </c>
      <c r="I571" s="122">
        <f t="shared" si="53"/>
        <v>0.44406601691253889</v>
      </c>
      <c r="J571" s="128">
        <f t="shared" si="54"/>
        <v>103.12919886184746</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2.8403225806451611E-2</v>
      </c>
      <c r="F572" s="128">
        <f t="shared" si="50"/>
        <v>8.8049999999999997</v>
      </c>
      <c r="G572" s="122">
        <f t="shared" si="51"/>
        <v>2.8532698528856596E-2</v>
      </c>
      <c r="H572" s="128">
        <f t="shared" si="52"/>
        <v>9825.4629999999997</v>
      </c>
      <c r="I572" s="122">
        <f t="shared" si="53"/>
        <v>-0.31232403331611203</v>
      </c>
      <c r="J572" s="128">
        <f t="shared" si="54"/>
        <v>99.546230363475644</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0.17025806451612904</v>
      </c>
      <c r="F573" s="128">
        <f t="shared" si="50"/>
        <v>52.78</v>
      </c>
      <c r="G573" s="122">
        <f t="shared" si="51"/>
        <v>0.17573269388252924</v>
      </c>
      <c r="H573" s="128">
        <f t="shared" si="52"/>
        <v>60514.959000000003</v>
      </c>
      <c r="I573" s="122">
        <f t="shared" si="53"/>
        <v>-0.18349306958395353</v>
      </c>
      <c r="J573" s="128">
        <f t="shared" si="54"/>
        <v>96.884683637718666</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0.14956451612903224</v>
      </c>
      <c r="F574" s="128">
        <f t="shared" si="50"/>
        <v>46.364999999999995</v>
      </c>
      <c r="G574" s="122">
        <f t="shared" si="51"/>
        <v>0.14809213086381035</v>
      </c>
      <c r="H574" s="128">
        <f t="shared" si="52"/>
        <v>50996.71</v>
      </c>
      <c r="I574" s="122">
        <f t="shared" si="53"/>
        <v>0.26210216730983144</v>
      </c>
      <c r="J574" s="128">
        <f t="shared" si="54"/>
        <v>100.99423599122626</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3.6154838709677423E-2</v>
      </c>
      <c r="F575" s="128">
        <f t="shared" si="50"/>
        <v>11.208</v>
      </c>
      <c r="G575" s="122">
        <f t="shared" si="51"/>
        <v>3.464457338002893E-2</v>
      </c>
      <c r="H575" s="128">
        <f t="shared" si="52"/>
        <v>11930.136000000002</v>
      </c>
      <c r="I575" s="122">
        <f t="shared" si="53"/>
        <v>0.18925941839453095</v>
      </c>
      <c r="J575" s="128">
        <f t="shared" si="54"/>
        <v>104.35931282247826</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3.3116129032258065E-2</v>
      </c>
      <c r="F576" s="128">
        <f t="shared" si="50"/>
        <v>10.266</v>
      </c>
      <c r="G576" s="122">
        <f t="shared" si="51"/>
        <v>3.3296336951660781E-2</v>
      </c>
      <c r="H576" s="128">
        <f t="shared" si="52"/>
        <v>11465.860000000002</v>
      </c>
      <c r="I576" s="122">
        <f t="shared" si="53"/>
        <v>-0.35693043238246797</v>
      </c>
      <c r="J576" s="128">
        <f t="shared" si="54"/>
        <v>99.458775541392612</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3.0170967741935489E-2</v>
      </c>
      <c r="F577" s="128">
        <f t="shared" si="50"/>
        <v>9.3530000000000015</v>
      </c>
      <c r="G577" s="122">
        <f t="shared" si="51"/>
        <v>3.0939469970205424E-2</v>
      </c>
      <c r="H577" s="128">
        <f t="shared" si="52"/>
        <v>10654.253999999999</v>
      </c>
      <c r="I577" s="122">
        <f t="shared" si="53"/>
        <v>-0.28101040287302625</v>
      </c>
      <c r="J577" s="128">
        <f t="shared" si="54"/>
        <v>97.516110557129778</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0.10356451612903227</v>
      </c>
      <c r="F578" s="128">
        <f t="shared" si="50"/>
        <v>32.105000000000004</v>
      </c>
      <c r="G578" s="122">
        <f t="shared" si="51"/>
        <v>0.10829616852229364</v>
      </c>
      <c r="H578" s="128">
        <f t="shared" si="52"/>
        <v>37292.651999999995</v>
      </c>
      <c r="I578" s="122">
        <f t="shared" si="53"/>
        <v>6.2053497866156049E-2</v>
      </c>
      <c r="J578" s="128">
        <f t="shared" si="54"/>
        <v>95.63082197844578</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3.4909677419354843E-2</v>
      </c>
      <c r="F579" s="128">
        <f t="shared" si="50"/>
        <v>10.822000000000001</v>
      </c>
      <c r="G579" s="122">
        <f t="shared" si="51"/>
        <v>3.4865689195546494E-2</v>
      </c>
      <c r="H579" s="128">
        <f t="shared" si="52"/>
        <v>12006.279</v>
      </c>
      <c r="I579" s="122">
        <f t="shared" si="53"/>
        <v>-0.20242138259689865</v>
      </c>
      <c r="J579" s="128">
        <f t="shared" si="54"/>
        <v>100.12616479072487</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2.8367741935483866E-2</v>
      </c>
      <c r="F580" s="128">
        <f t="shared" si="50"/>
        <v>8.7939999999999987</v>
      </c>
      <c r="G580" s="122">
        <f t="shared" si="51"/>
        <v>2.8176014496541387E-2</v>
      </c>
      <c r="H580" s="128">
        <f t="shared" si="52"/>
        <v>9702.6359999999986</v>
      </c>
      <c r="I580" s="122">
        <f t="shared" si="53"/>
        <v>0.31992303642517966</v>
      </c>
      <c r="J580" s="128">
        <f t="shared" si="54"/>
        <v>100.68046330316167</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2.8225806451612902E-2</v>
      </c>
      <c r="F581" s="128">
        <f t="shared" si="50"/>
        <v>8.75</v>
      </c>
      <c r="G581" s="122">
        <f t="shared" si="51"/>
        <v>2.9380197352754982E-2</v>
      </c>
      <c r="H581" s="128">
        <f t="shared" si="52"/>
        <v>10117.306</v>
      </c>
      <c r="I581" s="122">
        <f t="shared" si="53"/>
        <v>-0.33278701851853276</v>
      </c>
      <c r="J581" s="128">
        <f t="shared" si="54"/>
        <v>96.07085382279152</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3.7829032258064513E-2</v>
      </c>
      <c r="F582" s="128">
        <f t="shared" si="50"/>
        <v>11.726999999999999</v>
      </c>
      <c r="G582" s="122">
        <f t="shared" si="51"/>
        <v>3.5764907450966721E-2</v>
      </c>
      <c r="H582" s="128">
        <f t="shared" si="52"/>
        <v>12315.931999999997</v>
      </c>
      <c r="I582" s="122">
        <f t="shared" si="53"/>
        <v>-0.1202961091404731</v>
      </c>
      <c r="J582" s="128">
        <f t="shared" si="54"/>
        <v>105.77136907156179</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1.3896774193548386E-2</v>
      </c>
      <c r="F583" s="128">
        <f t="shared" si="50"/>
        <v>4.3079999999999998</v>
      </c>
      <c r="G583" s="122">
        <f t="shared" si="51"/>
        <v>1.3802888273250513E-2</v>
      </c>
      <c r="H583" s="128">
        <f t="shared" si="52"/>
        <v>4753.1350000000002</v>
      </c>
      <c r="I583" s="122">
        <f t="shared" si="53"/>
        <v>-0.31807693060768477</v>
      </c>
      <c r="J583" s="128">
        <f t="shared" si="54"/>
        <v>100.680190395222</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1.0848387096774196E-2</v>
      </c>
      <c r="F584" s="128">
        <f t="shared" si="50"/>
        <v>3.3630000000000004</v>
      </c>
      <c r="G584" s="122">
        <f t="shared" si="51"/>
        <v>1.1048522177501319E-2</v>
      </c>
      <c r="H584" s="128">
        <f t="shared" si="52"/>
        <v>3804.6469999999995</v>
      </c>
      <c r="I584" s="122">
        <f t="shared" si="53"/>
        <v>-0.40957781203814858</v>
      </c>
      <c r="J584" s="128">
        <f t="shared" si="54"/>
        <v>98.188580540348923</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2.3548387096774197E-2</v>
      </c>
      <c r="F585" s="128">
        <f t="shared" ref="F585:F648" si="56">SUMPRODUCT($K$2:$AI$2,$K585:$AI585)</f>
        <v>7.3000000000000007</v>
      </c>
      <c r="G585" s="122">
        <f t="shared" ref="G585:G648" si="57">SUMPRODUCT($K$3:$AI$3,$K585:$AI585)/$J$3</f>
        <v>2.3674510248055808E-2</v>
      </c>
      <c r="H585" s="128">
        <f t="shared" ref="H585:H648" si="58">SUMPRODUCT($K$3:$AI$3,$K585:$AI585)</f>
        <v>8152.5070000000014</v>
      </c>
      <c r="I585" s="122">
        <f t="shared" ref="I585:I648" si="59">CORREL($K$4:$AI$4,$K585:$AI585)</f>
        <v>-0.40108402550562505</v>
      </c>
      <c r="J585" s="128">
        <f t="shared" si="54"/>
        <v>99.467261835788264</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0.17412580645161291</v>
      </c>
      <c r="F586" s="128">
        <f t="shared" si="56"/>
        <v>53.978999999999999</v>
      </c>
      <c r="G586" s="122">
        <f t="shared" si="57"/>
        <v>0.18305186462925213</v>
      </c>
      <c r="H586" s="128">
        <f t="shared" si="58"/>
        <v>63035.374000000003</v>
      </c>
      <c r="I586" s="122">
        <f t="shared" si="59"/>
        <v>-0.32142532353094266</v>
      </c>
      <c r="J586" s="128">
        <f t="shared" ref="J586:J649" si="60">$E586/$G586*100</f>
        <v>95.123754573209183</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2.5900000000000006E-2</v>
      </c>
      <c r="F587" s="128">
        <f t="shared" si="56"/>
        <v>8.0290000000000017</v>
      </c>
      <c r="G587" s="122">
        <f t="shared" si="57"/>
        <v>2.5837305943233503E-2</v>
      </c>
      <c r="H587" s="128">
        <f t="shared" si="58"/>
        <v>8897.2830000000031</v>
      </c>
      <c r="I587" s="122">
        <f t="shared" si="59"/>
        <v>-0.28204854997008239</v>
      </c>
      <c r="J587" s="128">
        <f t="shared" si="60"/>
        <v>100.24264935711271</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6.9135483870967754E-2</v>
      </c>
      <c r="F588" s="128">
        <f t="shared" si="56"/>
        <v>21.432000000000002</v>
      </c>
      <c r="G588" s="122">
        <f t="shared" si="57"/>
        <v>6.956192102405058E-2</v>
      </c>
      <c r="H588" s="128">
        <f t="shared" si="58"/>
        <v>23954.204000000009</v>
      </c>
      <c r="I588" s="122">
        <f t="shared" si="59"/>
        <v>-0.28554050018365751</v>
      </c>
      <c r="J588" s="128">
        <f t="shared" si="60"/>
        <v>99.386967543729298</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4.1958064516129032E-2</v>
      </c>
      <c r="F589" s="128">
        <f t="shared" si="56"/>
        <v>13.007</v>
      </c>
      <c r="G589" s="122">
        <f t="shared" si="57"/>
        <v>4.4644062284018377E-2</v>
      </c>
      <c r="H589" s="128">
        <f t="shared" si="58"/>
        <v>15373.54</v>
      </c>
      <c r="I589" s="122">
        <f t="shared" si="59"/>
        <v>-0.45030297799293389</v>
      </c>
      <c r="J589" s="128">
        <f t="shared" si="60"/>
        <v>93.983527415580028</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0.39600645161290321</v>
      </c>
      <c r="F590" s="128">
        <f t="shared" si="56"/>
        <v>122.762</v>
      </c>
      <c r="G590" s="122">
        <f t="shared" si="57"/>
        <v>0.387629722556177</v>
      </c>
      <c r="H590" s="128">
        <f t="shared" si="58"/>
        <v>133483.39600000001</v>
      </c>
      <c r="I590" s="122">
        <f t="shared" si="59"/>
        <v>0.51144472638617611</v>
      </c>
      <c r="J590" s="128">
        <f t="shared" si="60"/>
        <v>102.16101309298134</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0.44233225806451609</v>
      </c>
      <c r="F591" s="128">
        <f t="shared" si="56"/>
        <v>137.12299999999999</v>
      </c>
      <c r="G591" s="122">
        <f t="shared" si="57"/>
        <v>0.41128535129138866</v>
      </c>
      <c r="H591" s="128">
        <f t="shared" si="58"/>
        <v>141629.40100000001</v>
      </c>
      <c r="I591" s="122">
        <f t="shared" si="59"/>
        <v>0.22485284921159082</v>
      </c>
      <c r="J591" s="128">
        <f t="shared" si="60"/>
        <v>107.54875092819225</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0.23014516129032259</v>
      </c>
      <c r="F592" s="128">
        <f t="shared" si="56"/>
        <v>71.344999999999999</v>
      </c>
      <c r="G592" s="122">
        <f t="shared" si="57"/>
        <v>0.24542808356419776</v>
      </c>
      <c r="H592" s="128">
        <f t="shared" si="58"/>
        <v>84515.124000000011</v>
      </c>
      <c r="I592" s="122">
        <f t="shared" si="59"/>
        <v>0.10376362879857221</v>
      </c>
      <c r="J592" s="128">
        <f t="shared" si="60"/>
        <v>93.77295293516093</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0.30105161290322585</v>
      </c>
      <c r="F593" s="128">
        <f t="shared" si="56"/>
        <v>93.326000000000008</v>
      </c>
      <c r="G593" s="122">
        <f t="shared" si="57"/>
        <v>0.30422734770210069</v>
      </c>
      <c r="H593" s="128">
        <f t="shared" si="58"/>
        <v>104763.12099999998</v>
      </c>
      <c r="I593" s="122">
        <f t="shared" si="59"/>
        <v>-0.23932633412901533</v>
      </c>
      <c r="J593" s="128">
        <f t="shared" si="60"/>
        <v>98.956131056967138</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0.20744838709677424</v>
      </c>
      <c r="F594" s="128">
        <f t="shared" si="56"/>
        <v>64.309000000000012</v>
      </c>
      <c r="G594" s="122">
        <f t="shared" si="57"/>
        <v>0.23621263917202445</v>
      </c>
      <c r="H594" s="128">
        <f t="shared" si="58"/>
        <v>81341.712</v>
      </c>
      <c r="I594" s="122">
        <f t="shared" si="59"/>
        <v>-7.2683429404820504E-2</v>
      </c>
      <c r="J594" s="128">
        <f t="shared" si="60"/>
        <v>87.82272947964384</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0.33835806451612904</v>
      </c>
      <c r="F595" s="128">
        <f t="shared" si="56"/>
        <v>104.89100000000001</v>
      </c>
      <c r="G595" s="122">
        <f t="shared" si="57"/>
        <v>0.33809391679589262</v>
      </c>
      <c r="H595" s="128">
        <f t="shared" si="58"/>
        <v>116425.345</v>
      </c>
      <c r="I595" s="122">
        <f t="shared" si="59"/>
        <v>0.24059234268584978</v>
      </c>
      <c r="J595" s="128">
        <f t="shared" si="60"/>
        <v>100.07812850427472</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0.40491935483870967</v>
      </c>
      <c r="F596" s="128">
        <f t="shared" si="56"/>
        <v>125.52499999999999</v>
      </c>
      <c r="G596" s="122">
        <f t="shared" si="57"/>
        <v>0.44136792233663796</v>
      </c>
      <c r="H596" s="128">
        <f t="shared" si="58"/>
        <v>151988.57499999998</v>
      </c>
      <c r="I596" s="122">
        <f t="shared" si="59"/>
        <v>-0.25634973646497367</v>
      </c>
      <c r="J596" s="128">
        <f t="shared" si="60"/>
        <v>91.741908359591108</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0.59333870967741942</v>
      </c>
      <c r="F597" s="128">
        <f t="shared" si="56"/>
        <v>183.93500000000003</v>
      </c>
      <c r="G597" s="122">
        <f t="shared" si="57"/>
        <v>0.61338915024480345</v>
      </c>
      <c r="H597" s="128">
        <f t="shared" si="58"/>
        <v>211225.46100000001</v>
      </c>
      <c r="I597" s="122">
        <f t="shared" si="59"/>
        <v>-0.23366893697373511</v>
      </c>
      <c r="J597" s="128">
        <f t="shared" si="60"/>
        <v>96.731203908745059</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0.13672580645161289</v>
      </c>
      <c r="F598" s="128">
        <f t="shared" si="56"/>
        <v>42.384999999999998</v>
      </c>
      <c r="G598" s="122">
        <f t="shared" si="57"/>
        <v>0.16665503342451751</v>
      </c>
      <c r="H598" s="128">
        <f t="shared" si="58"/>
        <v>57388.994000000006</v>
      </c>
      <c r="I598" s="122">
        <f t="shared" si="59"/>
        <v>-0.1244871453025182</v>
      </c>
      <c r="J598" s="128">
        <f t="shared" si="60"/>
        <v>82.041210302561694</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0.11024838709677419</v>
      </c>
      <c r="F599" s="128">
        <f t="shared" si="56"/>
        <v>34.177</v>
      </c>
      <c r="G599" s="122">
        <f t="shared" si="57"/>
        <v>9.3816984068905054E-2</v>
      </c>
      <c r="H599" s="128">
        <f t="shared" si="58"/>
        <v>32306.629000000004</v>
      </c>
      <c r="I599" s="122">
        <f t="shared" si="59"/>
        <v>0.17036860423894892</v>
      </c>
      <c r="J599" s="128">
        <f t="shared" si="60"/>
        <v>117.51431597481421</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4.1680645161290324E-2</v>
      </c>
      <c r="F600" s="128">
        <f t="shared" si="56"/>
        <v>12.920999999999999</v>
      </c>
      <c r="G600" s="122">
        <f t="shared" si="57"/>
        <v>3.6433200332212402E-2</v>
      </c>
      <c r="H600" s="128">
        <f t="shared" si="58"/>
        <v>12546.063999999998</v>
      </c>
      <c r="I600" s="122">
        <f t="shared" si="59"/>
        <v>-1.9297573270016407E-2</v>
      </c>
      <c r="J600" s="128">
        <f t="shared" si="60"/>
        <v>114.4029203617295</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9.922580645161291E-3</v>
      </c>
      <c r="F601" s="128">
        <f t="shared" si="56"/>
        <v>3.0760000000000001</v>
      </c>
      <c r="G601" s="122">
        <f t="shared" si="57"/>
        <v>8.233184650857539E-3</v>
      </c>
      <c r="H601" s="128">
        <f t="shared" si="58"/>
        <v>2835.1630000000005</v>
      </c>
      <c r="I601" s="122">
        <f t="shared" si="59"/>
        <v>0.13502804878938496</v>
      </c>
      <c r="J601" s="128">
        <f t="shared" si="60"/>
        <v>120.51935023864418</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2.182903225806453E-2</v>
      </c>
      <c r="F602" s="128">
        <f t="shared" si="56"/>
        <v>6.7670000000000039</v>
      </c>
      <c r="G602" s="122">
        <f t="shared" si="57"/>
        <v>1.7824119085370457E-2</v>
      </c>
      <c r="H602" s="128">
        <f t="shared" si="58"/>
        <v>6137.8779999999997</v>
      </c>
      <c r="I602" s="122">
        <f t="shared" si="59"/>
        <v>5.5660874238820879E-2</v>
      </c>
      <c r="J602" s="128">
        <f t="shared" si="60"/>
        <v>122.46906651325729</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7.2364516129032261E-2</v>
      </c>
      <c r="F603" s="128">
        <f t="shared" si="56"/>
        <v>22.433</v>
      </c>
      <c r="G603" s="122">
        <f t="shared" si="57"/>
        <v>7.941962144047765E-2</v>
      </c>
      <c r="H603" s="128">
        <f t="shared" si="58"/>
        <v>27348.782000000003</v>
      </c>
      <c r="I603" s="122">
        <f t="shared" si="59"/>
        <v>0.11811049286923296</v>
      </c>
      <c r="J603" s="128">
        <f t="shared" si="60"/>
        <v>91.116672198276646</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1.6938709677419353E-2</v>
      </c>
      <c r="F604" s="128">
        <f t="shared" si="56"/>
        <v>5.2509999999999994</v>
      </c>
      <c r="G604" s="122">
        <f t="shared" si="57"/>
        <v>1.7664953333449491E-2</v>
      </c>
      <c r="H604" s="128">
        <f t="shared" si="58"/>
        <v>6083.0680000000002</v>
      </c>
      <c r="I604" s="122">
        <f t="shared" si="59"/>
        <v>-2.5469260432067271E-2</v>
      </c>
      <c r="J604" s="128">
        <f t="shared" si="60"/>
        <v>95.888788142706503</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2.112903225806452E-2</v>
      </c>
      <c r="F605" s="128">
        <f t="shared" si="56"/>
        <v>6.5500000000000007</v>
      </c>
      <c r="G605" s="122">
        <f t="shared" si="57"/>
        <v>2.6396654063503677E-2</v>
      </c>
      <c r="H605" s="128">
        <f t="shared" si="58"/>
        <v>9089.8989999999994</v>
      </c>
      <c r="I605" s="122">
        <f t="shared" si="59"/>
        <v>-4.3285560566065473E-2</v>
      </c>
      <c r="J605" s="128">
        <f t="shared" si="60"/>
        <v>80.044357922157133</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1.6296774193548389E-2</v>
      </c>
      <c r="F606" s="128">
        <f t="shared" si="56"/>
        <v>5.0520000000000005</v>
      </c>
      <c r="G606" s="122">
        <f t="shared" si="57"/>
        <v>1.9460886635420116E-2</v>
      </c>
      <c r="H606" s="128">
        <f t="shared" si="58"/>
        <v>6701.5119999999997</v>
      </c>
      <c r="I606" s="122">
        <f t="shared" si="59"/>
        <v>-0.39776389238379167</v>
      </c>
      <c r="J606" s="128">
        <f t="shared" si="60"/>
        <v>83.74117016789549</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2.486451612903226E-2</v>
      </c>
      <c r="F607" s="128">
        <f t="shared" si="56"/>
        <v>7.7080000000000002</v>
      </c>
      <c r="G607" s="122">
        <f t="shared" si="57"/>
        <v>3.0477613413947117E-2</v>
      </c>
      <c r="H607" s="128">
        <f t="shared" si="58"/>
        <v>10495.210000000001</v>
      </c>
      <c r="I607" s="122">
        <f t="shared" si="59"/>
        <v>-0.1535182313732589</v>
      </c>
      <c r="J607" s="128">
        <f t="shared" si="60"/>
        <v>81.58288443167207</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2.3258064516129034E-2</v>
      </c>
      <c r="F608" s="128">
        <f t="shared" si="56"/>
        <v>7.21</v>
      </c>
      <c r="G608" s="122">
        <f t="shared" si="57"/>
        <v>2.5510041875025407E-2</v>
      </c>
      <c r="H608" s="128">
        <f t="shared" si="58"/>
        <v>8784.5869999999995</v>
      </c>
      <c r="I608" s="122">
        <f t="shared" si="59"/>
        <v>-0.42814902393871729</v>
      </c>
      <c r="J608" s="128">
        <f t="shared" si="60"/>
        <v>91.172192621521802</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2.4441935483870969E-2</v>
      </c>
      <c r="F609" s="128">
        <f t="shared" si="56"/>
        <v>7.577</v>
      </c>
      <c r="G609" s="122">
        <f t="shared" si="57"/>
        <v>2.279926994581221E-2</v>
      </c>
      <c r="H609" s="128">
        <f t="shared" si="58"/>
        <v>7851.1110000000008</v>
      </c>
      <c r="I609" s="122">
        <f t="shared" si="59"/>
        <v>-0.34749882538630578</v>
      </c>
      <c r="J609" s="128">
        <f t="shared" si="60"/>
        <v>107.20490411299544</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1.1793548387096777E-2</v>
      </c>
      <c r="F610" s="128">
        <f t="shared" si="56"/>
        <v>3.656000000000001</v>
      </c>
      <c r="G610" s="122">
        <f t="shared" si="57"/>
        <v>1.1911542638765473E-2</v>
      </c>
      <c r="H610" s="128">
        <f t="shared" si="58"/>
        <v>4101.8350000000009</v>
      </c>
      <c r="I610" s="122">
        <f t="shared" si="59"/>
        <v>-0.46287081437330002</v>
      </c>
      <c r="J610" s="128">
        <f t="shared" si="60"/>
        <v>99.009412506448228</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7.7387096774193559E-2</v>
      </c>
      <c r="F611" s="128">
        <f t="shared" si="56"/>
        <v>23.990000000000002</v>
      </c>
      <c r="G611" s="122">
        <f t="shared" si="57"/>
        <v>7.957349328315301E-2</v>
      </c>
      <c r="H611" s="128">
        <f t="shared" si="58"/>
        <v>27401.769000000004</v>
      </c>
      <c r="I611" s="122">
        <f t="shared" si="59"/>
        <v>-0.36918672700631816</v>
      </c>
      <c r="J611" s="128">
        <f t="shared" si="60"/>
        <v>97.252355754724235</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2.4541935483870965E-2</v>
      </c>
      <c r="F612" s="128">
        <f t="shared" si="56"/>
        <v>7.6079999999999988</v>
      </c>
      <c r="G612" s="122">
        <f t="shared" si="57"/>
        <v>2.3498257627236774E-2</v>
      </c>
      <c r="H612" s="128">
        <f t="shared" si="58"/>
        <v>8091.813000000001</v>
      </c>
      <c r="I612" s="122">
        <f t="shared" si="59"/>
        <v>-0.37614551258036971</v>
      </c>
      <c r="J612" s="128">
        <f t="shared" si="60"/>
        <v>104.44151167797422</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3.8667741935483876E-2</v>
      </c>
      <c r="F613" s="128">
        <f t="shared" si="56"/>
        <v>11.987000000000002</v>
      </c>
      <c r="G613" s="122">
        <f t="shared" si="57"/>
        <v>4.1766362332224027E-2</v>
      </c>
      <c r="H613" s="128">
        <f t="shared" si="58"/>
        <v>14382.581000000002</v>
      </c>
      <c r="I613" s="122">
        <f t="shared" si="59"/>
        <v>-0.4427373464292782</v>
      </c>
      <c r="J613" s="128">
        <f t="shared" si="60"/>
        <v>92.581062310160846</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2.6951612903225806E-2</v>
      </c>
      <c r="F614" s="128">
        <f t="shared" si="56"/>
        <v>8.3550000000000004</v>
      </c>
      <c r="G614" s="122">
        <f t="shared" si="57"/>
        <v>2.7651075334390374E-2</v>
      </c>
      <c r="H614" s="128">
        <f t="shared" si="58"/>
        <v>9521.8690000000006</v>
      </c>
      <c r="I614" s="122">
        <f t="shared" si="59"/>
        <v>-0.44424371067260976</v>
      </c>
      <c r="J614" s="128">
        <f t="shared" si="60"/>
        <v>97.470397000095588</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2.9790322580645158E-2</v>
      </c>
      <c r="F615" s="128">
        <f t="shared" si="56"/>
        <v>9.2349999999999994</v>
      </c>
      <c r="G615" s="122">
        <f t="shared" si="57"/>
        <v>2.9886298561380892E-2</v>
      </c>
      <c r="H615" s="128">
        <f t="shared" si="58"/>
        <v>10291.586000000001</v>
      </c>
      <c r="I615" s="122">
        <f t="shared" si="59"/>
        <v>-0.44912608364731632</v>
      </c>
      <c r="J615" s="128">
        <f t="shared" si="60"/>
        <v>99.678862939354573</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2.6609677419354841E-2</v>
      </c>
      <c r="F616" s="128">
        <f t="shared" si="56"/>
        <v>8.2490000000000006</v>
      </c>
      <c r="G616" s="122">
        <f t="shared" si="57"/>
        <v>2.6913104966343169E-2</v>
      </c>
      <c r="H616" s="128">
        <f t="shared" si="58"/>
        <v>9267.7430000000004</v>
      </c>
      <c r="I616" s="122">
        <f t="shared" si="59"/>
        <v>-0.3894378724549537</v>
      </c>
      <c r="J616" s="128">
        <f t="shared" si="60"/>
        <v>98.872565809973295</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2.2290322580645169E-2</v>
      </c>
      <c r="F617" s="128">
        <f t="shared" si="56"/>
        <v>6.9100000000000019</v>
      </c>
      <c r="G617" s="122">
        <f t="shared" si="57"/>
        <v>2.1564035103003278E-2</v>
      </c>
      <c r="H617" s="128">
        <f t="shared" si="58"/>
        <v>7425.7480000000032</v>
      </c>
      <c r="I617" s="122">
        <f t="shared" si="59"/>
        <v>-0.47319226762175576</v>
      </c>
      <c r="J617" s="128">
        <f t="shared" si="60"/>
        <v>103.36804996918568</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2.3032258064516132E-2</v>
      </c>
      <c r="F618" s="128">
        <f t="shared" si="56"/>
        <v>7.1400000000000006</v>
      </c>
      <c r="G618" s="122">
        <f t="shared" si="57"/>
        <v>2.2848436801235928E-2</v>
      </c>
      <c r="H618" s="128">
        <f t="shared" si="58"/>
        <v>7868.0420000000013</v>
      </c>
      <c r="I618" s="122">
        <f t="shared" si="59"/>
        <v>-0.44795258090614165</v>
      </c>
      <c r="J618" s="128">
        <f t="shared" si="60"/>
        <v>100.80452446212978</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4.7929032258064518E-2</v>
      </c>
      <c r="F619" s="128">
        <f t="shared" si="56"/>
        <v>14.858000000000001</v>
      </c>
      <c r="G619" s="122">
        <f t="shared" si="57"/>
        <v>5.4830769141416782E-2</v>
      </c>
      <c r="H619" s="128">
        <f t="shared" si="58"/>
        <v>18881.414000000001</v>
      </c>
      <c r="I619" s="122">
        <f t="shared" si="59"/>
        <v>-0.18963220232697131</v>
      </c>
      <c r="J619" s="128">
        <f t="shared" si="60"/>
        <v>87.412657178760981</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0.14818064516129029</v>
      </c>
      <c r="F620" s="128">
        <f t="shared" si="56"/>
        <v>45.935999999999986</v>
      </c>
      <c r="G620" s="122">
        <f t="shared" si="57"/>
        <v>0.14454765970298353</v>
      </c>
      <c r="H620" s="128">
        <f t="shared" si="58"/>
        <v>49776.143000000004</v>
      </c>
      <c r="I620" s="122">
        <f t="shared" si="59"/>
        <v>-0.32994824627965219</v>
      </c>
      <c r="J620" s="128">
        <f t="shared" si="60"/>
        <v>102.51334782297535</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0.10106774193548389</v>
      </c>
      <c r="F621" s="128">
        <f t="shared" si="56"/>
        <v>31.331000000000003</v>
      </c>
      <c r="G621" s="122">
        <f t="shared" si="57"/>
        <v>9.439453708059635E-2</v>
      </c>
      <c r="H621" s="128">
        <f t="shared" si="58"/>
        <v>32505.513999999996</v>
      </c>
      <c r="I621" s="122">
        <f t="shared" si="59"/>
        <v>-0.23728107263865952</v>
      </c>
      <c r="J621" s="128">
        <f t="shared" si="60"/>
        <v>107.06948204978197</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3.6080645161290323E-2</v>
      </c>
      <c r="F622" s="128">
        <f t="shared" si="56"/>
        <v>11.185</v>
      </c>
      <c r="G622" s="122">
        <f t="shared" si="57"/>
        <v>3.6928748569802362E-2</v>
      </c>
      <c r="H622" s="128">
        <f t="shared" si="58"/>
        <v>12716.710000000001</v>
      </c>
      <c r="I622" s="122">
        <f t="shared" si="59"/>
        <v>-0.3686935858565526</v>
      </c>
      <c r="J622" s="128">
        <f t="shared" si="60"/>
        <v>97.703406041748309</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0.13546129032258064</v>
      </c>
      <c r="F623" s="128">
        <f t="shared" si="56"/>
        <v>41.992999999999995</v>
      </c>
      <c r="G623" s="122">
        <f t="shared" si="57"/>
        <v>0.13815567810243989</v>
      </c>
      <c r="H623" s="128">
        <f t="shared" si="58"/>
        <v>47575.012999999999</v>
      </c>
      <c r="I623" s="122">
        <f t="shared" si="59"/>
        <v>0.32123219617861742</v>
      </c>
      <c r="J623" s="128">
        <f t="shared" si="60"/>
        <v>98.049745173802123</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0.12355483870967741</v>
      </c>
      <c r="F624" s="128">
        <f t="shared" si="56"/>
        <v>38.302</v>
      </c>
      <c r="G624" s="122">
        <f t="shared" si="57"/>
        <v>0.12578277838760824</v>
      </c>
      <c r="H624" s="128">
        <f t="shared" si="58"/>
        <v>43314.305999999997</v>
      </c>
      <c r="I624" s="122">
        <f t="shared" si="59"/>
        <v>0.39131638092816734</v>
      </c>
      <c r="J624" s="128">
        <f t="shared" si="60"/>
        <v>98.228740288225097</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4.2467741935483874E-2</v>
      </c>
      <c r="F625" s="128">
        <f t="shared" si="56"/>
        <v>13.165000000000001</v>
      </c>
      <c r="G625" s="122">
        <f t="shared" si="57"/>
        <v>4.2300579629339238E-2</v>
      </c>
      <c r="H625" s="128">
        <f t="shared" si="58"/>
        <v>14566.543000000001</v>
      </c>
      <c r="I625" s="122">
        <f t="shared" si="59"/>
        <v>-4.3240854553626713E-3</v>
      </c>
      <c r="J625" s="128">
        <f t="shared" si="60"/>
        <v>100.39517734179864</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6.3841935483870974E-2</v>
      </c>
      <c r="F626" s="128">
        <f t="shared" si="56"/>
        <v>19.791</v>
      </c>
      <c r="G626" s="122">
        <f t="shared" si="57"/>
        <v>6.463494096260286E-2</v>
      </c>
      <c r="H626" s="128">
        <f t="shared" si="58"/>
        <v>22257.558999999997</v>
      </c>
      <c r="I626" s="122">
        <f t="shared" si="59"/>
        <v>0.35714564616992323</v>
      </c>
      <c r="J626" s="128">
        <f t="shared" si="60"/>
        <v>98.773100946760806</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0.23552580645161292</v>
      </c>
      <c r="F627" s="128">
        <f t="shared" si="56"/>
        <v>73.013000000000005</v>
      </c>
      <c r="G627" s="122">
        <f t="shared" si="57"/>
        <v>0.24879962132431946</v>
      </c>
      <c r="H627" s="128">
        <f t="shared" si="58"/>
        <v>85676.14</v>
      </c>
      <c r="I627" s="122">
        <f t="shared" si="59"/>
        <v>0.23208971566067024</v>
      </c>
      <c r="J627" s="128">
        <f t="shared" si="60"/>
        <v>94.664857284728882</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3.3196774193548391E-2</v>
      </c>
      <c r="F628" s="128">
        <f t="shared" si="56"/>
        <v>10.291000000000002</v>
      </c>
      <c r="G628" s="122">
        <f t="shared" si="57"/>
        <v>3.8512791920036711E-2</v>
      </c>
      <c r="H628" s="128">
        <f t="shared" si="58"/>
        <v>13262.188000000002</v>
      </c>
      <c r="I628" s="122">
        <f t="shared" si="59"/>
        <v>-0.30324145481696957</v>
      </c>
      <c r="J628" s="128">
        <f t="shared" si="60"/>
        <v>86.196747985641096</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0.28865161290322577</v>
      </c>
      <c r="F629" s="128">
        <f t="shared" si="56"/>
        <v>89.481999999999985</v>
      </c>
      <c r="G629" s="122">
        <f t="shared" si="57"/>
        <v>0.29666453806794085</v>
      </c>
      <c r="H629" s="128">
        <f t="shared" si="58"/>
        <v>102158.80699999997</v>
      </c>
      <c r="I629" s="122">
        <f t="shared" si="59"/>
        <v>0.42379028664627949</v>
      </c>
      <c r="J629" s="128">
        <f t="shared" si="60"/>
        <v>97.298994609568069</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2.8683870967741939E-2</v>
      </c>
      <c r="F630" s="128">
        <f t="shared" si="56"/>
        <v>8.8920000000000012</v>
      </c>
      <c r="G630" s="122">
        <f t="shared" si="57"/>
        <v>3.0581069700718447E-2</v>
      </c>
      <c r="H630" s="128">
        <f t="shared" si="58"/>
        <v>10530.836000000003</v>
      </c>
      <c r="I630" s="122">
        <f t="shared" si="59"/>
        <v>-0.16287115701506949</v>
      </c>
      <c r="J630" s="128">
        <f t="shared" si="60"/>
        <v>93.796166218044561</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9.2603225806451611E-2</v>
      </c>
      <c r="F631" s="128">
        <f t="shared" si="56"/>
        <v>28.707000000000001</v>
      </c>
      <c r="G631" s="122">
        <f t="shared" si="57"/>
        <v>9.4037609116094309E-2</v>
      </c>
      <c r="H631" s="128">
        <f t="shared" si="58"/>
        <v>32382.603000000003</v>
      </c>
      <c r="I631" s="122">
        <f t="shared" si="59"/>
        <v>-1.4488036360534518E-2</v>
      </c>
      <c r="J631" s="128">
        <f t="shared" si="60"/>
        <v>98.474670588581347</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0.24070645161290322</v>
      </c>
      <c r="F632" s="128">
        <f t="shared" si="56"/>
        <v>74.619</v>
      </c>
      <c r="G632" s="122">
        <f t="shared" si="57"/>
        <v>0.25842952392568203</v>
      </c>
      <c r="H632" s="128">
        <f t="shared" si="58"/>
        <v>88992.274000000019</v>
      </c>
      <c r="I632" s="122">
        <f t="shared" si="59"/>
        <v>4.9118865295507182E-3</v>
      </c>
      <c r="J632" s="128">
        <f t="shared" si="60"/>
        <v>93.142009456367092</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3.0493548387096774E-2</v>
      </c>
      <c r="F633" s="128">
        <f t="shared" si="56"/>
        <v>9.4529999999999994</v>
      </c>
      <c r="G633" s="122">
        <f t="shared" si="57"/>
        <v>2.8205222471962318E-2</v>
      </c>
      <c r="H633" s="128">
        <f t="shared" si="58"/>
        <v>9712.6939999999995</v>
      </c>
      <c r="I633" s="122">
        <f t="shared" si="59"/>
        <v>0.25501167467033625</v>
      </c>
      <c r="J633" s="128">
        <f t="shared" si="60"/>
        <v>108.11312840169649</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0.16409032258064515</v>
      </c>
      <c r="F634" s="128">
        <f t="shared" si="56"/>
        <v>50.867999999999995</v>
      </c>
      <c r="G634" s="122">
        <f t="shared" si="57"/>
        <v>0.17748885171826995</v>
      </c>
      <c r="H634" s="128">
        <f t="shared" si="58"/>
        <v>61119.706000000006</v>
      </c>
      <c r="I634" s="122">
        <f t="shared" si="59"/>
        <v>-0.20663033695391939</v>
      </c>
      <c r="J634" s="128">
        <f t="shared" si="60"/>
        <v>92.451058752190008</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0.28824193548387095</v>
      </c>
      <c r="F635" s="128">
        <f t="shared" si="56"/>
        <v>89.35499999999999</v>
      </c>
      <c r="G635" s="122">
        <f t="shared" si="57"/>
        <v>0.29673344600677209</v>
      </c>
      <c r="H635" s="128">
        <f t="shared" si="58"/>
        <v>102182.53600000002</v>
      </c>
      <c r="I635" s="122">
        <f t="shared" si="59"/>
        <v>-0.30625396704181207</v>
      </c>
      <c r="J635" s="128">
        <f t="shared" si="60"/>
        <v>97.138337239305557</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0.35309354838709672</v>
      </c>
      <c r="F636" s="128">
        <f t="shared" si="56"/>
        <v>109.45899999999999</v>
      </c>
      <c r="G636" s="122">
        <f t="shared" si="57"/>
        <v>0.3638983993402215</v>
      </c>
      <c r="H636" s="128">
        <f t="shared" si="58"/>
        <v>125311.325</v>
      </c>
      <c r="I636" s="122">
        <f t="shared" si="59"/>
        <v>-0.14240350306488953</v>
      </c>
      <c r="J636" s="128">
        <f t="shared" si="60"/>
        <v>97.03080558399958</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0.23894516129032262</v>
      </c>
      <c r="F637" s="128">
        <f t="shared" si="56"/>
        <v>74.073000000000008</v>
      </c>
      <c r="G637" s="122">
        <f t="shared" si="57"/>
        <v>0.24315133959425944</v>
      </c>
      <c r="H637" s="128">
        <f t="shared" si="58"/>
        <v>83731.108999999997</v>
      </c>
      <c r="I637" s="122">
        <f t="shared" si="59"/>
        <v>0.46274930891660321</v>
      </c>
      <c r="J637" s="128">
        <f t="shared" si="60"/>
        <v>98.270139777574101</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0.19279032258064518</v>
      </c>
      <c r="F638" s="128">
        <f t="shared" si="56"/>
        <v>59.765000000000008</v>
      </c>
      <c r="G638" s="122">
        <f t="shared" si="57"/>
        <v>0.20322513488869143</v>
      </c>
      <c r="H638" s="128">
        <f t="shared" si="58"/>
        <v>69982.201000000001</v>
      </c>
      <c r="I638" s="122">
        <f t="shared" si="59"/>
        <v>-0.3148976397628665</v>
      </c>
      <c r="J638" s="128">
        <f t="shared" si="60"/>
        <v>94.865392849284376</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0.42217096774193547</v>
      </c>
      <c r="F639" s="128">
        <f t="shared" si="56"/>
        <v>130.87299999999999</v>
      </c>
      <c r="G639" s="122">
        <f t="shared" si="57"/>
        <v>0.44714553168504878</v>
      </c>
      <c r="H639" s="128">
        <f t="shared" si="58"/>
        <v>153978.14100000003</v>
      </c>
      <c r="I639" s="122">
        <f t="shared" si="59"/>
        <v>-0.21539547986606086</v>
      </c>
      <c r="J639" s="128">
        <f t="shared" si="60"/>
        <v>94.414667670054143</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0.3238322580645161</v>
      </c>
      <c r="F640" s="128">
        <f t="shared" si="56"/>
        <v>100.38799999999999</v>
      </c>
      <c r="G640" s="122">
        <f t="shared" si="57"/>
        <v>0.34093259630965445</v>
      </c>
      <c r="H640" s="128">
        <f t="shared" si="58"/>
        <v>117402.86699999998</v>
      </c>
      <c r="I640" s="122">
        <f t="shared" si="59"/>
        <v>-5.018283789502672E-2</v>
      </c>
      <c r="J640" s="128">
        <f t="shared" si="60"/>
        <v>94.984246613484018</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0.36428387096774195</v>
      </c>
      <c r="F641" s="128">
        <f t="shared" si="56"/>
        <v>112.928</v>
      </c>
      <c r="G641" s="122">
        <f t="shared" si="57"/>
        <v>0.37776583962039506</v>
      </c>
      <c r="H641" s="128">
        <f t="shared" si="58"/>
        <v>130086.689</v>
      </c>
      <c r="I641" s="122">
        <f t="shared" si="59"/>
        <v>-2.8919469727494353E-2</v>
      </c>
      <c r="J641" s="128">
        <f t="shared" si="60"/>
        <v>96.431130812092292</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7.6109677419354857E-2</v>
      </c>
      <c r="F642" s="128">
        <f t="shared" si="56"/>
        <v>23.594000000000005</v>
      </c>
      <c r="G642" s="122">
        <f t="shared" si="57"/>
        <v>6.8019883377183052E-2</v>
      </c>
      <c r="H642" s="128">
        <f t="shared" si="58"/>
        <v>23423.191000000003</v>
      </c>
      <c r="I642" s="122">
        <f t="shared" si="59"/>
        <v>-7.5591511879155054E-2</v>
      </c>
      <c r="J642" s="128">
        <f t="shared" si="60"/>
        <v>111.89327831880036</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0.34060322580645169</v>
      </c>
      <c r="F643" s="128">
        <f t="shared" si="56"/>
        <v>105.58700000000002</v>
      </c>
      <c r="G643" s="122">
        <f t="shared" si="57"/>
        <v>0.344440849348643</v>
      </c>
      <c r="H643" s="128">
        <f t="shared" si="58"/>
        <v>118610.962</v>
      </c>
      <c r="I643" s="122">
        <f t="shared" si="59"/>
        <v>0.4523137964194005</v>
      </c>
      <c r="J643" s="128">
        <f t="shared" si="60"/>
        <v>98.885839600776606</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2.7538709677419358E-2</v>
      </c>
      <c r="F644" s="128">
        <f t="shared" si="56"/>
        <v>8.5370000000000008</v>
      </c>
      <c r="G644" s="122">
        <f t="shared" si="57"/>
        <v>3.0921291214375739E-2</v>
      </c>
      <c r="H644" s="128">
        <f t="shared" si="58"/>
        <v>10647.994000000001</v>
      </c>
      <c r="I644" s="122">
        <f t="shared" si="59"/>
        <v>0.26107226406999562</v>
      </c>
      <c r="J644" s="128">
        <f t="shared" si="60"/>
        <v>89.060671776268606</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0.3539516129032258</v>
      </c>
      <c r="F645" s="128">
        <f t="shared" si="56"/>
        <v>109.72499999999999</v>
      </c>
      <c r="G645" s="122">
        <f t="shared" si="57"/>
        <v>0.37632926489293123</v>
      </c>
      <c r="H645" s="128">
        <f t="shared" si="58"/>
        <v>129591.993</v>
      </c>
      <c r="I645" s="122">
        <f t="shared" si="59"/>
        <v>-0.28826026566258944</v>
      </c>
      <c r="J645" s="128">
        <f t="shared" si="60"/>
        <v>94.053704009420571</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0.17997096774193549</v>
      </c>
      <c r="F646" s="128">
        <f t="shared" si="56"/>
        <v>55.791000000000004</v>
      </c>
      <c r="G646" s="122">
        <f t="shared" si="57"/>
        <v>0.19701554196504795</v>
      </c>
      <c r="H646" s="128">
        <f t="shared" si="58"/>
        <v>67843.877999999982</v>
      </c>
      <c r="I646" s="122">
        <f t="shared" si="59"/>
        <v>3.1623550055422625E-2</v>
      </c>
      <c r="J646" s="128">
        <f t="shared" si="60"/>
        <v>91.34861440213875</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4.7861290322580644E-2</v>
      </c>
      <c r="F647" s="128">
        <f t="shared" si="56"/>
        <v>14.837</v>
      </c>
      <c r="G647" s="122">
        <f t="shared" si="57"/>
        <v>5.1711184290767175E-2</v>
      </c>
      <c r="H647" s="128">
        <f t="shared" si="58"/>
        <v>17807.160000000003</v>
      </c>
      <c r="I647" s="122">
        <f t="shared" si="59"/>
        <v>-0.38287706662515358</v>
      </c>
      <c r="J647" s="128">
        <f t="shared" si="60"/>
        <v>92.555007159497777</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0.4943935483870967</v>
      </c>
      <c r="F648" s="128">
        <f t="shared" si="56"/>
        <v>153.26199999999997</v>
      </c>
      <c r="G648" s="122">
        <f t="shared" si="57"/>
        <v>0.47670287607664114</v>
      </c>
      <c r="H648" s="128">
        <f t="shared" si="58"/>
        <v>164156.44899999999</v>
      </c>
      <c r="I648" s="122">
        <f t="shared" si="59"/>
        <v>0.563086247430307</v>
      </c>
      <c r="J648" s="128">
        <f t="shared" si="60"/>
        <v>103.71104795004665</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0.34422903225806456</v>
      </c>
      <c r="F649" s="128">
        <f t="shared" ref="F649:F712" si="62">SUMPRODUCT($K$2:$AI$2,$K649:$AI649)</f>
        <v>106.71100000000001</v>
      </c>
      <c r="G649" s="122">
        <f t="shared" ref="G649:G712" si="63">SUMPRODUCT($K$3:$AI$3,$K649:$AI649)/$J$3</f>
        <v>0.362868195308371</v>
      </c>
      <c r="H649" s="128">
        <f t="shared" ref="H649:H712" si="64">SUMPRODUCT($K$3:$AI$3,$K649:$AI649)</f>
        <v>124956.56600000002</v>
      </c>
      <c r="I649" s="122">
        <f t="shared" ref="I649:I712" si="65">CORREL($K$4:$AI$4,$K649:$AI649)</f>
        <v>-0.27709763622958106</v>
      </c>
      <c r="J649" s="128">
        <f t="shared" si="60"/>
        <v>94.863379240369468</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0.41828709677419351</v>
      </c>
      <c r="F650" s="128">
        <f t="shared" si="62"/>
        <v>129.66899999999998</v>
      </c>
      <c r="G650" s="122">
        <f t="shared" si="63"/>
        <v>0.42127719117894752</v>
      </c>
      <c r="H650" s="128">
        <f t="shared" si="64"/>
        <v>145070.171</v>
      </c>
      <c r="I650" s="122">
        <f t="shared" si="65"/>
        <v>-0.15602978032279161</v>
      </c>
      <c r="J650" s="128">
        <f t="shared" ref="J650:J713" si="66">$E650/$G650*100</f>
        <v>99.290231119233823</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0.51999677419354839</v>
      </c>
      <c r="F651" s="128">
        <f t="shared" si="62"/>
        <v>161.19900000000001</v>
      </c>
      <c r="G651" s="122">
        <f t="shared" si="63"/>
        <v>0.51115419418163666</v>
      </c>
      <c r="H651" s="128">
        <f t="shared" si="64"/>
        <v>176020.03600000005</v>
      </c>
      <c r="I651" s="122">
        <f t="shared" si="65"/>
        <v>0.10022609307928837</v>
      </c>
      <c r="J651" s="128">
        <f t="shared" si="66"/>
        <v>101.72992418189364</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0.16513548387096774</v>
      </c>
      <c r="F652" s="128">
        <f t="shared" si="62"/>
        <v>51.192</v>
      </c>
      <c r="G652" s="122">
        <f t="shared" si="63"/>
        <v>0.17487472339832386</v>
      </c>
      <c r="H652" s="128">
        <f t="shared" si="64"/>
        <v>60219.51</v>
      </c>
      <c r="I652" s="122">
        <f t="shared" si="65"/>
        <v>-0.4053231970981131</v>
      </c>
      <c r="J652" s="128">
        <f t="shared" si="66"/>
        <v>94.430733419847996</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0.57109032258064518</v>
      </c>
      <c r="F653" s="128">
        <f t="shared" si="62"/>
        <v>177.03800000000001</v>
      </c>
      <c r="G653" s="122">
        <f t="shared" si="63"/>
        <v>0.58007843581389129</v>
      </c>
      <c r="H653" s="128">
        <f t="shared" si="64"/>
        <v>199754.65</v>
      </c>
      <c r="I653" s="122">
        <f t="shared" si="65"/>
        <v>0.39946189133613075</v>
      </c>
      <c r="J653" s="128">
        <f t="shared" si="66"/>
        <v>98.450534845234301</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4.1593548387096772E-2</v>
      </c>
      <c r="F654" s="128">
        <f t="shared" si="62"/>
        <v>12.894</v>
      </c>
      <c r="G654" s="122">
        <f t="shared" si="63"/>
        <v>4.3213400008131071E-2</v>
      </c>
      <c r="H654" s="128">
        <f t="shared" si="64"/>
        <v>14880.88</v>
      </c>
      <c r="I654" s="122">
        <f t="shared" si="65"/>
        <v>-0.44101257571166419</v>
      </c>
      <c r="J654" s="128">
        <f t="shared" si="66"/>
        <v>96.251506197777758</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9.3625806451612892E-2</v>
      </c>
      <c r="F655" s="128">
        <f t="shared" si="62"/>
        <v>29.023999999999997</v>
      </c>
      <c r="G655" s="122">
        <f t="shared" si="63"/>
        <v>0.10324389733939679</v>
      </c>
      <c r="H655" s="128">
        <f t="shared" si="64"/>
        <v>35552.862000000001</v>
      </c>
      <c r="I655" s="122">
        <f t="shared" si="65"/>
        <v>-0.39506296854538669</v>
      </c>
      <c r="J655" s="128">
        <f t="shared" si="66"/>
        <v>90.684107113695973</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9.7419354838709678E-3</v>
      </c>
      <c r="F656" s="128">
        <f t="shared" si="62"/>
        <v>3.02</v>
      </c>
      <c r="G656" s="122">
        <f t="shared" si="63"/>
        <v>1.116989005627864E-2</v>
      </c>
      <c r="H656" s="128">
        <f t="shared" si="64"/>
        <v>3846.4409999999998</v>
      </c>
      <c r="I656" s="122">
        <f t="shared" si="65"/>
        <v>-0.18009279860150607</v>
      </c>
      <c r="J656" s="128">
        <f t="shared" si="66"/>
        <v>87.21603735387697</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1.6712903225806451E-2</v>
      </c>
      <c r="F657" s="128">
        <f t="shared" si="62"/>
        <v>5.181</v>
      </c>
      <c r="G657" s="122">
        <f t="shared" si="63"/>
        <v>1.8625680251366312E-2</v>
      </c>
      <c r="H657" s="128">
        <f t="shared" si="64"/>
        <v>6413.902000000001</v>
      </c>
      <c r="I657" s="122">
        <f t="shared" si="65"/>
        <v>-0.32978061498569022</v>
      </c>
      <c r="J657" s="128">
        <f t="shared" si="66"/>
        <v>89.730431319846446</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0.34286774193548397</v>
      </c>
      <c r="F658" s="128">
        <f t="shared" si="62"/>
        <v>106.28900000000003</v>
      </c>
      <c r="G658" s="122">
        <f t="shared" si="63"/>
        <v>0.3605021024631343</v>
      </c>
      <c r="H658" s="128">
        <f t="shared" si="64"/>
        <v>124141.783</v>
      </c>
      <c r="I658" s="122">
        <f t="shared" si="65"/>
        <v>-3.9777685884388604E-2</v>
      </c>
      <c r="J658" s="128">
        <f t="shared" si="66"/>
        <v>95.10838899214086</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0.21085806451612907</v>
      </c>
      <c r="F659" s="128">
        <f t="shared" si="62"/>
        <v>65.366000000000014</v>
      </c>
      <c r="G659" s="122">
        <f t="shared" si="63"/>
        <v>0.22225113689822798</v>
      </c>
      <c r="H659" s="128">
        <f t="shared" si="64"/>
        <v>76533.956999999995</v>
      </c>
      <c r="I659" s="122">
        <f t="shared" si="65"/>
        <v>-0.32939076565528408</v>
      </c>
      <c r="J659" s="128">
        <f t="shared" si="66"/>
        <v>94.873784430935899</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6.7609677419354836E-2</v>
      </c>
      <c r="F660" s="128">
        <f t="shared" si="62"/>
        <v>20.959</v>
      </c>
      <c r="G660" s="122">
        <f t="shared" si="63"/>
        <v>7.474026449218546E-2</v>
      </c>
      <c r="H660" s="128">
        <f t="shared" si="64"/>
        <v>25737.407999999999</v>
      </c>
      <c r="I660" s="122">
        <f t="shared" si="65"/>
        <v>-0.11951650841774766</v>
      </c>
      <c r="J660" s="128">
        <f t="shared" si="66"/>
        <v>90.45951051781978</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0.2150580645161291</v>
      </c>
      <c r="F661" s="128">
        <f t="shared" si="62"/>
        <v>66.668000000000021</v>
      </c>
      <c r="G661" s="122">
        <f t="shared" si="63"/>
        <v>0.22761341975502242</v>
      </c>
      <c r="H661" s="128">
        <f t="shared" si="64"/>
        <v>78380.502000000008</v>
      </c>
      <c r="I661" s="122">
        <f t="shared" si="65"/>
        <v>4.4621650141172704E-2</v>
      </c>
      <c r="J661" s="128">
        <f t="shared" si="66"/>
        <v>94.483912568772752</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2.7612903225806455E-2</v>
      </c>
      <c r="F662" s="128">
        <f t="shared" si="62"/>
        <v>8.56</v>
      </c>
      <c r="G662" s="122">
        <f t="shared" si="63"/>
        <v>3.0729604074829105E-2</v>
      </c>
      <c r="H662" s="128">
        <f t="shared" si="64"/>
        <v>10581.985000000001</v>
      </c>
      <c r="I662" s="122">
        <f t="shared" si="65"/>
        <v>0.21795255428723814</v>
      </c>
      <c r="J662" s="128">
        <f t="shared" si="66"/>
        <v>89.8576602502485</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0.20081290322580647</v>
      </c>
      <c r="F663" s="128">
        <f t="shared" si="62"/>
        <v>62.25200000000001</v>
      </c>
      <c r="G663" s="122">
        <f t="shared" si="63"/>
        <v>0.20155373767997256</v>
      </c>
      <c r="H663" s="128">
        <f t="shared" si="64"/>
        <v>69406.641999999993</v>
      </c>
      <c r="I663" s="122">
        <f t="shared" si="65"/>
        <v>0.47955833151819166</v>
      </c>
      <c r="J663" s="128">
        <f t="shared" si="66"/>
        <v>99.632438245654171</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0.13381612903225806</v>
      </c>
      <c r="F664" s="128">
        <f t="shared" si="62"/>
        <v>41.482999999999997</v>
      </c>
      <c r="G664" s="122">
        <f t="shared" si="63"/>
        <v>0.14710246023034168</v>
      </c>
      <c r="H664" s="128">
        <f t="shared" si="64"/>
        <v>50655.909</v>
      </c>
      <c r="I664" s="122">
        <f t="shared" si="65"/>
        <v>0.18475432362825478</v>
      </c>
      <c r="J664" s="128">
        <f t="shared" si="66"/>
        <v>90.967974854207682</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0.16498709677419354</v>
      </c>
      <c r="F665" s="128">
        <f t="shared" si="62"/>
        <v>51.146000000000001</v>
      </c>
      <c r="G665" s="122">
        <f t="shared" si="63"/>
        <v>0.14447637632928526</v>
      </c>
      <c r="H665" s="128">
        <f t="shared" si="64"/>
        <v>49751.596000000012</v>
      </c>
      <c r="I665" s="122">
        <f t="shared" si="65"/>
        <v>0.11068460606835279</v>
      </c>
      <c r="J665" s="128">
        <f t="shared" si="66"/>
        <v>114.19659114245849</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0.46180000000000004</v>
      </c>
      <c r="F666" s="128">
        <f t="shared" si="62"/>
        <v>143.15800000000002</v>
      </c>
      <c r="G666" s="122">
        <f t="shared" si="63"/>
        <v>0.46453834672056404</v>
      </c>
      <c r="H666" s="128">
        <f t="shared" si="64"/>
        <v>159967.49599999998</v>
      </c>
      <c r="I666" s="122">
        <f t="shared" si="65"/>
        <v>0.27339677214786173</v>
      </c>
      <c r="J666" s="128">
        <f t="shared" si="66"/>
        <v>99.410522997747009</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0.3268967741935484</v>
      </c>
      <c r="F667" s="128">
        <f t="shared" si="62"/>
        <v>101.33800000000001</v>
      </c>
      <c r="G667" s="122">
        <f t="shared" si="63"/>
        <v>0.3262824531446924</v>
      </c>
      <c r="H667" s="128">
        <f t="shared" si="64"/>
        <v>112357.97299999998</v>
      </c>
      <c r="I667" s="122">
        <f t="shared" si="65"/>
        <v>6.2456528310221957E-2</v>
      </c>
      <c r="J667" s="128">
        <f t="shared" si="66"/>
        <v>100.18827891078273</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0.52057741935483881</v>
      </c>
      <c r="F668" s="128">
        <f t="shared" si="62"/>
        <v>161.37900000000002</v>
      </c>
      <c r="G668" s="122">
        <f t="shared" si="63"/>
        <v>0.5211222797205235</v>
      </c>
      <c r="H668" s="128">
        <f t="shared" si="64"/>
        <v>179452.62600000002</v>
      </c>
      <c r="I668" s="122">
        <f t="shared" si="65"/>
        <v>0.18386586008631653</v>
      </c>
      <c r="J668" s="128">
        <f t="shared" si="66"/>
        <v>99.895444814607259</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0.12750967741935484</v>
      </c>
      <c r="F669" s="128">
        <f t="shared" si="62"/>
        <v>39.528000000000006</v>
      </c>
      <c r="G669" s="122">
        <f t="shared" si="63"/>
        <v>0.11974645862735873</v>
      </c>
      <c r="H669" s="128">
        <f t="shared" si="64"/>
        <v>41235.650999999998</v>
      </c>
      <c r="I669" s="122">
        <f t="shared" si="65"/>
        <v>0.31586186607062977</v>
      </c>
      <c r="J669" s="128">
        <f t="shared" si="66"/>
        <v>106.48304666458206</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0.1045258064516129</v>
      </c>
      <c r="F670" s="128">
        <f t="shared" si="62"/>
        <v>32.402999999999999</v>
      </c>
      <c r="G670" s="122">
        <f t="shared" si="63"/>
        <v>9.0213469703041602E-2</v>
      </c>
      <c r="H670" s="128">
        <f t="shared" si="64"/>
        <v>31065.73</v>
      </c>
      <c r="I670" s="122">
        <f t="shared" si="65"/>
        <v>-0.1646768680597504</v>
      </c>
      <c r="J670" s="128">
        <f t="shared" si="66"/>
        <v>115.86496650188009</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0.23896129032258065</v>
      </c>
      <c r="F671" s="128">
        <f t="shared" si="62"/>
        <v>74.078000000000003</v>
      </c>
      <c r="G671" s="122">
        <f t="shared" si="63"/>
        <v>0.23795315340430598</v>
      </c>
      <c r="H671" s="128">
        <f t="shared" si="64"/>
        <v>81941.072</v>
      </c>
      <c r="I671" s="122">
        <f t="shared" si="65"/>
        <v>0.10688406141631297</v>
      </c>
      <c r="J671" s="128">
        <f t="shared" si="66"/>
        <v>100.42367033336252</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0.18919032258064516</v>
      </c>
      <c r="F672" s="128">
        <f t="shared" si="62"/>
        <v>58.649000000000001</v>
      </c>
      <c r="G672" s="122">
        <f t="shared" si="63"/>
        <v>0.1668264800004646</v>
      </c>
      <c r="H672" s="128">
        <f t="shared" si="64"/>
        <v>57448.032999999989</v>
      </c>
      <c r="I672" s="122">
        <f t="shared" si="65"/>
        <v>0.1569008374324703</v>
      </c>
      <c r="J672" s="128">
        <f t="shared" si="66"/>
        <v>113.40545132890072</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0.42590967741935487</v>
      </c>
      <c r="F673" s="128">
        <f t="shared" si="62"/>
        <v>132.03200000000001</v>
      </c>
      <c r="G673" s="122">
        <f t="shared" si="63"/>
        <v>0.42451987756927384</v>
      </c>
      <c r="H673" s="128">
        <f t="shared" si="64"/>
        <v>146186.81599999999</v>
      </c>
      <c r="I673" s="122">
        <f t="shared" si="65"/>
        <v>0.28289209358294148</v>
      </c>
      <c r="J673" s="128">
        <f t="shared" si="66"/>
        <v>100.32738157233973</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0.3022258064516129</v>
      </c>
      <c r="F674" s="128">
        <f t="shared" si="62"/>
        <v>93.69</v>
      </c>
      <c r="G674" s="122">
        <f t="shared" si="63"/>
        <v>0.29969067946729855</v>
      </c>
      <c r="H674" s="128">
        <f t="shared" si="64"/>
        <v>103200.88299999999</v>
      </c>
      <c r="I674" s="122">
        <f t="shared" si="65"/>
        <v>-5.4093358519017816E-2</v>
      </c>
      <c r="J674" s="128">
        <f t="shared" si="66"/>
        <v>100.84591452387525</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0.49933870967741939</v>
      </c>
      <c r="F675" s="128">
        <f t="shared" si="62"/>
        <v>154.79500000000002</v>
      </c>
      <c r="G675" s="122">
        <f t="shared" si="63"/>
        <v>0.49694785949506043</v>
      </c>
      <c r="H675" s="128">
        <f t="shared" si="64"/>
        <v>171127.97100000002</v>
      </c>
      <c r="I675" s="122">
        <f t="shared" si="65"/>
        <v>-1.1405647464979155E-3</v>
      </c>
      <c r="J675" s="128">
        <f t="shared" si="66"/>
        <v>100.48110684786695</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9.4577419354838724E-2</v>
      </c>
      <c r="F676" s="128">
        <f t="shared" si="62"/>
        <v>29.319000000000006</v>
      </c>
      <c r="G676" s="122">
        <f t="shared" si="63"/>
        <v>8.8270308806532749E-2</v>
      </c>
      <c r="H676" s="128">
        <f t="shared" si="64"/>
        <v>30396.587000000003</v>
      </c>
      <c r="I676" s="122">
        <f t="shared" si="65"/>
        <v>0.23301299518431781</v>
      </c>
      <c r="J676" s="128">
        <f t="shared" si="66"/>
        <v>107.14522316006581</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0.11635161290322579</v>
      </c>
      <c r="F677" s="128">
        <f t="shared" si="62"/>
        <v>36.068999999999996</v>
      </c>
      <c r="G677" s="122">
        <f t="shared" si="63"/>
        <v>0.10484807090295564</v>
      </c>
      <c r="H677" s="128">
        <f t="shared" si="64"/>
        <v>36105.271999999997</v>
      </c>
      <c r="I677" s="122">
        <f t="shared" si="65"/>
        <v>-4.103415708577314E-2</v>
      </c>
      <c r="J677" s="128">
        <f t="shared" si="66"/>
        <v>110.97162961721776</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0.31970645161290323</v>
      </c>
      <c r="F678" s="128">
        <f t="shared" si="62"/>
        <v>99.109000000000009</v>
      </c>
      <c r="G678" s="122">
        <f t="shared" si="63"/>
        <v>0.30810866017342414</v>
      </c>
      <c r="H678" s="128">
        <f t="shared" si="64"/>
        <v>106099.68199999999</v>
      </c>
      <c r="I678" s="122">
        <f t="shared" si="65"/>
        <v>0.42114468114316522</v>
      </c>
      <c r="J678" s="128">
        <f t="shared" si="66"/>
        <v>103.76418872256011</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0.15905161290322581</v>
      </c>
      <c r="F679" s="128">
        <f t="shared" si="62"/>
        <v>49.305999999999997</v>
      </c>
      <c r="G679" s="122">
        <f t="shared" si="63"/>
        <v>0.13878995986734738</v>
      </c>
      <c r="H679" s="128">
        <f t="shared" si="64"/>
        <v>47793.433000000005</v>
      </c>
      <c r="I679" s="122">
        <f t="shared" si="65"/>
        <v>0.23125535097366504</v>
      </c>
      <c r="J679" s="128">
        <f t="shared" si="66"/>
        <v>114.59878874181109</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0.24351612903225808</v>
      </c>
      <c r="F680" s="128">
        <f t="shared" si="62"/>
        <v>75.490000000000009</v>
      </c>
      <c r="G680" s="122">
        <f t="shared" si="63"/>
        <v>0.23123159618768843</v>
      </c>
      <c r="H680" s="128">
        <f t="shared" si="64"/>
        <v>79626.450000000012</v>
      </c>
      <c r="I680" s="122">
        <f t="shared" si="65"/>
        <v>3.9517104810144449E-2</v>
      </c>
      <c r="J680" s="128">
        <f t="shared" si="66"/>
        <v>105.31265322175021</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0.24690000000000006</v>
      </c>
      <c r="F681" s="128">
        <f t="shared" si="62"/>
        <v>76.539000000000016</v>
      </c>
      <c r="G681" s="122">
        <f t="shared" si="63"/>
        <v>0.2437573745927204</v>
      </c>
      <c r="H681" s="128">
        <f t="shared" si="64"/>
        <v>83939.802000000011</v>
      </c>
      <c r="I681" s="122">
        <f t="shared" si="65"/>
        <v>0.19400413730993893</v>
      </c>
      <c r="J681" s="128">
        <f t="shared" si="66"/>
        <v>101.28924321265376</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0.49676129032258065</v>
      </c>
      <c r="F682" s="128">
        <f t="shared" si="62"/>
        <v>153.99600000000001</v>
      </c>
      <c r="G682" s="122">
        <f t="shared" si="63"/>
        <v>0.4896248729519862</v>
      </c>
      <c r="H682" s="128">
        <f t="shared" si="64"/>
        <v>168606.24200000006</v>
      </c>
      <c r="I682" s="122">
        <f t="shared" si="65"/>
        <v>0.22946562467394552</v>
      </c>
      <c r="J682" s="128">
        <f t="shared" si="66"/>
        <v>101.45752754094546</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0.15006774193548386</v>
      </c>
      <c r="F683" s="128">
        <f t="shared" si="62"/>
        <v>46.521000000000001</v>
      </c>
      <c r="G683" s="122">
        <f t="shared" si="63"/>
        <v>0.15259199437794388</v>
      </c>
      <c r="H683" s="128">
        <f t="shared" si="64"/>
        <v>52546.273999999998</v>
      </c>
      <c r="I683" s="122">
        <f t="shared" si="65"/>
        <v>-0.36747965768930996</v>
      </c>
      <c r="J683" s="128">
        <f t="shared" si="66"/>
        <v>98.345750409285642</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0.10288064516129031</v>
      </c>
      <c r="F684" s="128">
        <f t="shared" si="62"/>
        <v>31.892999999999997</v>
      </c>
      <c r="G684" s="122">
        <f t="shared" si="63"/>
        <v>0.10023453789370364</v>
      </c>
      <c r="H684" s="128">
        <f t="shared" si="64"/>
        <v>34516.564999999995</v>
      </c>
      <c r="I684" s="122">
        <f t="shared" si="65"/>
        <v>-0.19256582666781139</v>
      </c>
      <c r="J684" s="128">
        <f t="shared" si="66"/>
        <v>102.63991566499044</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0.31583870967741934</v>
      </c>
      <c r="F685" s="128">
        <f t="shared" si="62"/>
        <v>97.91</v>
      </c>
      <c r="G685" s="122">
        <f t="shared" si="63"/>
        <v>0.3094652309515098</v>
      </c>
      <c r="H685" s="128">
        <f t="shared" si="64"/>
        <v>106566.82800000001</v>
      </c>
      <c r="I685" s="122">
        <f t="shared" si="65"/>
        <v>0.50892270508682735</v>
      </c>
      <c r="J685" s="128">
        <f t="shared" si="66"/>
        <v>102.05951366695156</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0.13933225806451613</v>
      </c>
      <c r="F686" s="128">
        <f t="shared" si="62"/>
        <v>43.192999999999998</v>
      </c>
      <c r="G686" s="122">
        <f t="shared" si="63"/>
        <v>0.12876834282926489</v>
      </c>
      <c r="H686" s="128">
        <f t="shared" si="64"/>
        <v>44342.409</v>
      </c>
      <c r="I686" s="122">
        <f t="shared" si="65"/>
        <v>-0.20417630606530834</v>
      </c>
      <c r="J686" s="128">
        <f t="shared" si="66"/>
        <v>108.20381392129744</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0.2310064516129032</v>
      </c>
      <c r="F687" s="128">
        <f t="shared" si="62"/>
        <v>71.611999999999995</v>
      </c>
      <c r="G687" s="122">
        <f t="shared" si="63"/>
        <v>0.21698081647587686</v>
      </c>
      <c r="H687" s="128">
        <f t="shared" si="64"/>
        <v>74719.08</v>
      </c>
      <c r="I687" s="122">
        <f t="shared" si="65"/>
        <v>1.1197431785812694E-3</v>
      </c>
      <c r="J687" s="128">
        <f t="shared" si="66"/>
        <v>106.46399776939988</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0.17924838709677418</v>
      </c>
      <c r="F688" s="128">
        <f t="shared" si="62"/>
        <v>55.566999999999993</v>
      </c>
      <c r="G688" s="122">
        <f t="shared" si="63"/>
        <v>0.1764788475946544</v>
      </c>
      <c r="H688" s="128">
        <f t="shared" si="64"/>
        <v>60771.903000000006</v>
      </c>
      <c r="I688" s="122">
        <f t="shared" si="65"/>
        <v>-0.16616360242165104</v>
      </c>
      <c r="J688" s="128">
        <f t="shared" si="66"/>
        <v>101.56933226835262</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0.67797096774193566</v>
      </c>
      <c r="F689" s="128">
        <f t="shared" si="62"/>
        <v>210.17100000000005</v>
      </c>
      <c r="G689" s="122">
        <f t="shared" si="63"/>
        <v>0.67503632556815862</v>
      </c>
      <c r="H689" s="128">
        <f t="shared" si="64"/>
        <v>232454.15899999999</v>
      </c>
      <c r="I689" s="122">
        <f t="shared" si="65"/>
        <v>0.38224063075940828</v>
      </c>
      <c r="J689" s="128">
        <f t="shared" si="66"/>
        <v>100.43473840778969</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8.9680645161290318E-2</v>
      </c>
      <c r="F690" s="128">
        <f t="shared" si="62"/>
        <v>27.800999999999998</v>
      </c>
      <c r="G690" s="122">
        <f t="shared" si="63"/>
        <v>8.4239198740845303E-2</v>
      </c>
      <c r="H690" s="128">
        <f t="shared" si="64"/>
        <v>29008.442000000006</v>
      </c>
      <c r="I690" s="122">
        <f t="shared" si="65"/>
        <v>-0.2097622340304682</v>
      </c>
      <c r="J690" s="128">
        <f t="shared" si="66"/>
        <v>106.45951825489837</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6.8867741935483867E-2</v>
      </c>
      <c r="F691" s="128">
        <f t="shared" si="62"/>
        <v>21.349</v>
      </c>
      <c r="G691" s="122">
        <f t="shared" si="63"/>
        <v>6.3149452023765984E-2</v>
      </c>
      <c r="H691" s="128">
        <f t="shared" si="64"/>
        <v>21746.019000000008</v>
      </c>
      <c r="I691" s="122">
        <f t="shared" si="65"/>
        <v>-0.24885426785036804</v>
      </c>
      <c r="J691" s="128">
        <f t="shared" si="66"/>
        <v>109.05516948835255</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0.38652580645161294</v>
      </c>
      <c r="F692" s="128">
        <f t="shared" si="62"/>
        <v>119.82300000000001</v>
      </c>
      <c r="G692" s="122">
        <f t="shared" si="63"/>
        <v>0.38446753088355723</v>
      </c>
      <c r="H692" s="128">
        <f t="shared" si="64"/>
        <v>132394.47</v>
      </c>
      <c r="I692" s="122">
        <f t="shared" si="65"/>
        <v>0.37313288888732338</v>
      </c>
      <c r="J692" s="128">
        <f t="shared" si="66"/>
        <v>100.53535744964614</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0.12661290322580648</v>
      </c>
      <c r="F693" s="128">
        <f t="shared" si="62"/>
        <v>39.250000000000007</v>
      </c>
      <c r="G693" s="122">
        <f t="shared" si="63"/>
        <v>0.12276038308969156</v>
      </c>
      <c r="H693" s="128">
        <f t="shared" si="64"/>
        <v>42273.520000000004</v>
      </c>
      <c r="I693" s="122">
        <f t="shared" si="65"/>
        <v>-0.16264810511771008</v>
      </c>
      <c r="J693" s="128">
        <f t="shared" si="66"/>
        <v>103.13824382032124</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0.39815161290322576</v>
      </c>
      <c r="F694" s="128">
        <f t="shared" si="62"/>
        <v>123.42699999999999</v>
      </c>
      <c r="G694" s="122">
        <f t="shared" si="63"/>
        <v>0.39870904407622304</v>
      </c>
      <c r="H694" s="128">
        <f t="shared" si="64"/>
        <v>137298.649</v>
      </c>
      <c r="I694" s="122">
        <f t="shared" si="65"/>
        <v>0.11998353515171577</v>
      </c>
      <c r="J694" s="128">
        <f t="shared" si="66"/>
        <v>99.860190988571929</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0.31489354838709677</v>
      </c>
      <c r="F695" s="128">
        <f t="shared" si="62"/>
        <v>97.617000000000004</v>
      </c>
      <c r="G695" s="122">
        <f t="shared" si="63"/>
        <v>0.31337709592923646</v>
      </c>
      <c r="H695" s="128">
        <f t="shared" si="64"/>
        <v>107913.91</v>
      </c>
      <c r="I695" s="122">
        <f t="shared" si="65"/>
        <v>-8.4847601540339032E-2</v>
      </c>
      <c r="J695" s="128">
        <f t="shared" si="66"/>
        <v>100.48390660247956</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0.33693548387096772</v>
      </c>
      <c r="F696" s="128">
        <f t="shared" si="62"/>
        <v>104.44999999999999</v>
      </c>
      <c r="G696" s="122">
        <f t="shared" si="63"/>
        <v>0.33114991084859363</v>
      </c>
      <c r="H696" s="128">
        <f t="shared" si="64"/>
        <v>114034.12100000001</v>
      </c>
      <c r="I696" s="122">
        <f t="shared" si="65"/>
        <v>0.15484988524215756</v>
      </c>
      <c r="J696" s="128">
        <f t="shared" si="66"/>
        <v>101.74711598367887</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0.12737096774193546</v>
      </c>
      <c r="F697" s="128">
        <f t="shared" si="62"/>
        <v>39.484999999999992</v>
      </c>
      <c r="G697" s="122">
        <f t="shared" si="63"/>
        <v>0.12527643034284089</v>
      </c>
      <c r="H697" s="128">
        <f t="shared" si="64"/>
        <v>43139.941000000006</v>
      </c>
      <c r="I697" s="122">
        <f t="shared" si="65"/>
        <v>-1.481808761286903E-2</v>
      </c>
      <c r="J697" s="128">
        <f t="shared" si="66"/>
        <v>101.67193253620215</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9.4509677419354815E-2</v>
      </c>
      <c r="F698" s="128">
        <f t="shared" si="62"/>
        <v>29.297999999999995</v>
      </c>
      <c r="G698" s="122">
        <f t="shared" si="63"/>
        <v>8.9382799296081422E-2</v>
      </c>
      <c r="H698" s="128">
        <f t="shared" si="64"/>
        <v>30779.682000000004</v>
      </c>
      <c r="I698" s="122">
        <f t="shared" si="65"/>
        <v>-3.9176617280596182E-2</v>
      </c>
      <c r="J698" s="128">
        <f t="shared" si="66"/>
        <v>105.73586659139032</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0.22230967741935484</v>
      </c>
      <c r="F699" s="128">
        <f t="shared" si="62"/>
        <v>68.915999999999997</v>
      </c>
      <c r="G699" s="122">
        <f t="shared" si="63"/>
        <v>0.22186827661909983</v>
      </c>
      <c r="H699" s="128">
        <f t="shared" si="64"/>
        <v>76402.11599999998</v>
      </c>
      <c r="I699" s="122">
        <f t="shared" si="65"/>
        <v>0.156783683167144</v>
      </c>
      <c r="J699" s="128">
        <f t="shared" si="66"/>
        <v>100.19894723435961</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0.17437419354838707</v>
      </c>
      <c r="F700" s="128">
        <f t="shared" si="62"/>
        <v>54.05599999999999</v>
      </c>
      <c r="G700" s="122">
        <f t="shared" si="63"/>
        <v>0.16510659255774518</v>
      </c>
      <c r="H700" s="128">
        <f t="shared" si="64"/>
        <v>56855.776000000013</v>
      </c>
      <c r="I700" s="122">
        <f t="shared" si="65"/>
        <v>0.35976819496118378</v>
      </c>
      <c r="J700" s="128">
        <f t="shared" si="66"/>
        <v>105.61310172239222</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0.38863225806451612</v>
      </c>
      <c r="F701" s="128">
        <f t="shared" si="62"/>
        <v>120.476</v>
      </c>
      <c r="G701" s="122">
        <f t="shared" si="63"/>
        <v>0.38221396337532448</v>
      </c>
      <c r="H701" s="128">
        <f t="shared" si="64"/>
        <v>131618.43599999999</v>
      </c>
      <c r="I701" s="122">
        <f t="shared" si="65"/>
        <v>0.186454511934979</v>
      </c>
      <c r="J701" s="128">
        <f t="shared" si="66"/>
        <v>101.67924129001248</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0.2775548387096774</v>
      </c>
      <c r="F702" s="128">
        <f t="shared" si="62"/>
        <v>86.042000000000002</v>
      </c>
      <c r="G702" s="122">
        <f t="shared" si="63"/>
        <v>0.27676442829845682</v>
      </c>
      <c r="H702" s="128">
        <f t="shared" si="64"/>
        <v>95306.044999999998</v>
      </c>
      <c r="I702" s="122">
        <f t="shared" si="65"/>
        <v>0.14414589758997814</v>
      </c>
      <c r="J702" s="128">
        <f t="shared" si="66"/>
        <v>100.2855895954838</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0.41310645161290321</v>
      </c>
      <c r="F703" s="128">
        <f t="shared" si="62"/>
        <v>128.06299999999999</v>
      </c>
      <c r="G703" s="122">
        <f t="shared" si="63"/>
        <v>0.4029699411658797</v>
      </c>
      <c r="H703" s="128">
        <f t="shared" si="64"/>
        <v>138765.92300000001</v>
      </c>
      <c r="I703" s="122">
        <f t="shared" si="65"/>
        <v>0.20708669484788725</v>
      </c>
      <c r="J703" s="128">
        <f t="shared" si="66"/>
        <v>102.51545075984983</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0.11831612903225805</v>
      </c>
      <c r="F704" s="128">
        <f t="shared" si="62"/>
        <v>36.677999999999997</v>
      </c>
      <c r="G704" s="122">
        <f t="shared" si="63"/>
        <v>0.11949797594364003</v>
      </c>
      <c r="H704" s="128">
        <f t="shared" si="64"/>
        <v>41150.083999999995</v>
      </c>
      <c r="I704" s="122">
        <f t="shared" si="65"/>
        <v>-0.39587231432223274</v>
      </c>
      <c r="J704" s="128">
        <f t="shared" si="66"/>
        <v>99.010990017153603</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0.11189999999999997</v>
      </c>
      <c r="F705" s="128">
        <f t="shared" si="62"/>
        <v>34.688999999999993</v>
      </c>
      <c r="G705" s="122">
        <f t="shared" si="63"/>
        <v>0.1051040312697832</v>
      </c>
      <c r="H705" s="128">
        <f t="shared" si="64"/>
        <v>36193.414000000004</v>
      </c>
      <c r="I705" s="122">
        <f t="shared" si="65"/>
        <v>0.17989600667607905</v>
      </c>
      <c r="J705" s="128">
        <f t="shared" si="66"/>
        <v>106.46594488157429</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0.26649677419354834</v>
      </c>
      <c r="F706" s="128">
        <f t="shared" si="62"/>
        <v>82.61399999999999</v>
      </c>
      <c r="G706" s="122">
        <f t="shared" si="63"/>
        <v>0.26789842837976757</v>
      </c>
      <c r="H706" s="128">
        <f t="shared" si="64"/>
        <v>92252.967000000004</v>
      </c>
      <c r="I706" s="122">
        <f t="shared" si="65"/>
        <v>0.28297959831956715</v>
      </c>
      <c r="J706" s="128">
        <f t="shared" si="66"/>
        <v>99.476796413216633</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0.14720322580645162</v>
      </c>
      <c r="F707" s="128">
        <f t="shared" si="62"/>
        <v>45.633000000000003</v>
      </c>
      <c r="G707" s="122">
        <f t="shared" si="63"/>
        <v>0.13624762892106471</v>
      </c>
      <c r="H707" s="128">
        <f t="shared" si="64"/>
        <v>46917.961000000003</v>
      </c>
      <c r="I707" s="122">
        <f t="shared" si="65"/>
        <v>-0.15720162929812637</v>
      </c>
      <c r="J707" s="128">
        <f t="shared" si="66"/>
        <v>108.04094498535022</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0.26970322580645156</v>
      </c>
      <c r="F708" s="128">
        <f t="shared" si="62"/>
        <v>83.60799999999999</v>
      </c>
      <c r="G708" s="122">
        <f t="shared" si="63"/>
        <v>0.25901523704981438</v>
      </c>
      <c r="H708" s="128">
        <f t="shared" si="64"/>
        <v>89193.968999999983</v>
      </c>
      <c r="I708" s="122">
        <f t="shared" si="65"/>
        <v>8.2396589820666194E-3</v>
      </c>
      <c r="J708" s="128">
        <f t="shared" si="66"/>
        <v>104.12639382855366</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0.32800000000000007</v>
      </c>
      <c r="F709" s="128">
        <f t="shared" si="62"/>
        <v>101.68000000000002</v>
      </c>
      <c r="G709" s="122">
        <f t="shared" si="63"/>
        <v>0.32799999999999996</v>
      </c>
      <c r="H709" s="128">
        <f t="shared" si="64"/>
        <v>112949.42399999998</v>
      </c>
      <c r="I709" s="122">
        <f t="shared" si="65"/>
        <v>0.22506353496566658</v>
      </c>
      <c r="J709" s="128">
        <f t="shared" si="66"/>
        <v>100.00000000000004</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0.27328709677419361</v>
      </c>
      <c r="F710" s="128">
        <f t="shared" si="62"/>
        <v>84.719000000000023</v>
      </c>
      <c r="G710" s="122">
        <f t="shared" si="63"/>
        <v>0.26271369621150081</v>
      </c>
      <c r="H710" s="128">
        <f t="shared" si="64"/>
        <v>90467.562999999995</v>
      </c>
      <c r="I710" s="122">
        <f t="shared" si="65"/>
        <v>2.2730591164799082E-2</v>
      </c>
      <c r="J710" s="128">
        <f t="shared" si="66"/>
        <v>104.02468569974386</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0.18646451612903225</v>
      </c>
      <c r="F711" s="128">
        <f t="shared" si="62"/>
        <v>57.804000000000002</v>
      </c>
      <c r="G711" s="122">
        <f t="shared" si="63"/>
        <v>0.17909578403870388</v>
      </c>
      <c r="H711" s="128">
        <f t="shared" si="64"/>
        <v>61673.065999999992</v>
      </c>
      <c r="I711" s="122">
        <f t="shared" si="65"/>
        <v>0.10937806790802221</v>
      </c>
      <c r="J711" s="128">
        <f t="shared" si="66"/>
        <v>104.11440846018796</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0.14418064516129031</v>
      </c>
      <c r="F712" s="128">
        <f t="shared" si="62"/>
        <v>44.695999999999998</v>
      </c>
      <c r="G712" s="122">
        <f t="shared" si="63"/>
        <v>0.13890601350919685</v>
      </c>
      <c r="H712" s="128">
        <f t="shared" si="64"/>
        <v>47833.397000000012</v>
      </c>
      <c r="I712" s="122">
        <f t="shared" si="65"/>
        <v>0.23223769961434862</v>
      </c>
      <c r="J712" s="128">
        <f t="shared" si="66"/>
        <v>103.7972665969168</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0.25643870967741939</v>
      </c>
      <c r="F713" s="128">
        <f t="shared" ref="F713:F776" si="68">SUMPRODUCT($K$2:$AI$2,$K713:$AI713)</f>
        <v>79.496000000000009</v>
      </c>
      <c r="G713" s="122">
        <f t="shared" ref="G713:G776" si="69">SUMPRODUCT($K$3:$AI$3,$K713:$AI713)/$J$3</f>
        <v>0.26167490518588216</v>
      </c>
      <c r="H713" s="128">
        <f t="shared" ref="H713:H776" si="70">SUMPRODUCT($K$3:$AI$3,$K713:$AI713)</f>
        <v>90109.847000000009</v>
      </c>
      <c r="I713" s="122">
        <f t="shared" ref="I713:I776" si="71">CORREL($K$4:$AI$4,$K713:$AI713)</f>
        <v>-0.12096239414484936</v>
      </c>
      <c r="J713" s="128">
        <f t="shared" si="66"/>
        <v>97.998969177138633</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0.14533548387096773</v>
      </c>
      <c r="F714" s="128">
        <f t="shared" si="68"/>
        <v>45.053999999999995</v>
      </c>
      <c r="G714" s="122">
        <f t="shared" si="69"/>
        <v>0.13033759343473947</v>
      </c>
      <c r="H714" s="128">
        <f t="shared" si="70"/>
        <v>44882.793000000012</v>
      </c>
      <c r="I714" s="122">
        <f t="shared" si="71"/>
        <v>-0.16490951994922376</v>
      </c>
      <c r="J714" s="128">
        <f t="shared" ref="J714:J777" si="72">$E714/$G714*100</f>
        <v>111.50695669683188</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0.32587741935483872</v>
      </c>
      <c r="F715" s="128">
        <f t="shared" si="68"/>
        <v>101.02200000000001</v>
      </c>
      <c r="G715" s="122">
        <f t="shared" si="69"/>
        <v>0.32266527857636534</v>
      </c>
      <c r="H715" s="128">
        <f t="shared" si="70"/>
        <v>111112.37000000001</v>
      </c>
      <c r="I715" s="122">
        <f t="shared" si="71"/>
        <v>0.18019424695713479</v>
      </c>
      <c r="J715" s="128">
        <f t="shared" si="72"/>
        <v>100.99550245773132</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0.21537741935483876</v>
      </c>
      <c r="F716" s="128">
        <f t="shared" si="68"/>
        <v>66.76700000000001</v>
      </c>
      <c r="G716" s="122">
        <f t="shared" si="69"/>
        <v>0.20440495356576585</v>
      </c>
      <c r="H716" s="128">
        <f t="shared" si="70"/>
        <v>70388.481</v>
      </c>
      <c r="I716" s="122">
        <f t="shared" si="71"/>
        <v>9.7968898275730312E-2</v>
      </c>
      <c r="J716" s="128">
        <f t="shared" si="72"/>
        <v>105.36800385590585</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0.30518064516129029</v>
      </c>
      <c r="F717" s="128">
        <f t="shared" si="68"/>
        <v>94.605999999999995</v>
      </c>
      <c r="G717" s="122">
        <f t="shared" si="69"/>
        <v>0.29489868392777285</v>
      </c>
      <c r="H717" s="128">
        <f t="shared" si="70"/>
        <v>101550.72100000001</v>
      </c>
      <c r="I717" s="122">
        <f t="shared" si="71"/>
        <v>0.12406207659123124</v>
      </c>
      <c r="J717" s="128">
        <f t="shared" si="72"/>
        <v>103.48660804333589</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8.5390322580645175E-2</v>
      </c>
      <c r="F718" s="128">
        <f t="shared" si="68"/>
        <v>26.471000000000004</v>
      </c>
      <c r="G718" s="122">
        <f t="shared" si="69"/>
        <v>7.6902177385163098E-2</v>
      </c>
      <c r="H718" s="128">
        <f t="shared" si="70"/>
        <v>26481.879999999994</v>
      </c>
      <c r="I718" s="122">
        <f t="shared" si="71"/>
        <v>-5.1950520298143605E-3</v>
      </c>
      <c r="J718" s="128">
        <f t="shared" si="72"/>
        <v>111.03758760037361</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9.5719354838709678E-2</v>
      </c>
      <c r="F719" s="128">
        <f t="shared" si="68"/>
        <v>29.673000000000002</v>
      </c>
      <c r="G719" s="122">
        <f t="shared" si="69"/>
        <v>8.5989235040277848E-2</v>
      </c>
      <c r="H719" s="128">
        <f t="shared" si="70"/>
        <v>29611.080999999998</v>
      </c>
      <c r="I719" s="122">
        <f t="shared" si="71"/>
        <v>0.32534629288896677</v>
      </c>
      <c r="J719" s="128">
        <f t="shared" si="72"/>
        <v>111.31550919585945</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0.33012580645161288</v>
      </c>
      <c r="F720" s="128">
        <f t="shared" si="68"/>
        <v>102.33899999999998</v>
      </c>
      <c r="G720" s="122">
        <f t="shared" si="69"/>
        <v>0.33239118301302711</v>
      </c>
      <c r="H720" s="128">
        <f t="shared" si="70"/>
        <v>114461.56299999999</v>
      </c>
      <c r="I720" s="122">
        <f t="shared" si="71"/>
        <v>-7.1992432663514905E-2</v>
      </c>
      <c r="J720" s="128">
        <f t="shared" si="72"/>
        <v>99.318460694149806</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0.1183483870967742</v>
      </c>
      <c r="F721" s="128">
        <f t="shared" si="68"/>
        <v>36.688000000000002</v>
      </c>
      <c r="G721" s="122">
        <f t="shared" si="69"/>
        <v>0.10871947508116554</v>
      </c>
      <c r="H721" s="128">
        <f t="shared" si="70"/>
        <v>37438.421000000002</v>
      </c>
      <c r="I721" s="122">
        <f t="shared" si="71"/>
        <v>0.10785833226177158</v>
      </c>
      <c r="J721" s="128">
        <f t="shared" si="72"/>
        <v>108.8566579340271</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0.34876129032258069</v>
      </c>
      <c r="F722" s="128">
        <f t="shared" si="68"/>
        <v>108.11600000000001</v>
      </c>
      <c r="G722" s="122">
        <f t="shared" si="69"/>
        <v>0.34678180556281551</v>
      </c>
      <c r="H722" s="128">
        <f t="shared" si="70"/>
        <v>119417.08900000002</v>
      </c>
      <c r="I722" s="122">
        <f t="shared" si="71"/>
        <v>-0.13034157221449949</v>
      </c>
      <c r="J722" s="128">
        <f t="shared" si="72"/>
        <v>100.57081563334978</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0.39938387096774197</v>
      </c>
      <c r="F723" s="128">
        <f t="shared" si="68"/>
        <v>123.80900000000001</v>
      </c>
      <c r="G723" s="122">
        <f t="shared" si="69"/>
        <v>0.40003551246086921</v>
      </c>
      <c r="H723" s="128">
        <f t="shared" si="70"/>
        <v>137755.429</v>
      </c>
      <c r="I723" s="122">
        <f t="shared" si="71"/>
        <v>0.21928554587253105</v>
      </c>
      <c r="J723" s="128">
        <f t="shared" si="72"/>
        <v>99.837104088804878</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0.20718387096774193</v>
      </c>
      <c r="F724" s="128">
        <f t="shared" si="68"/>
        <v>64.227000000000004</v>
      </c>
      <c r="G724" s="122">
        <f t="shared" si="69"/>
        <v>0.19531317117650818</v>
      </c>
      <c r="H724" s="128">
        <f t="shared" si="70"/>
        <v>67257.653000000006</v>
      </c>
      <c r="I724" s="122">
        <f t="shared" si="71"/>
        <v>1.9352037828280842E-3</v>
      </c>
      <c r="J724" s="128">
        <f t="shared" si="72"/>
        <v>106.07777740729323</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0.12357096774193552</v>
      </c>
      <c r="F725" s="128">
        <f t="shared" si="68"/>
        <v>38.307000000000009</v>
      </c>
      <c r="G725" s="122">
        <f t="shared" si="69"/>
        <v>0.11846041329081942</v>
      </c>
      <c r="H725" s="128">
        <f t="shared" si="70"/>
        <v>40792.790999999997</v>
      </c>
      <c r="I725" s="122">
        <f t="shared" si="71"/>
        <v>0.2104826828818265</v>
      </c>
      <c r="J725" s="128">
        <f t="shared" si="72"/>
        <v>104.31414538337775</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7.3851612903225797E-2</v>
      </c>
      <c r="F726" s="128">
        <f t="shared" si="68"/>
        <v>22.893999999999998</v>
      </c>
      <c r="G726" s="122">
        <f t="shared" si="69"/>
        <v>6.4378611793540458E-2</v>
      </c>
      <c r="H726" s="128">
        <f t="shared" si="70"/>
        <v>22169.290000000005</v>
      </c>
      <c r="I726" s="122">
        <f t="shared" si="71"/>
        <v>0.28816865855605212</v>
      </c>
      <c r="J726" s="128">
        <f t="shared" si="72"/>
        <v>114.71451596388079</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0.2488806451612903</v>
      </c>
      <c r="F727" s="128">
        <f t="shared" si="68"/>
        <v>77.152999999999992</v>
      </c>
      <c r="G727" s="122">
        <f t="shared" si="69"/>
        <v>0.249816336487028</v>
      </c>
      <c r="H727" s="128">
        <f t="shared" si="70"/>
        <v>86026.253999999986</v>
      </c>
      <c r="I727" s="122">
        <f t="shared" si="71"/>
        <v>0.1135585809630482</v>
      </c>
      <c r="J727" s="128">
        <f t="shared" si="72"/>
        <v>99.625448303783642</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0.15527419354838709</v>
      </c>
      <c r="F728" s="128">
        <f t="shared" si="68"/>
        <v>48.134999999999998</v>
      </c>
      <c r="G728" s="122">
        <f t="shared" si="69"/>
        <v>0.14509936461473236</v>
      </c>
      <c r="H728" s="128">
        <f t="shared" si="70"/>
        <v>49966.127000000008</v>
      </c>
      <c r="I728" s="122">
        <f t="shared" si="71"/>
        <v>-0.15486909643311489</v>
      </c>
      <c r="J728" s="128">
        <f t="shared" si="72"/>
        <v>107.01231804885634</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0.19906129032258063</v>
      </c>
      <c r="F729" s="128">
        <f t="shared" si="68"/>
        <v>61.708999999999996</v>
      </c>
      <c r="G729" s="122">
        <f t="shared" si="69"/>
        <v>0.18565456879178069</v>
      </c>
      <c r="H729" s="128">
        <f t="shared" si="70"/>
        <v>63931.636000000013</v>
      </c>
      <c r="I729" s="122">
        <f t="shared" si="71"/>
        <v>-5.9402703905837281E-2</v>
      </c>
      <c r="J729" s="128">
        <f t="shared" si="72"/>
        <v>107.22132593776139</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0.33023225806451612</v>
      </c>
      <c r="F730" s="128">
        <f t="shared" si="68"/>
        <v>102.372</v>
      </c>
      <c r="G730" s="122">
        <f t="shared" si="69"/>
        <v>0.33010140609481986</v>
      </c>
      <c r="H730" s="128">
        <f t="shared" si="70"/>
        <v>113673.05999999998</v>
      </c>
      <c r="I730" s="122">
        <f t="shared" si="71"/>
        <v>0.17778767829473041</v>
      </c>
      <c r="J730" s="128">
        <f t="shared" si="72"/>
        <v>100.03963993102734</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0.17287419354838707</v>
      </c>
      <c r="F731" s="128">
        <f t="shared" si="68"/>
        <v>53.590999999999987</v>
      </c>
      <c r="G731" s="122">
        <f t="shared" si="69"/>
        <v>0.15976067929306126</v>
      </c>
      <c r="H731" s="128">
        <f t="shared" si="70"/>
        <v>55014.867999999988</v>
      </c>
      <c r="I731" s="122">
        <f t="shared" si="71"/>
        <v>0.17190285658837065</v>
      </c>
      <c r="J731" s="128">
        <f t="shared" si="72"/>
        <v>108.20822389673911</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0.13101290322580647</v>
      </c>
      <c r="F732" s="128">
        <f t="shared" si="68"/>
        <v>40.614000000000004</v>
      </c>
      <c r="G732" s="122">
        <f t="shared" si="69"/>
        <v>0.12491124353144115</v>
      </c>
      <c r="H732" s="128">
        <f t="shared" si="70"/>
        <v>43014.186000000009</v>
      </c>
      <c r="I732" s="122">
        <f t="shared" si="71"/>
        <v>-9.1746657657910263E-2</v>
      </c>
      <c r="J732" s="128">
        <f t="shared" si="72"/>
        <v>104.88479621358464</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9.465161290322581E-2</v>
      </c>
      <c r="F733" s="128">
        <f t="shared" si="68"/>
        <v>29.342000000000002</v>
      </c>
      <c r="G733" s="122">
        <f t="shared" si="69"/>
        <v>8.393962678375412E-2</v>
      </c>
      <c r="H733" s="128">
        <f t="shared" si="70"/>
        <v>28905.281999999999</v>
      </c>
      <c r="I733" s="122">
        <f t="shared" si="71"/>
        <v>-0.10166468513906513</v>
      </c>
      <c r="J733" s="128">
        <f t="shared" si="72"/>
        <v>112.76153651131662</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0.28086774193548386</v>
      </c>
      <c r="F734" s="128">
        <f t="shared" si="68"/>
        <v>87.069000000000003</v>
      </c>
      <c r="G734" s="122">
        <f t="shared" si="69"/>
        <v>0.28311022830891108</v>
      </c>
      <c r="H734" s="128">
        <f t="shared" si="70"/>
        <v>97491.272000000012</v>
      </c>
      <c r="I734" s="122">
        <f t="shared" si="71"/>
        <v>-0.20910903121899369</v>
      </c>
      <c r="J734" s="128">
        <f t="shared" si="72"/>
        <v>99.207910506511126</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0.14842580645161291</v>
      </c>
      <c r="F735" s="128">
        <f t="shared" si="68"/>
        <v>46.012</v>
      </c>
      <c r="G735" s="122">
        <f t="shared" si="69"/>
        <v>0.13266585936728637</v>
      </c>
      <c r="H735" s="128">
        <f t="shared" si="70"/>
        <v>45684.549999999996</v>
      </c>
      <c r="I735" s="122">
        <f t="shared" si="71"/>
        <v>5.7315819604504624E-2</v>
      </c>
      <c r="J735" s="128">
        <f t="shared" si="72"/>
        <v>111.87942938710027</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0.15933225806451612</v>
      </c>
      <c r="F736" s="128">
        <f t="shared" si="68"/>
        <v>49.393000000000001</v>
      </c>
      <c r="G736" s="122">
        <f t="shared" si="69"/>
        <v>0.15792262122558501</v>
      </c>
      <c r="H736" s="128">
        <f t="shared" si="70"/>
        <v>54381.918000000005</v>
      </c>
      <c r="I736" s="122">
        <f t="shared" si="71"/>
        <v>-0.23474423638451</v>
      </c>
      <c r="J736" s="128">
        <f t="shared" si="72"/>
        <v>100.89261236166888</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0.34286451612903218</v>
      </c>
      <c r="F737" s="128">
        <f t="shared" si="68"/>
        <v>106.28799999999998</v>
      </c>
      <c r="G737" s="122">
        <f t="shared" si="69"/>
        <v>0.34068084377305013</v>
      </c>
      <c r="H737" s="128">
        <f t="shared" si="70"/>
        <v>117316.174</v>
      </c>
      <c r="I737" s="122">
        <f t="shared" si="71"/>
        <v>-0.10240135491359796</v>
      </c>
      <c r="J737" s="128">
        <f t="shared" si="72"/>
        <v>100.64097303851834</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0.14524516129032256</v>
      </c>
      <c r="F738" s="128">
        <f t="shared" si="68"/>
        <v>45.025999999999996</v>
      </c>
      <c r="G738" s="122">
        <f t="shared" si="69"/>
        <v>0.13522699051568426</v>
      </c>
      <c r="H738" s="128">
        <f t="shared" si="70"/>
        <v>46566.495999999999</v>
      </c>
      <c r="I738" s="122">
        <f t="shared" si="71"/>
        <v>0.23320302645806487</v>
      </c>
      <c r="J738" s="128">
        <f t="shared" si="72"/>
        <v>107.40841065562006</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0.16479032258064513</v>
      </c>
      <c r="F739" s="128">
        <f t="shared" si="68"/>
        <v>51.084999999999994</v>
      </c>
      <c r="G739" s="122">
        <f t="shared" si="69"/>
        <v>0.15750277908455737</v>
      </c>
      <c r="H739" s="128">
        <f t="shared" si="70"/>
        <v>54237.342000000004</v>
      </c>
      <c r="I739" s="122">
        <f t="shared" si="71"/>
        <v>0.32633204245331177</v>
      </c>
      <c r="J739" s="128">
        <f t="shared" si="72"/>
        <v>104.62693010145259</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0.11429354838709679</v>
      </c>
      <c r="F740" s="128">
        <f t="shared" si="68"/>
        <v>35.431000000000004</v>
      </c>
      <c r="G740" s="122">
        <f t="shared" si="69"/>
        <v>0.10502448614523258</v>
      </c>
      <c r="H740" s="128">
        <f t="shared" si="70"/>
        <v>36166.021999999997</v>
      </c>
      <c r="I740" s="122">
        <f t="shared" si="71"/>
        <v>-2.9930682913371601E-2</v>
      </c>
      <c r="J740" s="128">
        <f t="shared" si="72"/>
        <v>108.82562017875198</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0.24932903225806452</v>
      </c>
      <c r="F741" s="128">
        <f t="shared" si="68"/>
        <v>77.292000000000002</v>
      </c>
      <c r="G741" s="122">
        <f t="shared" si="69"/>
        <v>0.24550224766086448</v>
      </c>
      <c r="H741" s="128">
        <f t="shared" si="70"/>
        <v>84540.662999999971</v>
      </c>
      <c r="I741" s="122">
        <f t="shared" si="71"/>
        <v>0.44122268609257598</v>
      </c>
      <c r="J741" s="128">
        <f t="shared" si="72"/>
        <v>101.55875745890781</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0.13751290322580648</v>
      </c>
      <c r="F742" s="128">
        <f t="shared" si="68"/>
        <v>42.629000000000005</v>
      </c>
      <c r="G742" s="122">
        <f t="shared" si="69"/>
        <v>0.12313273105314818</v>
      </c>
      <c r="H742" s="128">
        <f t="shared" si="70"/>
        <v>42401.741000000002</v>
      </c>
      <c r="I742" s="122">
        <f t="shared" si="71"/>
        <v>-3.4157528777247176E-2</v>
      </c>
      <c r="J742" s="128">
        <f t="shared" si="72"/>
        <v>111.67859435071846</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0.1637451612903226</v>
      </c>
      <c r="F743" s="128">
        <f t="shared" si="68"/>
        <v>50.761000000000003</v>
      </c>
      <c r="G743" s="122">
        <f t="shared" si="69"/>
        <v>0.16365345948112139</v>
      </c>
      <c r="H743" s="128">
        <f t="shared" si="70"/>
        <v>56355.377999999997</v>
      </c>
      <c r="I743" s="122">
        <f t="shared" si="71"/>
        <v>-0.16570858218042325</v>
      </c>
      <c r="J743" s="128">
        <f t="shared" si="72"/>
        <v>100.05603414036706</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0.25781935483870966</v>
      </c>
      <c r="F744" s="128">
        <f t="shared" si="68"/>
        <v>79.923999999999992</v>
      </c>
      <c r="G744" s="122">
        <f t="shared" si="69"/>
        <v>0.25539419150999837</v>
      </c>
      <c r="H744" s="128">
        <f t="shared" si="70"/>
        <v>87947.033000000025</v>
      </c>
      <c r="I744" s="122">
        <f t="shared" si="71"/>
        <v>1.5401127230981318E-2</v>
      </c>
      <c r="J744" s="128">
        <f t="shared" si="72"/>
        <v>100.94957654063026</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0.11890645161290324</v>
      </c>
      <c r="F745" s="128">
        <f t="shared" si="68"/>
        <v>36.861000000000004</v>
      </c>
      <c r="G745" s="122">
        <f t="shared" si="69"/>
        <v>0.11397156738045872</v>
      </c>
      <c r="H745" s="128">
        <f t="shared" si="70"/>
        <v>39247.021000000001</v>
      </c>
      <c r="I745" s="122">
        <f t="shared" si="71"/>
        <v>5.5549761110215035E-2</v>
      </c>
      <c r="J745" s="128">
        <f t="shared" si="72"/>
        <v>104.3299257401374</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8.7000000000000008E-2</v>
      </c>
      <c r="F746" s="128">
        <f t="shared" si="68"/>
        <v>26.970000000000002</v>
      </c>
      <c r="G746" s="122">
        <f t="shared" si="69"/>
        <v>7.5809506385796185E-2</v>
      </c>
      <c r="H746" s="128">
        <f t="shared" si="70"/>
        <v>26105.61</v>
      </c>
      <c r="I746" s="122">
        <f t="shared" si="71"/>
        <v>-4.274918408157493E-2</v>
      </c>
      <c r="J746" s="128">
        <f t="shared" si="72"/>
        <v>114.76133290890348</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7.5948387096774192E-2</v>
      </c>
      <c r="F747" s="128">
        <f t="shared" si="68"/>
        <v>23.544</v>
      </c>
      <c r="G747" s="122">
        <f t="shared" si="69"/>
        <v>6.6339382270776348E-2</v>
      </c>
      <c r="H747" s="128">
        <f t="shared" si="70"/>
        <v>22844.496999999999</v>
      </c>
      <c r="I747" s="122">
        <f t="shared" si="71"/>
        <v>-0.15024775369711449</v>
      </c>
      <c r="J747" s="128">
        <f t="shared" si="72"/>
        <v>114.48461607130578</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0.31167741935483867</v>
      </c>
      <c r="F748" s="128">
        <f t="shared" si="68"/>
        <v>96.61999999999999</v>
      </c>
      <c r="G748" s="122">
        <f t="shared" si="69"/>
        <v>0.31187081757937957</v>
      </c>
      <c r="H748" s="128">
        <f t="shared" si="70"/>
        <v>107395.211</v>
      </c>
      <c r="I748" s="122">
        <f t="shared" si="71"/>
        <v>9.8482598857029799E-2</v>
      </c>
      <c r="J748" s="128">
        <f t="shared" si="72"/>
        <v>99.93798771361746</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0.14578709677419355</v>
      </c>
      <c r="F749" s="128">
        <f t="shared" si="68"/>
        <v>45.193999999999996</v>
      </c>
      <c r="G749" s="122">
        <f t="shared" si="69"/>
        <v>0.14079967069154778</v>
      </c>
      <c r="H749" s="128">
        <f t="shared" si="70"/>
        <v>48485.493000000009</v>
      </c>
      <c r="I749" s="122">
        <f t="shared" si="71"/>
        <v>-0.18090358369301593</v>
      </c>
      <c r="J749" s="128">
        <f t="shared" si="72"/>
        <v>103.54221430927335</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0.35906774193548391</v>
      </c>
      <c r="F750" s="128">
        <f t="shared" si="68"/>
        <v>111.31100000000001</v>
      </c>
      <c r="G750" s="122">
        <f t="shared" si="69"/>
        <v>0.3586770279766987</v>
      </c>
      <c r="H750" s="128">
        <f t="shared" si="70"/>
        <v>123513.304</v>
      </c>
      <c r="I750" s="122">
        <f t="shared" si="71"/>
        <v>0.21887173045023628</v>
      </c>
      <c r="J750" s="128">
        <f t="shared" si="72"/>
        <v>100.10893197174886</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0.36999999999999994</v>
      </c>
      <c r="F751" s="128">
        <f t="shared" si="68"/>
        <v>114.69999999999999</v>
      </c>
      <c r="G751" s="122">
        <f t="shared" si="69"/>
        <v>0.36997343171931535</v>
      </c>
      <c r="H751" s="128">
        <f t="shared" si="70"/>
        <v>127403.31099999999</v>
      </c>
      <c r="I751" s="122">
        <f t="shared" si="71"/>
        <v>0.28134751004941938</v>
      </c>
      <c r="J751" s="128">
        <f t="shared" si="72"/>
        <v>100.00718113205079</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0.21189354838709676</v>
      </c>
      <c r="F752" s="128">
        <f t="shared" si="68"/>
        <v>65.686999999999998</v>
      </c>
      <c r="G752" s="122">
        <f t="shared" si="69"/>
        <v>0.20203560538741661</v>
      </c>
      <c r="H752" s="128">
        <f t="shared" si="70"/>
        <v>69572.577000000005</v>
      </c>
      <c r="I752" s="122">
        <f t="shared" si="71"/>
        <v>0.26831532346453468</v>
      </c>
      <c r="J752" s="128">
        <f t="shared" si="72"/>
        <v>104.8793097537322</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0.1321258064516129</v>
      </c>
      <c r="F753" s="128">
        <f t="shared" si="68"/>
        <v>40.958999999999996</v>
      </c>
      <c r="G753" s="122">
        <f t="shared" si="69"/>
        <v>0.13717821279017764</v>
      </c>
      <c r="H753" s="128">
        <f t="shared" si="70"/>
        <v>47238.414999999994</v>
      </c>
      <c r="I753" s="122">
        <f t="shared" si="71"/>
        <v>7.5931861176785173E-2</v>
      </c>
      <c r="J753" s="128">
        <f t="shared" si="72"/>
        <v>96.316903219687873</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8.1645161290322579E-2</v>
      </c>
      <c r="F754" s="128">
        <f t="shared" si="68"/>
        <v>25.31</v>
      </c>
      <c r="G754" s="122">
        <f t="shared" si="69"/>
        <v>7.4226403916853992E-2</v>
      </c>
      <c r="H754" s="128">
        <f t="shared" si="70"/>
        <v>25560.456000000006</v>
      </c>
      <c r="I754" s="122">
        <f t="shared" si="71"/>
        <v>0.19249975586570289</v>
      </c>
      <c r="J754" s="128">
        <f t="shared" si="72"/>
        <v>109.99476868336346</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0.29269354838709688</v>
      </c>
      <c r="F755" s="128">
        <f t="shared" si="68"/>
        <v>90.735000000000028</v>
      </c>
      <c r="G755" s="122">
        <f t="shared" si="69"/>
        <v>0.2921212168731378</v>
      </c>
      <c r="H755" s="128">
        <f t="shared" si="70"/>
        <v>100594.27799999999</v>
      </c>
      <c r="I755" s="122">
        <f t="shared" si="71"/>
        <v>0.21488610529832158</v>
      </c>
      <c r="J755" s="128">
        <f t="shared" si="72"/>
        <v>100.19592261051262</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0.20448709677419358</v>
      </c>
      <c r="F756" s="128">
        <f t="shared" si="68"/>
        <v>63.391000000000005</v>
      </c>
      <c r="G756" s="122">
        <f t="shared" si="69"/>
        <v>0.19378257511078587</v>
      </c>
      <c r="H756" s="128">
        <f t="shared" si="70"/>
        <v>66730.58</v>
      </c>
      <c r="I756" s="122">
        <f t="shared" si="71"/>
        <v>0.31629016418494399</v>
      </c>
      <c r="J756" s="128">
        <f t="shared" si="72"/>
        <v>105.52398566139804</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0.27123225806451617</v>
      </c>
      <c r="F757" s="128">
        <f t="shared" si="68"/>
        <v>84.082000000000022</v>
      </c>
      <c r="G757" s="122">
        <f t="shared" si="69"/>
        <v>0.26261995655683912</v>
      </c>
      <c r="H757" s="128">
        <f t="shared" si="70"/>
        <v>90435.28300000001</v>
      </c>
      <c r="I757" s="122">
        <f t="shared" si="71"/>
        <v>6.5588601455774831E-2</v>
      </c>
      <c r="J757" s="128">
        <f t="shared" si="72"/>
        <v>103.27937816325587</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0.28793225806451622</v>
      </c>
      <c r="F758" s="128">
        <f t="shared" si="68"/>
        <v>89.259000000000029</v>
      </c>
      <c r="G758" s="122">
        <f t="shared" si="69"/>
        <v>0.28706151737436036</v>
      </c>
      <c r="H758" s="128">
        <f t="shared" si="70"/>
        <v>98851.93</v>
      </c>
      <c r="I758" s="122">
        <f t="shared" si="71"/>
        <v>-0.20233991074698596</v>
      </c>
      <c r="J758" s="128">
        <f t="shared" si="72"/>
        <v>100.30332895127157</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0.19955483870967741</v>
      </c>
      <c r="F759" s="128">
        <f t="shared" si="68"/>
        <v>61.862000000000002</v>
      </c>
      <c r="G759" s="122">
        <f t="shared" si="69"/>
        <v>0.19035216838290381</v>
      </c>
      <c r="H759" s="128">
        <f t="shared" si="70"/>
        <v>65549.291999999987</v>
      </c>
      <c r="I759" s="122">
        <f t="shared" si="71"/>
        <v>0.11555908319405901</v>
      </c>
      <c r="J759" s="128">
        <f t="shared" si="72"/>
        <v>104.83454977421741</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0.12466774193548384</v>
      </c>
      <c r="F760" s="128">
        <f t="shared" si="68"/>
        <v>38.646999999999991</v>
      </c>
      <c r="G760" s="122">
        <f t="shared" si="69"/>
        <v>0.12405006708135138</v>
      </c>
      <c r="H760" s="128">
        <f t="shared" si="70"/>
        <v>42717.633000000002</v>
      </c>
      <c r="I760" s="122">
        <f t="shared" si="71"/>
        <v>-0.2247133032515308</v>
      </c>
      <c r="J760" s="128">
        <f t="shared" si="72"/>
        <v>100.49792383725789</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8.9025806451612927E-2</v>
      </c>
      <c r="F761" s="128">
        <f t="shared" si="68"/>
        <v>27.598000000000006</v>
      </c>
      <c r="G761" s="122">
        <f t="shared" si="69"/>
        <v>8.3479776860128127E-2</v>
      </c>
      <c r="H761" s="128">
        <f t="shared" si="70"/>
        <v>28746.929000000004</v>
      </c>
      <c r="I761" s="122">
        <f t="shared" si="71"/>
        <v>-1.5202897910997553E-2</v>
      </c>
      <c r="J761" s="128">
        <f t="shared" si="72"/>
        <v>106.64356063238797</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0.32898709677419358</v>
      </c>
      <c r="F762" s="128">
        <f t="shared" si="68"/>
        <v>101.986</v>
      </c>
      <c r="G762" s="122">
        <f t="shared" si="69"/>
        <v>0.33017960959234283</v>
      </c>
      <c r="H762" s="128">
        <f t="shared" si="70"/>
        <v>113699.98999999999</v>
      </c>
      <c r="I762" s="122">
        <f t="shared" si="71"/>
        <v>-0.23717381178840202</v>
      </c>
      <c r="J762" s="128">
        <f t="shared" si="72"/>
        <v>99.63882905439813</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0.15937096774193552</v>
      </c>
      <c r="F763" s="128">
        <f t="shared" si="68"/>
        <v>49.405000000000008</v>
      </c>
      <c r="G763" s="122">
        <f t="shared" si="69"/>
        <v>0.15290134395019137</v>
      </c>
      <c r="H763" s="128">
        <f t="shared" si="70"/>
        <v>52652.800999999999</v>
      </c>
      <c r="I763" s="122">
        <f t="shared" si="71"/>
        <v>-6.5941860789889756E-2</v>
      </c>
      <c r="J763" s="128">
        <f t="shared" si="72"/>
        <v>104.23124063177083</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0.2237064516129032</v>
      </c>
      <c r="F764" s="128">
        <f t="shared" si="68"/>
        <v>69.34899999999999</v>
      </c>
      <c r="G764" s="122">
        <f t="shared" si="69"/>
        <v>0.21602269440524099</v>
      </c>
      <c r="H764" s="128">
        <f t="shared" si="70"/>
        <v>74389.142999999982</v>
      </c>
      <c r="I764" s="122">
        <f t="shared" si="71"/>
        <v>-0.19717068289107359</v>
      </c>
      <c r="J764" s="128">
        <f t="shared" si="72"/>
        <v>103.55692128959753</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0.33120645161290324</v>
      </c>
      <c r="F765" s="128">
        <f t="shared" si="68"/>
        <v>102.67400000000001</v>
      </c>
      <c r="G765" s="122">
        <f t="shared" si="69"/>
        <v>0.32671957962353132</v>
      </c>
      <c r="H765" s="128">
        <f t="shared" si="70"/>
        <v>112508.50099999999</v>
      </c>
      <c r="I765" s="122">
        <f t="shared" si="71"/>
        <v>-6.553028626590994E-2</v>
      </c>
      <c r="J765" s="128">
        <f t="shared" si="72"/>
        <v>101.37330979506707</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0.17822258064516128</v>
      </c>
      <c r="F766" s="128">
        <f t="shared" si="68"/>
        <v>55.248999999999995</v>
      </c>
      <c r="G766" s="122">
        <f t="shared" si="69"/>
        <v>0.16646938941450468</v>
      </c>
      <c r="H766" s="128">
        <f t="shared" si="70"/>
        <v>57325.065999999999</v>
      </c>
      <c r="I766" s="122">
        <f t="shared" si="71"/>
        <v>0.30006137325802079</v>
      </c>
      <c r="J766" s="128">
        <f t="shared" si="72"/>
        <v>107.06027172442583</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0.2000161290322581</v>
      </c>
      <c r="F767" s="128">
        <f t="shared" si="68"/>
        <v>62.00500000000001</v>
      </c>
      <c r="G767" s="122">
        <f t="shared" si="69"/>
        <v>0.19341597407349329</v>
      </c>
      <c r="H767" s="128">
        <f t="shared" si="70"/>
        <v>66604.338000000003</v>
      </c>
      <c r="I767" s="122">
        <f t="shared" si="71"/>
        <v>0.22720494079479095</v>
      </c>
      <c r="J767" s="128">
        <f t="shared" si="72"/>
        <v>103.4124146107275</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9.4577419354838724E-2</v>
      </c>
      <c r="F768" s="128">
        <f t="shared" si="68"/>
        <v>29.319000000000003</v>
      </c>
      <c r="G768" s="122">
        <f t="shared" si="69"/>
        <v>8.8614203822765844E-2</v>
      </c>
      <c r="H768" s="128">
        <f t="shared" si="70"/>
        <v>30515.01</v>
      </c>
      <c r="I768" s="122">
        <f t="shared" si="71"/>
        <v>0.16381923885089142</v>
      </c>
      <c r="J768" s="128">
        <f t="shared" si="72"/>
        <v>106.72941275193276</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0.31456774193548387</v>
      </c>
      <c r="F769" s="128">
        <f t="shared" si="68"/>
        <v>97.515999999999991</v>
      </c>
      <c r="G769" s="122">
        <f t="shared" si="69"/>
        <v>0.31057015954326606</v>
      </c>
      <c r="H769" s="128">
        <f t="shared" si="70"/>
        <v>106947.319</v>
      </c>
      <c r="I769" s="122">
        <f t="shared" si="71"/>
        <v>1.4501172710381394E-2</v>
      </c>
      <c r="J769" s="128">
        <f t="shared" si="72"/>
        <v>101.2871753030287</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0.15426129032258068</v>
      </c>
      <c r="F770" s="128">
        <f t="shared" si="68"/>
        <v>47.821000000000012</v>
      </c>
      <c r="G770" s="122">
        <f t="shared" si="69"/>
        <v>0.14265029417060157</v>
      </c>
      <c r="H770" s="128">
        <f t="shared" si="70"/>
        <v>49122.770000000011</v>
      </c>
      <c r="I770" s="122">
        <f t="shared" si="71"/>
        <v>2.3705624756920136E-2</v>
      </c>
      <c r="J770" s="128">
        <f t="shared" si="72"/>
        <v>108.13948279566323</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0.24190322580645165</v>
      </c>
      <c r="F771" s="128">
        <f t="shared" si="68"/>
        <v>74.990000000000009</v>
      </c>
      <c r="G771" s="122">
        <f t="shared" si="69"/>
        <v>0.22431416432898318</v>
      </c>
      <c r="H771" s="128">
        <f t="shared" si="70"/>
        <v>77244.376999999993</v>
      </c>
      <c r="I771" s="122">
        <f t="shared" si="71"/>
        <v>0.21361375565534726</v>
      </c>
      <c r="J771" s="128">
        <f t="shared" si="72"/>
        <v>107.8412620665684</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0.23216451612903227</v>
      </c>
      <c r="F772" s="128">
        <f t="shared" si="68"/>
        <v>71.971000000000004</v>
      </c>
      <c r="G772" s="122">
        <f t="shared" si="69"/>
        <v>0.23077428432038752</v>
      </c>
      <c r="H772" s="128">
        <f t="shared" si="70"/>
        <v>79468.971000000005</v>
      </c>
      <c r="I772" s="122">
        <f t="shared" si="71"/>
        <v>-0.12203457931920333</v>
      </c>
      <c r="J772" s="128">
        <f t="shared" si="72"/>
        <v>100.60242059150519</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0.14074516129032258</v>
      </c>
      <c r="F773" s="128">
        <f t="shared" si="68"/>
        <v>43.631</v>
      </c>
      <c r="G773" s="122">
        <f t="shared" si="69"/>
        <v>0.13210848012823864</v>
      </c>
      <c r="H773" s="128">
        <f t="shared" si="70"/>
        <v>45492.612000000001</v>
      </c>
      <c r="I773" s="122">
        <f t="shared" si="71"/>
        <v>-5.7185015276865508E-2</v>
      </c>
      <c r="J773" s="128">
        <f t="shared" si="72"/>
        <v>106.53756757605586</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8.6248387096774182E-2</v>
      </c>
      <c r="F774" s="128">
        <f t="shared" si="68"/>
        <v>26.736999999999998</v>
      </c>
      <c r="G774" s="122">
        <f t="shared" si="69"/>
        <v>8.2399049826053117E-2</v>
      </c>
      <c r="H774" s="128">
        <f t="shared" si="70"/>
        <v>28374.772000000001</v>
      </c>
      <c r="I774" s="122">
        <f t="shared" si="71"/>
        <v>0.3054970110743801</v>
      </c>
      <c r="J774" s="128">
        <f t="shared" si="72"/>
        <v>104.67157968307539</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7.4322580645161312E-2</v>
      </c>
      <c r="F775" s="128">
        <f t="shared" si="68"/>
        <v>23.040000000000006</v>
      </c>
      <c r="G775" s="122">
        <f t="shared" si="69"/>
        <v>6.7763051823973894E-2</v>
      </c>
      <c r="H775" s="128">
        <f t="shared" si="70"/>
        <v>23334.749</v>
      </c>
      <c r="I775" s="122">
        <f t="shared" si="71"/>
        <v>-8.7919089107615964E-2</v>
      </c>
      <c r="J775" s="128">
        <f t="shared" si="72"/>
        <v>109.68009651960027</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0.41572258064516127</v>
      </c>
      <c r="F776" s="128">
        <f t="shared" si="68"/>
        <v>128.874</v>
      </c>
      <c r="G776" s="122">
        <f t="shared" si="69"/>
        <v>0.41912293311030968</v>
      </c>
      <c r="H776" s="128">
        <f t="shared" si="70"/>
        <v>144328.33500000002</v>
      </c>
      <c r="I776" s="122">
        <f t="shared" si="71"/>
        <v>0.1984322777315439</v>
      </c>
      <c r="J776" s="128">
        <f t="shared" si="72"/>
        <v>99.18869806528734</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0.20663870967741937</v>
      </c>
      <c r="F777" s="128">
        <f t="shared" ref="F777:F803" si="74">SUMPRODUCT($K$2:$AI$2,$K777:$AI777)</f>
        <v>64.058000000000007</v>
      </c>
      <c r="G777" s="122">
        <f t="shared" ref="G777:G803" si="75">SUMPRODUCT($K$3:$AI$3,$K777:$AI777)/$J$3</f>
        <v>0.19465673223796168</v>
      </c>
      <c r="H777" s="128">
        <f t="shared" ref="H777:H803" si="76">SUMPRODUCT($K$3:$AI$3,$K777:$AI777)</f>
        <v>67031.603000000003</v>
      </c>
      <c r="I777" s="122">
        <f t="shared" ref="I777:I803" si="77">CORREL($K$4:$AI$4,$K777:$AI777)</f>
        <v>-0.24490883797766724</v>
      </c>
      <c r="J777" s="128">
        <f t="shared" si="72"/>
        <v>106.15543952767588</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0.40178387096774199</v>
      </c>
      <c r="F778" s="128">
        <f t="shared" si="74"/>
        <v>124.55300000000001</v>
      </c>
      <c r="G778" s="122">
        <f t="shared" si="75"/>
        <v>0.39943902276119625</v>
      </c>
      <c r="H778" s="128">
        <f t="shared" si="76"/>
        <v>137550.02300000002</v>
      </c>
      <c r="I778" s="122">
        <f t="shared" si="77"/>
        <v>8.8603334927696065E-2</v>
      </c>
      <c r="J778" s="128">
        <f t="shared" ref="J778:J803" si="78">$E778/$G778*100</f>
        <v>100.58703533529012</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0.46258387096774189</v>
      </c>
      <c r="F779" s="128">
        <f t="shared" si="74"/>
        <v>143.40099999999998</v>
      </c>
      <c r="G779" s="122">
        <f t="shared" si="75"/>
        <v>0.46212393787860301</v>
      </c>
      <c r="H779" s="128">
        <f t="shared" si="76"/>
        <v>159136.07499999998</v>
      </c>
      <c r="I779" s="122">
        <f t="shared" si="77"/>
        <v>0.15916064732256419</v>
      </c>
      <c r="J779" s="128">
        <f t="shared" si="78"/>
        <v>100.09952591749524</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0.39091290322580635</v>
      </c>
      <c r="F780" s="128">
        <f t="shared" si="74"/>
        <v>121.18299999999996</v>
      </c>
      <c r="G780" s="122">
        <f t="shared" si="75"/>
        <v>0.38344459254612928</v>
      </c>
      <c r="H780" s="128">
        <f t="shared" si="76"/>
        <v>132042.21299999999</v>
      </c>
      <c r="I780" s="122">
        <f t="shared" si="77"/>
        <v>9.6128806105823E-2</v>
      </c>
      <c r="J780" s="128">
        <f t="shared" si="78"/>
        <v>101.94768965969408</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0.17474193548387099</v>
      </c>
      <c r="F781" s="128">
        <f t="shared" si="74"/>
        <v>54.17</v>
      </c>
      <c r="G781" s="122">
        <f t="shared" si="75"/>
        <v>0.16460955459144261</v>
      </c>
      <c r="H781" s="128">
        <f t="shared" si="76"/>
        <v>56684.616999999991</v>
      </c>
      <c r="I781" s="122">
        <f t="shared" si="77"/>
        <v>2.6810349051942125E-2</v>
      </c>
      <c r="J781" s="128">
        <f t="shared" si="78"/>
        <v>106.15540265422425</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0.12805806451612903</v>
      </c>
      <c r="F782" s="128">
        <f t="shared" si="74"/>
        <v>39.698</v>
      </c>
      <c r="G782" s="122">
        <f t="shared" si="75"/>
        <v>0.11289886687691299</v>
      </c>
      <c r="H782" s="128">
        <f t="shared" si="76"/>
        <v>38877.628000000004</v>
      </c>
      <c r="I782" s="122">
        <f t="shared" si="77"/>
        <v>-0.1068129189560911</v>
      </c>
      <c r="J782" s="128">
        <f t="shared" si="78"/>
        <v>113.42723630321572</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0.38813548387096763</v>
      </c>
      <c r="F783" s="128">
        <f t="shared" si="74"/>
        <v>120.32199999999997</v>
      </c>
      <c r="G783" s="122">
        <f t="shared" si="75"/>
        <v>0.38827859669297654</v>
      </c>
      <c r="H783" s="128">
        <f t="shared" si="76"/>
        <v>133706.84100000001</v>
      </c>
      <c r="I783" s="122">
        <f t="shared" si="77"/>
        <v>0.2178567506897427</v>
      </c>
      <c r="J783" s="128">
        <f t="shared" si="78"/>
        <v>99.963141717512158</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0.26632903225806454</v>
      </c>
      <c r="F784" s="128">
        <f t="shared" si="74"/>
        <v>82.561999999999998</v>
      </c>
      <c r="G784" s="122">
        <f t="shared" si="75"/>
        <v>0.25858963055889511</v>
      </c>
      <c r="H784" s="128">
        <f t="shared" si="76"/>
        <v>89047.40800000001</v>
      </c>
      <c r="I784" s="122">
        <f t="shared" si="77"/>
        <v>-0.11884867057452582</v>
      </c>
      <c r="J784" s="128">
        <f t="shared" si="78"/>
        <v>102.99292809322714</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0.37708387096774187</v>
      </c>
      <c r="F785" s="128">
        <f t="shared" si="74"/>
        <v>116.89599999999999</v>
      </c>
      <c r="G785" s="122">
        <f t="shared" si="75"/>
        <v>0.37364267419371699</v>
      </c>
      <c r="H785" s="128">
        <f t="shared" si="76"/>
        <v>128666.844</v>
      </c>
      <c r="I785" s="122">
        <f t="shared" si="77"/>
        <v>0.10586813694375254</v>
      </c>
      <c r="J785" s="128">
        <f t="shared" si="78"/>
        <v>100.920986014633</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0.37029677419354828</v>
      </c>
      <c r="F786" s="128">
        <f t="shared" si="74"/>
        <v>114.79199999999997</v>
      </c>
      <c r="G786" s="122">
        <f t="shared" si="75"/>
        <v>0.3685558517589253</v>
      </c>
      <c r="H786" s="128">
        <f t="shared" si="76"/>
        <v>126915.156</v>
      </c>
      <c r="I786" s="122">
        <f t="shared" si="77"/>
        <v>0.16320284211541469</v>
      </c>
      <c r="J786" s="128">
        <f t="shared" si="78"/>
        <v>100.47236325954789</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0.40615483870967745</v>
      </c>
      <c r="F787" s="128">
        <f t="shared" si="74"/>
        <v>125.90800000000002</v>
      </c>
      <c r="G787" s="122">
        <f t="shared" si="75"/>
        <v>0.39290110292195912</v>
      </c>
      <c r="H787" s="128">
        <f t="shared" si="76"/>
        <v>135298.63800000001</v>
      </c>
      <c r="I787" s="122">
        <f t="shared" si="77"/>
        <v>0.29056682532411365</v>
      </c>
      <c r="J787" s="128">
        <f t="shared" si="78"/>
        <v>103.37330073373474</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0.13569677419354836</v>
      </c>
      <c r="F788" s="128">
        <f t="shared" si="74"/>
        <v>42.065999999999995</v>
      </c>
      <c r="G788" s="122">
        <f t="shared" si="75"/>
        <v>0.12711017894168281</v>
      </c>
      <c r="H788" s="128">
        <f t="shared" si="76"/>
        <v>43771.407000000007</v>
      </c>
      <c r="I788" s="122">
        <f t="shared" si="77"/>
        <v>-7.4781969755780414E-2</v>
      </c>
      <c r="J788" s="128">
        <f t="shared" si="78"/>
        <v>106.7552381118156</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0.12450967741935486</v>
      </c>
      <c r="F789" s="128">
        <f t="shared" si="74"/>
        <v>38.598000000000006</v>
      </c>
      <c r="G789" s="122">
        <f t="shared" si="75"/>
        <v>0.11673594921564188</v>
      </c>
      <c r="H789" s="128">
        <f t="shared" si="76"/>
        <v>40198.958000000006</v>
      </c>
      <c r="I789" s="122">
        <f t="shared" si="77"/>
        <v>-0.17765268122045352</v>
      </c>
      <c r="J789" s="128">
        <f t="shared" si="78"/>
        <v>106.65924101011322</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0.43709677419354837</v>
      </c>
      <c r="F790" s="128">
        <f t="shared" si="74"/>
        <v>135.5</v>
      </c>
      <c r="G790" s="122">
        <f t="shared" si="75"/>
        <v>0.43871547343171929</v>
      </c>
      <c r="H790" s="128">
        <f t="shared" si="76"/>
        <v>151075.18299999999</v>
      </c>
      <c r="I790" s="122">
        <f t="shared" si="77"/>
        <v>0.26255592208766765</v>
      </c>
      <c r="J790" s="128">
        <f t="shared" si="78"/>
        <v>99.631036665857906</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0.22440645161290323</v>
      </c>
      <c r="F791" s="128">
        <f t="shared" si="74"/>
        <v>69.566000000000003</v>
      </c>
      <c r="G791" s="122">
        <f t="shared" si="75"/>
        <v>0.2178966424476852</v>
      </c>
      <c r="H791" s="128">
        <f t="shared" si="76"/>
        <v>75034.451999999976</v>
      </c>
      <c r="I791" s="122">
        <f t="shared" si="77"/>
        <v>2.0755216165442195E-2</v>
      </c>
      <c r="J791" s="128">
        <f t="shared" si="78"/>
        <v>102.98756745037088</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0.23032258064516126</v>
      </c>
      <c r="F792" s="128">
        <f t="shared" si="74"/>
        <v>71.399999999999991</v>
      </c>
      <c r="G792" s="122">
        <f t="shared" si="75"/>
        <v>0.21916697158190021</v>
      </c>
      <c r="H792" s="128">
        <f t="shared" si="76"/>
        <v>75471.899999999994</v>
      </c>
      <c r="I792" s="122">
        <f t="shared" si="77"/>
        <v>6.2570038136815581E-2</v>
      </c>
      <c r="J792" s="128">
        <f t="shared" si="78"/>
        <v>105.09000465843108</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0.38405806451612901</v>
      </c>
      <c r="F793" s="128">
        <f t="shared" si="74"/>
        <v>119.05799999999999</v>
      </c>
      <c r="G793" s="122">
        <f t="shared" si="75"/>
        <v>0.38223842628892019</v>
      </c>
      <c r="H793" s="128">
        <f t="shared" si="76"/>
        <v>131626.85999999999</v>
      </c>
      <c r="I793" s="122">
        <f t="shared" si="77"/>
        <v>-8.2168574210886181E-3</v>
      </c>
      <c r="J793" s="128">
        <f t="shared" si="78"/>
        <v>100.47604795909071</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0.31807419354838706</v>
      </c>
      <c r="F794" s="128">
        <f t="shared" si="74"/>
        <v>98.602999999999994</v>
      </c>
      <c r="G794" s="122">
        <f t="shared" si="75"/>
        <v>0.3048715958392138</v>
      </c>
      <c r="H794" s="128">
        <f t="shared" si="76"/>
        <v>104984.97299999998</v>
      </c>
      <c r="I794" s="122">
        <f t="shared" si="77"/>
        <v>7.0180045732767066E-2</v>
      </c>
      <c r="J794" s="128">
        <f t="shared" si="78"/>
        <v>104.3305437073699</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0.20967741935483866</v>
      </c>
      <c r="F795" s="128">
        <f t="shared" si="74"/>
        <v>64.999999999999986</v>
      </c>
      <c r="G795" s="122">
        <f t="shared" si="75"/>
        <v>0.20333243891531488</v>
      </c>
      <c r="H795" s="128">
        <f t="shared" si="76"/>
        <v>70019.152000000002</v>
      </c>
      <c r="I795" s="122">
        <f t="shared" si="77"/>
        <v>0.38269270266378902</v>
      </c>
      <c r="J795" s="128">
        <f t="shared" si="78"/>
        <v>103.12049590973842</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0.13373548387096773</v>
      </c>
      <c r="F796" s="128">
        <f t="shared" si="74"/>
        <v>41.457999999999998</v>
      </c>
      <c r="G796" s="122">
        <f t="shared" si="75"/>
        <v>0.1228028389060222</v>
      </c>
      <c r="H796" s="128">
        <f t="shared" si="76"/>
        <v>42288.139999999992</v>
      </c>
      <c r="I796" s="122">
        <f t="shared" si="77"/>
        <v>0.10989186847845522</v>
      </c>
      <c r="J796" s="128">
        <f t="shared" si="78"/>
        <v>108.90259953461825</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0.37529032258064521</v>
      </c>
      <c r="F797" s="128">
        <f t="shared" si="74"/>
        <v>116.34000000000002</v>
      </c>
      <c r="G797" s="122">
        <f t="shared" si="75"/>
        <v>0.37634847745660038</v>
      </c>
      <c r="H797" s="128">
        <f t="shared" si="76"/>
        <v>129598.609</v>
      </c>
      <c r="I797" s="122">
        <f t="shared" si="77"/>
        <v>-0.16933350266692065</v>
      </c>
      <c r="J797" s="128">
        <f t="shared" si="78"/>
        <v>99.7188364137657</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0.24683225806451614</v>
      </c>
      <c r="F798" s="128">
        <f t="shared" si="74"/>
        <v>76.518000000000001</v>
      </c>
      <c r="G798" s="122">
        <f t="shared" si="75"/>
        <v>0.23345694596902064</v>
      </c>
      <c r="H798" s="128">
        <f t="shared" si="76"/>
        <v>80392.767000000007</v>
      </c>
      <c r="I798" s="122">
        <f t="shared" si="77"/>
        <v>-2.9757646950592923E-2</v>
      </c>
      <c r="J798" s="128">
        <f t="shared" si="78"/>
        <v>105.72924144106229</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0.23790967741935481</v>
      </c>
      <c r="F799" s="128">
        <f t="shared" si="74"/>
        <v>73.751999999999995</v>
      </c>
      <c r="G799" s="122">
        <f t="shared" si="75"/>
        <v>0.22566008049762165</v>
      </c>
      <c r="H799" s="128">
        <f t="shared" si="76"/>
        <v>77707.853999999992</v>
      </c>
      <c r="I799" s="122">
        <f t="shared" si="77"/>
        <v>-1.5729160477025383E-2</v>
      </c>
      <c r="J799" s="128">
        <f t="shared" si="78"/>
        <v>105.42834022513887</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0.25924193548387109</v>
      </c>
      <c r="F800" s="128">
        <f t="shared" si="74"/>
        <v>80.365000000000038</v>
      </c>
      <c r="G800" s="122">
        <f t="shared" si="75"/>
        <v>0.2558706143025572</v>
      </c>
      <c r="H800" s="128">
        <f t="shared" si="76"/>
        <v>88111.092999999993</v>
      </c>
      <c r="I800" s="122">
        <f t="shared" si="77"/>
        <v>0.14776695599886863</v>
      </c>
      <c r="J800" s="128">
        <f t="shared" si="78"/>
        <v>101.31758826252999</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0.38879677419354841</v>
      </c>
      <c r="F801" s="128">
        <f t="shared" si="74"/>
        <v>120.527</v>
      </c>
      <c r="G801" s="122">
        <f t="shared" si="75"/>
        <v>0.38206877726087385</v>
      </c>
      <c r="H801" s="128">
        <f t="shared" si="76"/>
        <v>131568.44</v>
      </c>
      <c r="I801" s="122">
        <f t="shared" si="77"/>
        <v>1.6577531328500622E-2</v>
      </c>
      <c r="J801" s="128">
        <f t="shared" si="78"/>
        <v>101.76093869300415</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0.11553870967741936</v>
      </c>
      <c r="F802" s="128">
        <f t="shared" si="74"/>
        <v>35.817</v>
      </c>
      <c r="G802" s="122">
        <f t="shared" si="75"/>
        <v>0.10107587742988401</v>
      </c>
      <c r="H802" s="128">
        <f t="shared" si="76"/>
        <v>34806.286999999997</v>
      </c>
      <c r="I802" s="122">
        <f t="shared" si="77"/>
        <v>0.13097862955321912</v>
      </c>
      <c r="J802" s="128">
        <f t="shared" si="78"/>
        <v>114.30888617075638</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9.9406451612903235E-2</v>
      </c>
      <c r="F803" s="128">
        <f t="shared" si="74"/>
        <v>30.816000000000003</v>
      </c>
      <c r="G803" s="122">
        <f t="shared" si="75"/>
        <v>8.448585483711718E-2</v>
      </c>
      <c r="H803" s="128">
        <f t="shared" si="76"/>
        <v>29093.379999999997</v>
      </c>
      <c r="I803" s="122">
        <f t="shared" si="77"/>
        <v>-3.4431969329429893E-2</v>
      </c>
      <c r="J803" s="128">
        <f t="shared" si="78"/>
        <v>117.66046731083199</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0.50404838709677413</v>
      </c>
      <c r="F804" s="128">
        <f>SUMPRODUCT($K$2:$AI$2,$K804:$AI804)</f>
        <v>156.255</v>
      </c>
      <c r="G804" s="122">
        <f>SUMPRODUCT($K$3:$AI$3,$K804:$AI804)/$J$3</f>
        <v>0.51269301134284673</v>
      </c>
      <c r="H804" s="128">
        <f>SUMPRODUCT($K$3:$AI$3,$K804:$AI804)</f>
        <v>176549.94</v>
      </c>
      <c r="I804" s="122">
        <f>CORREL($K$4:$AI$4,$K804:$AI804)</f>
        <v>0.16219031639584111</v>
      </c>
      <c r="J804" s="128">
        <f>$E804/$G804*100</f>
        <v>98.313879055337509</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BAEAC-F0FE-4C22-846F-E85D21A239AC}">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22D52-7678-4A2A-9C39-8B6509AC0781}">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0</v>
      </c>
    </row>
    <row r="17" spans="13:16" ht="21" customHeight="1">
      <c r="M17" s="139" t="s">
        <v>1706</v>
      </c>
      <c r="N17" s="3"/>
      <c r="O17" s="3"/>
      <c r="P17" s="140">
        <f t="shared" si="0"/>
        <v>171.55858940489432</v>
      </c>
    </row>
    <row r="18" spans="13:16" ht="21" customHeight="1">
      <c r="M18" s="139" t="s">
        <v>1707</v>
      </c>
      <c r="N18" s="3"/>
      <c r="O18" s="3"/>
      <c r="P18" s="140">
        <f t="shared" si="0"/>
        <v>256.32245990616315</v>
      </c>
    </row>
    <row r="19" spans="13:16" ht="21" customHeight="1">
      <c r="M19" s="139" t="s">
        <v>1708</v>
      </c>
      <c r="N19" s="3"/>
      <c r="O19" s="3"/>
      <c r="P19" s="140">
        <f t="shared" si="0"/>
        <v>94.902998796849118</v>
      </c>
    </row>
    <row r="20" spans="13:16" ht="21" customHeight="1" thickBot="1">
      <c r="M20" s="141" t="s">
        <v>1709</v>
      </c>
      <c r="N20" s="142"/>
      <c r="O20" s="142"/>
      <c r="P20" s="143">
        <f t="shared" si="0"/>
        <v>157.91671777259907</v>
      </c>
    </row>
    <row r="21" spans="13:16" ht="21" customHeight="1" thickTop="1">
      <c r="M21" s="144" t="s">
        <v>1710</v>
      </c>
      <c r="N21" s="13"/>
      <c r="O21" s="13"/>
      <c r="P21" s="145">
        <f t="shared" si="0"/>
        <v>33.446716589861751</v>
      </c>
    </row>
    <row r="22" spans="13:16" ht="21" customHeight="1">
      <c r="M22" s="144" t="s">
        <v>1711</v>
      </c>
      <c r="N22" s="13"/>
      <c r="O22" s="13"/>
      <c r="P22" s="145">
        <f t="shared" si="0"/>
        <v>492.27214921576945</v>
      </c>
    </row>
    <row r="23" spans="13:16" ht="21" customHeight="1">
      <c r="M23" s="144" t="s">
        <v>1712</v>
      </c>
      <c r="N23" s="13"/>
      <c r="O23" s="13"/>
      <c r="P23" s="145">
        <f t="shared" si="0"/>
        <v>0</v>
      </c>
    </row>
    <row r="24" spans="13:16" ht="21" customHeight="1">
      <c r="M24" s="144" t="s">
        <v>1713</v>
      </c>
      <c r="N24" s="13"/>
      <c r="O24" s="13"/>
      <c r="P24" s="145">
        <f t="shared" si="0"/>
        <v>103.18384747071264</v>
      </c>
    </row>
    <row r="25" spans="13:16" ht="21" customHeight="1">
      <c r="M25" s="144" t="s">
        <v>1714</v>
      </c>
      <c r="N25" s="13"/>
      <c r="O25" s="13"/>
      <c r="P25" s="145">
        <f t="shared" si="0"/>
        <v>74.622156535149728</v>
      </c>
    </row>
    <row r="26" spans="13:16" ht="21" customHeight="1">
      <c r="M26" s="144" t="s">
        <v>1715</v>
      </c>
      <c r="N26" s="13"/>
      <c r="O26" s="13"/>
      <c r="P26" s="145">
        <f t="shared" si="0"/>
        <v>16.225955492627129</v>
      </c>
    </row>
    <row r="27" spans="13:16" ht="21" customHeight="1">
      <c r="M27" s="144" t="s">
        <v>1716</v>
      </c>
      <c r="N27" s="13"/>
      <c r="O27" s="13"/>
      <c r="P27" s="145">
        <f t="shared" si="0"/>
        <v>178.89361308808577</v>
      </c>
    </row>
    <row r="28" spans="13:16" ht="21" customHeight="1" thickBot="1">
      <c r="M28" s="146" t="s">
        <v>1717</v>
      </c>
      <c r="N28" s="147"/>
      <c r="O28" s="147"/>
      <c r="P28" s="148">
        <f t="shared" si="0"/>
        <v>0</v>
      </c>
    </row>
    <row r="29" spans="13:16" ht="21" customHeight="1" thickTop="1">
      <c r="M29" s="149" t="s">
        <v>1718</v>
      </c>
      <c r="N29" s="22"/>
      <c r="O29" s="22"/>
      <c r="P29" s="150">
        <f t="shared" si="0"/>
        <v>111.48054793171775</v>
      </c>
    </row>
    <row r="30" spans="13:16" ht="21" customHeight="1">
      <c r="M30" s="149" t="s">
        <v>1719</v>
      </c>
      <c r="N30" s="22"/>
      <c r="O30" s="22"/>
      <c r="P30" s="150">
        <f t="shared" si="0"/>
        <v>81.774865724766173</v>
      </c>
    </row>
    <row r="31" spans="13:16" ht="21" customHeight="1">
      <c r="M31" s="149" t="s">
        <v>1720</v>
      </c>
      <c r="N31" s="22"/>
      <c r="O31" s="22"/>
      <c r="P31" s="150">
        <f t="shared" si="0"/>
        <v>135.35647629175438</v>
      </c>
    </row>
    <row r="32" spans="13:16" ht="21" customHeight="1">
      <c r="M32" s="149" t="s">
        <v>1721</v>
      </c>
      <c r="N32" s="22"/>
      <c r="O32" s="22"/>
      <c r="P32" s="150">
        <f t="shared" si="0"/>
        <v>59.476564033837242</v>
      </c>
    </row>
    <row r="33" spans="1:16" ht="21" customHeight="1" thickBot="1">
      <c r="M33" s="151" t="s">
        <v>1722</v>
      </c>
      <c r="N33" s="152"/>
      <c r="O33" s="152"/>
      <c r="P33" s="153">
        <f t="shared" si="0"/>
        <v>0</v>
      </c>
    </row>
    <row r="34" spans="1:16" ht="21" customHeight="1" thickTop="1">
      <c r="M34" s="154" t="s">
        <v>1723</v>
      </c>
      <c r="N34" s="29"/>
      <c r="O34" s="29"/>
      <c r="P34" s="155">
        <f t="shared" si="0"/>
        <v>34.50585462774103</v>
      </c>
    </row>
    <row r="35" spans="1:16" ht="21" customHeight="1">
      <c r="M35" s="154" t="s">
        <v>1724</v>
      </c>
      <c r="N35" s="29"/>
      <c r="O35" s="29"/>
      <c r="P35" s="155">
        <f t="shared" si="0"/>
        <v>31.361297009789041</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117.79975654290934</v>
      </c>
    </row>
    <row r="39" spans="1:16" ht="21" customHeight="1">
      <c r="M39" s="154" t="s">
        <v>1728</v>
      </c>
      <c r="N39" s="29"/>
      <c r="O39" s="29"/>
      <c r="P39" s="155">
        <f t="shared" si="0"/>
        <v>77.677582864217143</v>
      </c>
    </row>
    <row r="40" spans="1:16" ht="21" customHeight="1">
      <c r="M40" s="154" t="s">
        <v>1729</v>
      </c>
      <c r="N40" s="29"/>
      <c r="O40" s="29"/>
      <c r="P40" s="155">
        <f t="shared" si="0"/>
        <v>169.21204005023625</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0</v>
      </c>
      <c r="C49" s="158">
        <f>'Wellbeing Acorn Type'!F14</f>
        <v>0</v>
      </c>
      <c r="D49" s="159">
        <f>'Wellbeing Acorn Type'!K14</f>
        <v>0</v>
      </c>
      <c r="E49" s="158">
        <f>IF(C49&gt;0.1,0.1,C49)</f>
        <v>0</v>
      </c>
      <c r="F49" s="159">
        <f>IF(D49&gt;200,200,D49)</f>
        <v>0</v>
      </c>
      <c r="G49" s="156">
        <v>1.1000000000000001</v>
      </c>
    </row>
    <row r="50" spans="1:9" ht="14.5">
      <c r="A50" s="156">
        <v>1.2</v>
      </c>
      <c r="B50" s="157">
        <f>'Wellbeing Acorn Type'!E15</f>
        <v>17</v>
      </c>
      <c r="C50" s="158">
        <f>'Wellbeing Acorn Type'!F15</f>
        <v>5.4838709677419356E-2</v>
      </c>
      <c r="D50" s="159">
        <f>'Wellbeing Acorn Type'!K15</f>
        <v>171.55858940489432</v>
      </c>
      <c r="E50" s="158">
        <f t="shared" ref="E50:E73" si="1">IF(C50&gt;0.1,0.1,C50)</f>
        <v>5.4838709677419356E-2</v>
      </c>
      <c r="F50" s="159">
        <f t="shared" ref="F50:F73" si="2">IF(D50&gt;200,200,D50)</f>
        <v>171.55858940489432</v>
      </c>
      <c r="G50" s="156">
        <v>1.2</v>
      </c>
    </row>
    <row r="51" spans="1:9" ht="14.5">
      <c r="A51" s="156">
        <v>1.3</v>
      </c>
      <c r="B51" s="157">
        <f>'Wellbeing Acorn Type'!E16</f>
        <v>39</v>
      </c>
      <c r="C51" s="158">
        <f>'Wellbeing Acorn Type'!F16</f>
        <v>0.12580645161290321</v>
      </c>
      <c r="D51" s="159">
        <f>'Wellbeing Acorn Type'!K16</f>
        <v>256.32245990616315</v>
      </c>
      <c r="E51" s="158">
        <f t="shared" si="1"/>
        <v>0.1</v>
      </c>
      <c r="F51" s="159">
        <f t="shared" si="2"/>
        <v>200</v>
      </c>
      <c r="G51" s="156">
        <v>1.3</v>
      </c>
      <c r="H51" s="38"/>
    </row>
    <row r="52" spans="1:9" ht="14.5">
      <c r="A52" s="156">
        <v>1.4</v>
      </c>
      <c r="B52" s="157">
        <f>'Wellbeing Acorn Type'!E17</f>
        <v>12</v>
      </c>
      <c r="C52" s="158">
        <f>'Wellbeing Acorn Type'!F17</f>
        <v>3.870967741935484E-2</v>
      </c>
      <c r="D52" s="159">
        <f>'Wellbeing Acorn Type'!K17</f>
        <v>94.902998796849118</v>
      </c>
      <c r="E52" s="158">
        <f t="shared" si="1"/>
        <v>3.870967741935484E-2</v>
      </c>
      <c r="F52" s="159">
        <f t="shared" si="2"/>
        <v>94.902998796849118</v>
      </c>
      <c r="G52" s="156">
        <v>1.4</v>
      </c>
      <c r="H52" s="38"/>
    </row>
    <row r="53" spans="1:9" ht="14.5">
      <c r="A53" s="156">
        <v>1.5</v>
      </c>
      <c r="B53" s="157">
        <f>'Wellbeing Acorn Type'!E18</f>
        <v>17</v>
      </c>
      <c r="C53" s="158">
        <f>'Wellbeing Acorn Type'!F18</f>
        <v>5.4838709677419356E-2</v>
      </c>
      <c r="D53" s="159">
        <f>'Wellbeing Acorn Type'!K18</f>
        <v>157.91671777259907</v>
      </c>
      <c r="E53" s="158">
        <f t="shared" si="1"/>
        <v>5.4838709677419356E-2</v>
      </c>
      <c r="F53" s="159">
        <f t="shared" si="2"/>
        <v>157.91671777259907</v>
      </c>
      <c r="G53" s="156">
        <v>1.5</v>
      </c>
      <c r="H53" s="38"/>
    </row>
    <row r="54" spans="1:9" ht="14.5">
      <c r="A54" s="156">
        <v>2.6</v>
      </c>
      <c r="B54" s="157">
        <f>'Wellbeing Acorn Type'!E21</f>
        <v>1</v>
      </c>
      <c r="C54" s="158">
        <f>'Wellbeing Acorn Type'!F21</f>
        <v>3.2258064516129032E-3</v>
      </c>
      <c r="D54" s="159">
        <f>'Wellbeing Acorn Type'!K21</f>
        <v>33.446716589861751</v>
      </c>
      <c r="E54" s="158">
        <f t="shared" si="1"/>
        <v>3.2258064516129032E-3</v>
      </c>
      <c r="F54" s="159">
        <f t="shared" si="2"/>
        <v>33.446716589861751</v>
      </c>
      <c r="G54" s="156">
        <v>2.6</v>
      </c>
      <c r="H54" s="38"/>
    </row>
    <row r="55" spans="1:9" ht="14.5">
      <c r="A55" s="156">
        <v>2.7</v>
      </c>
      <c r="B55" s="157">
        <f>'Wellbeing Acorn Type'!E22</f>
        <v>31</v>
      </c>
      <c r="C55" s="158">
        <f>'Wellbeing Acorn Type'!F22</f>
        <v>0.1</v>
      </c>
      <c r="D55" s="159">
        <f>'Wellbeing Acorn Type'!K22</f>
        <v>492.27214921576945</v>
      </c>
      <c r="E55" s="158">
        <f t="shared" si="1"/>
        <v>0.1</v>
      </c>
      <c r="F55" s="159">
        <f t="shared" si="2"/>
        <v>200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15</v>
      </c>
      <c r="C57" s="158">
        <f>'Wellbeing Acorn Type'!F24</f>
        <v>4.8387096774193547E-2</v>
      </c>
      <c r="D57" s="159">
        <f>'Wellbeing Acorn Type'!K24</f>
        <v>103.18384747071264</v>
      </c>
      <c r="E57" s="158">
        <f t="shared" si="1"/>
        <v>4.8387096774193547E-2</v>
      </c>
      <c r="F57" s="159">
        <f t="shared" si="2"/>
        <v>103.18384747071264</v>
      </c>
      <c r="G57" s="156">
        <v>2.9</v>
      </c>
      <c r="H57" s="38"/>
      <c r="I57" s="48"/>
    </row>
    <row r="58" spans="1:9" ht="14.5">
      <c r="A58" s="160">
        <v>2.1</v>
      </c>
      <c r="B58" s="157">
        <f>'Wellbeing Acorn Type'!E25</f>
        <v>8</v>
      </c>
      <c r="C58" s="158">
        <f>'Wellbeing Acorn Type'!F25</f>
        <v>2.5806451612903226E-2</v>
      </c>
      <c r="D58" s="159">
        <f>'Wellbeing Acorn Type'!K25</f>
        <v>74.622156535149728</v>
      </c>
      <c r="E58" s="158">
        <f t="shared" si="1"/>
        <v>2.5806451612903226E-2</v>
      </c>
      <c r="F58" s="159">
        <f t="shared" si="2"/>
        <v>74.622156535149728</v>
      </c>
      <c r="G58" s="160">
        <v>2.1</v>
      </c>
      <c r="H58" s="38"/>
      <c r="I58" s="48"/>
    </row>
    <row r="59" spans="1:9" ht="14.5">
      <c r="A59" s="156">
        <v>2.11</v>
      </c>
      <c r="B59" s="157">
        <f>'Wellbeing Acorn Type'!E26</f>
        <v>1</v>
      </c>
      <c r="C59" s="158">
        <f>'Wellbeing Acorn Type'!F26</f>
        <v>3.2258064516129032E-3</v>
      </c>
      <c r="D59" s="159">
        <f>'Wellbeing Acorn Type'!K26</f>
        <v>16.225955492627129</v>
      </c>
      <c r="E59" s="158">
        <f t="shared" si="1"/>
        <v>3.2258064516129032E-3</v>
      </c>
      <c r="F59" s="159">
        <f t="shared" si="2"/>
        <v>16.225955492627129</v>
      </c>
      <c r="G59" s="156">
        <v>2.11</v>
      </c>
      <c r="H59" s="38"/>
      <c r="I59" s="48"/>
    </row>
    <row r="60" spans="1:9" ht="14.5">
      <c r="A60" s="156">
        <v>2.12</v>
      </c>
      <c r="B60" s="157">
        <f>'Wellbeing Acorn Type'!E27</f>
        <v>10</v>
      </c>
      <c r="C60" s="158">
        <f>'Wellbeing Acorn Type'!F27</f>
        <v>3.2258064516129031E-2</v>
      </c>
      <c r="D60" s="159">
        <f>'Wellbeing Acorn Type'!K27</f>
        <v>178.89361308808577</v>
      </c>
      <c r="E60" s="158">
        <f t="shared" si="1"/>
        <v>3.2258064516129031E-2</v>
      </c>
      <c r="F60" s="159">
        <f t="shared" si="2"/>
        <v>178.89361308808577</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13</v>
      </c>
      <c r="C62" s="158">
        <f>'Wellbeing Acorn Type'!F31</f>
        <v>4.1935483870967745E-2</v>
      </c>
      <c r="D62" s="159">
        <f>'Wellbeing Acorn Type'!K31</f>
        <v>111.48054793171775</v>
      </c>
      <c r="E62" s="158">
        <f t="shared" si="1"/>
        <v>4.1935483870967745E-2</v>
      </c>
      <c r="F62" s="159">
        <f t="shared" si="2"/>
        <v>111.48054793171775</v>
      </c>
      <c r="G62" s="156">
        <v>3.14</v>
      </c>
      <c r="H62" s="38"/>
      <c r="I62" s="48"/>
    </row>
    <row r="63" spans="1:9" ht="14.5">
      <c r="A63" s="156">
        <v>3.15</v>
      </c>
      <c r="B63" s="157">
        <f>'Wellbeing Acorn Type'!E32</f>
        <v>11</v>
      </c>
      <c r="C63" s="158">
        <f>'Wellbeing Acorn Type'!F32</f>
        <v>3.5483870967741936E-2</v>
      </c>
      <c r="D63" s="159">
        <f>'Wellbeing Acorn Type'!K32</f>
        <v>81.774865724766173</v>
      </c>
      <c r="E63" s="158">
        <f t="shared" si="1"/>
        <v>3.5483870967741936E-2</v>
      </c>
      <c r="F63" s="159">
        <f t="shared" si="2"/>
        <v>81.774865724766173</v>
      </c>
      <c r="G63" s="156">
        <v>3.15</v>
      </c>
      <c r="H63" s="38"/>
      <c r="I63" s="48"/>
    </row>
    <row r="64" spans="1:9" ht="14.5">
      <c r="A64" s="156">
        <v>3.16</v>
      </c>
      <c r="B64" s="157">
        <f>'Wellbeing Acorn Type'!E33</f>
        <v>27</v>
      </c>
      <c r="C64" s="158">
        <f>'Wellbeing Acorn Type'!F33</f>
        <v>8.7096774193548387E-2</v>
      </c>
      <c r="D64" s="159">
        <f>'Wellbeing Acorn Type'!K33</f>
        <v>135.35647629175438</v>
      </c>
      <c r="E64" s="158">
        <f t="shared" si="1"/>
        <v>8.7096774193548387E-2</v>
      </c>
      <c r="F64" s="159">
        <f t="shared" si="2"/>
        <v>135.35647629175438</v>
      </c>
      <c r="G64" s="156">
        <v>3.16</v>
      </c>
      <c r="H64" s="38"/>
      <c r="I64" s="48"/>
    </row>
    <row r="65" spans="1:9" ht="15" customHeight="1">
      <c r="A65" s="156">
        <v>3.17</v>
      </c>
      <c r="B65" s="157">
        <f>'Wellbeing Acorn Type'!E34</f>
        <v>14</v>
      </c>
      <c r="C65" s="158">
        <f>'Wellbeing Acorn Type'!F34</f>
        <v>4.5161290322580643E-2</v>
      </c>
      <c r="D65" s="159">
        <f>'Wellbeing Acorn Type'!K34</f>
        <v>59.476564033837242</v>
      </c>
      <c r="E65" s="158">
        <f t="shared" si="1"/>
        <v>4.5161290322580643E-2</v>
      </c>
      <c r="F65" s="159">
        <f t="shared" si="2"/>
        <v>59.476564033837242</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15</v>
      </c>
      <c r="C67" s="158">
        <f>'Wellbeing Acorn Type'!F38</f>
        <v>4.8387096774193547E-2</v>
      </c>
      <c r="D67" s="159">
        <f>'Wellbeing Acorn Type'!K38</f>
        <v>34.50585462774103</v>
      </c>
      <c r="E67" s="158">
        <f t="shared" si="1"/>
        <v>4.8387096774193547E-2</v>
      </c>
      <c r="F67" s="159">
        <f t="shared" si="2"/>
        <v>34.50585462774103</v>
      </c>
      <c r="G67" s="156">
        <v>4.1900000000000004</v>
      </c>
      <c r="H67" s="38"/>
      <c r="I67" s="48"/>
    </row>
    <row r="68" spans="1:9" ht="15" customHeight="1">
      <c r="A68" s="160">
        <v>4.2</v>
      </c>
      <c r="B68" s="157">
        <f>'Wellbeing Acorn Type'!E39</f>
        <v>7</v>
      </c>
      <c r="C68" s="158">
        <f>'Wellbeing Acorn Type'!F39</f>
        <v>2.2580645161290321E-2</v>
      </c>
      <c r="D68" s="159">
        <f>'Wellbeing Acorn Type'!K39</f>
        <v>31.361297009789041</v>
      </c>
      <c r="E68" s="158">
        <f t="shared" si="1"/>
        <v>2.2580645161290321E-2</v>
      </c>
      <c r="F68" s="159">
        <f t="shared" si="2"/>
        <v>31.361297009789041</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16</v>
      </c>
      <c r="C71" s="158">
        <f>'Wellbeing Acorn Type'!F42</f>
        <v>5.1612903225806452E-2</v>
      </c>
      <c r="D71" s="159">
        <f>'Wellbeing Acorn Type'!K42</f>
        <v>117.79975654290934</v>
      </c>
      <c r="E71" s="158">
        <f t="shared" si="1"/>
        <v>5.1612903225806452E-2</v>
      </c>
      <c r="F71" s="159">
        <f t="shared" si="2"/>
        <v>117.79975654290934</v>
      </c>
      <c r="G71" s="156">
        <v>4.2300000000000004</v>
      </c>
      <c r="H71" s="38"/>
      <c r="I71" s="48"/>
    </row>
    <row r="72" spans="1:9" ht="15" customHeight="1">
      <c r="A72" s="156">
        <v>4.24</v>
      </c>
      <c r="B72" s="157">
        <f>'Wellbeing Acorn Type'!E43</f>
        <v>21</v>
      </c>
      <c r="C72" s="158">
        <f>'Wellbeing Acorn Type'!F43</f>
        <v>6.7741935483870974E-2</v>
      </c>
      <c r="D72" s="159">
        <f>'Wellbeing Acorn Type'!K43</f>
        <v>77.677582864217143</v>
      </c>
      <c r="E72" s="158">
        <f t="shared" si="1"/>
        <v>6.7741935483870974E-2</v>
      </c>
      <c r="F72" s="159">
        <f t="shared" si="2"/>
        <v>77.677582864217143</v>
      </c>
      <c r="G72" s="156">
        <v>4.24</v>
      </c>
      <c r="H72" s="38"/>
      <c r="I72" s="48"/>
    </row>
    <row r="73" spans="1:9" ht="15" customHeight="1">
      <c r="A73" s="156">
        <v>4.25</v>
      </c>
      <c r="B73" s="157">
        <f>'Wellbeing Acorn Type'!E44</f>
        <v>35</v>
      </c>
      <c r="C73" s="158">
        <f>'Wellbeing Acorn Type'!F44</f>
        <v>0.11290322580645161</v>
      </c>
      <c r="D73" s="159">
        <f>'Wellbeing Acorn Type'!K44</f>
        <v>169.21204005023625</v>
      </c>
      <c r="E73" s="158">
        <f t="shared" si="1"/>
        <v>0.1</v>
      </c>
      <c r="F73" s="159">
        <f t="shared" si="2"/>
        <v>169.21204005023625</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A357C-1CD3-41E4-A20B-3B2FD09F3B24}">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105.81663258898058</v>
      </c>
      <c r="B19" s="40" t="str">
        <f>'Features Data'!AD18</f>
        <v>Asthma</v>
      </c>
      <c r="C19" s="173"/>
      <c r="D19" s="173"/>
      <c r="E19" s="173"/>
      <c r="F19" s="173"/>
      <c r="G19" s="173"/>
      <c r="H19" s="173"/>
      <c r="K19" s="174">
        <f>'Features Data'!AE18</f>
        <v>105.81663258898058</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102.71730936388074</v>
      </c>
      <c r="B20" s="40" t="str">
        <f>'Features Data'!AD19</f>
        <v>Congestive heart failure</v>
      </c>
      <c r="C20" s="173"/>
      <c r="D20" s="173"/>
      <c r="E20" s="173"/>
      <c r="F20" s="173"/>
      <c r="G20" s="173"/>
      <c r="H20" s="173"/>
      <c r="K20" s="174">
        <f>'Features Data'!AE19</f>
        <v>102.71730936388074</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100.30515054581758</v>
      </c>
      <c r="B21" s="40" t="str">
        <f>'Features Data'!AD20</f>
        <v>Coronary heart disease</v>
      </c>
      <c r="C21" s="173"/>
      <c r="D21" s="173"/>
      <c r="E21" s="173"/>
      <c r="F21" s="173"/>
      <c r="G21" s="173"/>
      <c r="H21" s="173"/>
      <c r="K21" s="174">
        <f>'Features Data'!AE20</f>
        <v>100.30515054581758</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108.05634174682635</v>
      </c>
      <c r="B22" s="40" t="str">
        <f>'Features Data'!AD21</f>
        <v>Angina</v>
      </c>
      <c r="C22" s="173"/>
      <c r="D22" s="173"/>
      <c r="E22" s="173"/>
      <c r="F22" s="173"/>
      <c r="G22" s="173"/>
      <c r="H22" s="173"/>
      <c r="K22" s="174">
        <f>'Features Data'!AE21</f>
        <v>108.05634174682635</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105.69873871905362</v>
      </c>
      <c r="B23" s="40" t="str">
        <f>'Features Data'!AD22</f>
        <v>Heart attack or myocardial infarction</v>
      </c>
      <c r="C23" s="173"/>
      <c r="D23" s="173"/>
      <c r="E23" s="173"/>
      <c r="F23" s="173"/>
      <c r="G23" s="173"/>
      <c r="H23" s="173"/>
      <c r="K23" s="174">
        <f>'Features Data'!AE22</f>
        <v>105.69873871905362</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103.54415789300148</v>
      </c>
      <c r="B24" s="40" t="str">
        <f>'Features Data'!AD23</f>
        <v>Stroke</v>
      </c>
      <c r="C24" s="173"/>
      <c r="D24" s="173"/>
      <c r="E24" s="173"/>
      <c r="F24" s="173"/>
      <c r="G24" s="173"/>
      <c r="H24" s="173"/>
      <c r="K24" s="174">
        <f>'Features Data'!AE23</f>
        <v>103.54415789300148</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117.72058566031112</v>
      </c>
      <c r="B25" s="40" t="str">
        <f>'Features Data'!AD24</f>
        <v>Emphysema</v>
      </c>
      <c r="C25" s="173"/>
      <c r="D25" s="173"/>
      <c r="E25" s="173"/>
      <c r="F25" s="173"/>
      <c r="G25" s="173"/>
      <c r="H25" s="173"/>
      <c r="K25" s="174">
        <f>'Features Data'!AE24</f>
        <v>117.72058566031112</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97.198914970871158</v>
      </c>
      <c r="B26" s="40" t="str">
        <f>'Features Data'!AD25</f>
        <v>Hypothyroidism or an under-active thyroid</v>
      </c>
      <c r="C26" s="173"/>
      <c r="D26" s="173"/>
      <c r="E26" s="173"/>
      <c r="F26" s="173"/>
      <c r="G26" s="173"/>
      <c r="H26" s="173"/>
      <c r="K26" s="174">
        <f>'Features Data'!AE25</f>
        <v>97.198914970871158</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109.87264830793902</v>
      </c>
      <c r="B27" s="40" t="str">
        <f>'Features Data'!AD26</f>
        <v>Chronic bronchitis</v>
      </c>
      <c r="C27" s="173"/>
      <c r="D27" s="173"/>
      <c r="E27" s="173"/>
      <c r="F27" s="173"/>
      <c r="G27" s="173"/>
      <c r="H27" s="173"/>
      <c r="K27" s="174">
        <f>'Features Data'!AE26</f>
        <v>109.87264830793902</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103.88552644073418</v>
      </c>
      <c r="B28" s="40" t="str">
        <f>'Features Data'!AD27</f>
        <v>Any kind of liver condition</v>
      </c>
      <c r="C28" s="173"/>
      <c r="D28" s="173"/>
      <c r="E28" s="173"/>
      <c r="F28" s="173"/>
      <c r="G28" s="173"/>
      <c r="H28" s="173"/>
      <c r="K28" s="174">
        <f>'Features Data'!AE27</f>
        <v>103.88552644073418</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105.94818228171268</v>
      </c>
      <c r="B29" s="40" t="str">
        <f>'Features Data'!AD28</f>
        <v>Epilepsy</v>
      </c>
      <c r="C29" s="173"/>
      <c r="D29" s="173"/>
      <c r="E29" s="173"/>
      <c r="F29" s="173"/>
      <c r="G29" s="173"/>
      <c r="H29" s="173"/>
      <c r="K29" s="174">
        <f>'Features Data'!AE28</f>
        <v>105.94818228171268</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99.977791198232708</v>
      </c>
      <c r="B30" s="40" t="str">
        <f>'Features Data'!AD29</f>
        <v>High blood pressure/hypertension</v>
      </c>
      <c r="C30" s="173"/>
      <c r="D30" s="173"/>
      <c r="E30" s="173"/>
      <c r="F30" s="173"/>
      <c r="G30" s="173"/>
      <c r="H30" s="173"/>
      <c r="K30" s="174">
        <f>'Features Data'!AE29</f>
        <v>99.977791198232708</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100.28591664565505</v>
      </c>
      <c r="B31" s="40" t="str">
        <f>'Features Data'!AD30</f>
        <v>Multiple Sclerosis</v>
      </c>
      <c r="C31" s="173"/>
      <c r="D31" s="173"/>
      <c r="E31" s="173"/>
      <c r="F31" s="173"/>
      <c r="G31" s="173"/>
      <c r="H31" s="173"/>
      <c r="K31" s="174">
        <f>'Features Data'!AE30</f>
        <v>100.28591664565505</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120.406032543799</v>
      </c>
      <c r="B32" s="40" t="str">
        <f>'Features Data'!AD31</f>
        <v>COPD (Chronic Obstructive Pulmonary Disease)</v>
      </c>
      <c r="C32" s="173"/>
      <c r="D32" s="173"/>
      <c r="E32" s="173"/>
      <c r="F32" s="173"/>
      <c r="G32" s="173"/>
      <c r="H32" s="173"/>
      <c r="K32" s="174">
        <f>'Features Data'!AE31</f>
        <v>120.406032543799</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100.9184370530952</v>
      </c>
      <c r="B33" s="40" t="str">
        <f>'Features Data'!AD32</f>
        <v>Osteoarthritis</v>
      </c>
      <c r="C33" s="173"/>
      <c r="D33" s="173"/>
      <c r="E33" s="173"/>
      <c r="F33" s="173"/>
      <c r="G33" s="173"/>
      <c r="H33" s="173"/>
      <c r="K33" s="174">
        <f>'Features Data'!AE32</f>
        <v>100.9184370530952</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105.23917653791304</v>
      </c>
      <c r="B34" s="40" t="str">
        <f>'Features Data'!AD33</f>
        <v>Rheumatoid arthritis</v>
      </c>
      <c r="C34" s="173"/>
      <c r="D34" s="173"/>
      <c r="E34" s="173"/>
      <c r="F34" s="173"/>
      <c r="G34" s="173"/>
      <c r="H34" s="173"/>
      <c r="K34" s="174">
        <f>'Features Data'!AE33</f>
        <v>105.23917653791304</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99.981196473511019</v>
      </c>
      <c r="B35" s="40" t="str">
        <f>'Features Data'!AD34</f>
        <v>Other arthritis</v>
      </c>
      <c r="C35" s="173"/>
      <c r="D35" s="173"/>
      <c r="E35" s="173"/>
      <c r="F35" s="173"/>
      <c r="G35" s="173"/>
      <c r="H35" s="173"/>
      <c r="K35" s="174">
        <f>'Features Data'!AE34</f>
        <v>99.981196473511019</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97.56379082587479</v>
      </c>
      <c r="B36" s="40" t="str">
        <f>'Features Data'!AD35</f>
        <v>Bowel/colorectal cancer</v>
      </c>
      <c r="C36" s="173"/>
      <c r="D36" s="173"/>
      <c r="E36" s="173"/>
      <c r="F36" s="173"/>
      <c r="G36" s="173"/>
      <c r="H36" s="173"/>
      <c r="K36" s="174">
        <f>'Features Data'!AE35</f>
        <v>97.56379082587479</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97.847879704033744</v>
      </c>
      <c r="B37" s="40" t="str">
        <f>'Features Data'!AD36</f>
        <v>Lung cancer</v>
      </c>
      <c r="C37" s="173"/>
      <c r="D37" s="173"/>
      <c r="E37" s="173"/>
      <c r="F37" s="173"/>
      <c r="G37" s="173"/>
      <c r="H37" s="173"/>
      <c r="K37" s="174">
        <f>'Features Data'!AE36</f>
        <v>97.847879704033744</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96.874816877227644</v>
      </c>
      <c r="B38" s="40" t="str">
        <f>'Features Data'!AD37</f>
        <v>Breast cancer</v>
      </c>
      <c r="C38" s="173"/>
      <c r="D38" s="173"/>
      <c r="E38" s="173"/>
      <c r="F38" s="173"/>
      <c r="G38" s="173"/>
      <c r="H38" s="173"/>
      <c r="K38" s="174">
        <f>'Features Data'!AE37</f>
        <v>96.874816877227644</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91.778233319810823</v>
      </c>
      <c r="B39" s="40" t="str">
        <f>'Features Data'!AD38</f>
        <v>Prostate cancer</v>
      </c>
      <c r="C39" s="173"/>
      <c r="D39" s="173"/>
      <c r="E39" s="173"/>
      <c r="F39" s="173"/>
      <c r="G39" s="173"/>
      <c r="H39" s="173"/>
      <c r="K39" s="174">
        <f>'Features Data'!AE38</f>
        <v>91.778233319810823</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0</v>
      </c>
      <c r="B40" s="40" t="str">
        <f>'Features Data'!AD39</f>
        <v>Liver cancer</v>
      </c>
      <c r="C40" s="173"/>
      <c r="D40" s="173"/>
      <c r="E40" s="173"/>
      <c r="F40" s="173"/>
      <c r="G40" s="173"/>
      <c r="H40" s="173"/>
      <c r="K40" s="174">
        <f>'Features Data'!AE39</f>
        <v>0</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97.565464843751926</v>
      </c>
      <c r="B41" s="40" t="str">
        <f>'Features Data'!AD40</f>
        <v>Skin cancer or melanoma</v>
      </c>
      <c r="C41" s="173"/>
      <c r="D41" s="173"/>
      <c r="E41" s="173"/>
      <c r="F41" s="173"/>
      <c r="G41" s="173"/>
      <c r="H41" s="173"/>
      <c r="K41" s="174">
        <f>'Features Data'!AE40</f>
        <v>97.565464843751926</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97.531985336192747</v>
      </c>
      <c r="B42" s="40" t="str">
        <f>'Features Data'!AD41</f>
        <v>Other cancer</v>
      </c>
      <c r="C42" s="173"/>
      <c r="D42" s="173"/>
      <c r="E42" s="173"/>
      <c r="F42" s="173"/>
      <c r="G42" s="173"/>
      <c r="H42" s="173"/>
      <c r="K42" s="174">
        <f>'Features Data'!AE41</f>
        <v>97.531985336192747</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99.499809790954259</v>
      </c>
      <c r="B43" s="40" t="str">
        <f>'Features Data'!AD42</f>
        <v>Type 1 diabetes</v>
      </c>
      <c r="C43" s="173"/>
      <c r="D43" s="173"/>
      <c r="E43" s="173"/>
      <c r="F43" s="173"/>
      <c r="G43" s="173"/>
      <c r="H43" s="173"/>
      <c r="K43" s="174">
        <f>'Features Data'!AE42</f>
        <v>99.499809790954259</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107.78886404807227</v>
      </c>
      <c r="B44" s="40" t="str">
        <f>'Features Data'!AD43</f>
        <v>Type 2 diabetes</v>
      </c>
      <c r="C44" s="173"/>
      <c r="D44" s="173"/>
      <c r="E44" s="173"/>
      <c r="F44" s="173"/>
      <c r="G44" s="173"/>
      <c r="H44" s="173"/>
      <c r="K44" s="174">
        <f>'Features Data'!AE43</f>
        <v>107.78886404807227</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99.19386740071208</v>
      </c>
      <c r="B45" s="40" t="str">
        <f>'Features Data'!AD44</f>
        <v>Gestational diabetes/during pregnancy</v>
      </c>
      <c r="C45" s="173"/>
      <c r="D45" s="173"/>
      <c r="E45" s="173"/>
      <c r="F45" s="173"/>
      <c r="G45" s="173"/>
      <c r="H45" s="173"/>
      <c r="K45" s="174">
        <f>'Features Data'!AE44</f>
        <v>99.19386740071208</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104.67629744297619</v>
      </c>
      <c r="B47" s="40" t="str">
        <f>'Features Data'!AD46</f>
        <v>Anxiety</v>
      </c>
      <c r="C47" s="173"/>
      <c r="D47" s="173"/>
      <c r="E47" s="173"/>
      <c r="F47" s="173"/>
      <c r="G47" s="173"/>
      <c r="H47" s="173"/>
      <c r="K47" s="174">
        <f>'Features Data'!AE46</f>
        <v>104.67629744297619</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103.6350979881651</v>
      </c>
      <c r="B48" s="40" t="str">
        <f>'Features Data'!AD47</f>
        <v>Depression</v>
      </c>
      <c r="C48" s="173"/>
      <c r="D48" s="173"/>
      <c r="E48" s="173"/>
      <c r="F48" s="173"/>
      <c r="G48" s="173"/>
      <c r="H48" s="173"/>
      <c r="K48" s="174">
        <f>'Features Data'!AE47</f>
        <v>103.6350979881651</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108.786173465592</v>
      </c>
      <c r="B49" s="40" t="str">
        <f>'Features Data'!AD48</f>
        <v>Psychosis or schizophrenia</v>
      </c>
      <c r="C49" s="173"/>
      <c r="D49" s="173"/>
      <c r="E49" s="173"/>
      <c r="F49" s="173"/>
      <c r="G49" s="173"/>
      <c r="H49" s="173"/>
      <c r="K49" s="174">
        <f>'Features Data'!AE48</f>
        <v>108.786173465592</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107.98558535840598</v>
      </c>
      <c r="B50" s="40" t="str">
        <f>'Features Data'!AD49</f>
        <v>Bipolar disorder or manic depression</v>
      </c>
      <c r="C50" s="173"/>
      <c r="D50" s="173"/>
      <c r="E50" s="173"/>
      <c r="F50" s="173"/>
      <c r="G50" s="173"/>
      <c r="H50" s="173"/>
      <c r="K50" s="174">
        <f>'Features Data'!AE49</f>
        <v>107.98558535840598</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99.404716493482582</v>
      </c>
      <c r="B51" s="40" t="str">
        <f>'Features Data'!AD50</f>
        <v>An eating disorder</v>
      </c>
      <c r="C51" s="173"/>
      <c r="D51" s="173"/>
      <c r="E51" s="173"/>
      <c r="F51" s="173"/>
      <c r="G51" s="173"/>
      <c r="H51" s="173"/>
      <c r="K51" s="174">
        <f>'Features Data'!AE50</f>
        <v>99.404716493482582</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106.78136072087656</v>
      </c>
      <c r="B52" s="40" t="str">
        <f>'Features Data'!AD51</f>
        <v>Post-traumatic stress disorder</v>
      </c>
      <c r="C52" s="173"/>
      <c r="D52" s="173"/>
      <c r="E52" s="173"/>
      <c r="F52" s="173"/>
      <c r="G52" s="173"/>
      <c r="H52" s="173"/>
      <c r="K52" s="174">
        <f>'Features Data'!AE51</f>
        <v>106.78136072087656</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102.51724663541854</v>
      </c>
      <c r="B53" s="40" t="str">
        <f>'Features Data'!AD52</f>
        <v>Other emotional, nervous or psychiatric problem</v>
      </c>
      <c r="C53" s="173"/>
      <c r="D53" s="173"/>
      <c r="E53" s="173"/>
      <c r="F53" s="173"/>
      <c r="G53" s="173"/>
      <c r="H53" s="173"/>
      <c r="K53" s="174">
        <f>'Features Data'!AE52</f>
        <v>102.51724663541854</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69E3951-0177-4725-85AC-B10FB76C2BAE}">
          <x14:formula1>
            <xm:f>'Features Data'!$R$2:$R$17</xm:f>
          </x14:formula1>
          <xm:sqref>B14:O14</xm:sqref>
        </x14:dataValidation>
        <x14:dataValidation type="list" allowBlank="1" showInputMessage="1" showErrorMessage="1" xr:uid="{FC820BFD-10C0-4F1F-A1F3-98D5F6D24855}">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75CC6-B3BE-4C8A-A06A-78909C55AF72}">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85</v>
      </c>
      <c r="F13" s="189">
        <f>IF($E$19&lt;&gt;0,E13/$E$19,0)</f>
        <v>0.27419354838709675</v>
      </c>
      <c r="G13" s="188">
        <f>SUM('Wellbeing Acorn Type'!$G$14:$G$18)</f>
        <v>58330</v>
      </c>
      <c r="H13" s="189">
        <f>IF($G$19=0,0,G13/$G$19)</f>
        <v>0.16743163375729445</v>
      </c>
      <c r="I13" s="189">
        <f>IF(G13&gt;0,E13/G13,0)</f>
        <v>1.4572261272072691E-3</v>
      </c>
      <c r="J13" s="190">
        <f>IF(AND((SQRT((H13*(1-H13))/$E$19))&gt;0, $E$19&gt;0),(F13-H13)/(SQRT((H13*(1-H13))/$E$19)),0)</f>
        <v>5.0346407918572771</v>
      </c>
      <c r="K13" s="191">
        <f>IF(AND(I13&gt;0,$I$19&gt;0),F13/H13*100,0)</f>
        <v>163.76448239438565</v>
      </c>
      <c r="L13" s="161"/>
      <c r="M13" s="161"/>
      <c r="N13" s="161"/>
    </row>
    <row r="14" spans="1:17" ht="18.75" customHeight="1">
      <c r="B14" s="186" t="s">
        <v>1746</v>
      </c>
      <c r="C14" s="192"/>
      <c r="D14" s="176"/>
      <c r="E14" s="188">
        <f>SUM('Wellbeing Acorn Type'!$E$21:$E$28)</f>
        <v>66</v>
      </c>
      <c r="F14" s="189">
        <f>IF($E$19&lt;&gt;0,E14/$E$19,0)</f>
        <v>0.2129032258064516</v>
      </c>
      <c r="G14" s="188">
        <f>SUM('Wellbeing Acorn Type'!$G$21:$G$28)</f>
        <v>59442</v>
      </c>
      <c r="H14" s="189">
        <f>IF($G$19=0,0,G14/$G$19)</f>
        <v>0.17062354146753123</v>
      </c>
      <c r="I14" s="189">
        <f t="shared" ref="I14:I19" si="0">IF(G14&gt;0,E14/G14,0)</f>
        <v>1.1103260320985161E-3</v>
      </c>
      <c r="J14" s="190">
        <f>IF(AND((SQRT((H14*(1-H14))/$E$19))&gt;0, $E$19&gt;0),(F14-H14)/(SQRT((H14*(1-H14))/$E$19)),0)</f>
        <v>1.9788699571065893</v>
      </c>
      <c r="K14" s="191">
        <f>IF(AND(I14&gt;0,$I$19&gt;0),F14/H14*100,0)</f>
        <v>124.77951399629457</v>
      </c>
      <c r="L14" s="161"/>
      <c r="M14" s="161"/>
      <c r="N14" s="161"/>
      <c r="Q14" s="176"/>
    </row>
    <row r="15" spans="1:17" ht="18.75" customHeight="1">
      <c r="B15" s="186" t="s">
        <v>1747</v>
      </c>
      <c r="C15" s="192"/>
      <c r="D15" s="176"/>
      <c r="E15" s="188">
        <f>SUM('Wellbeing Acorn Type'!$E$31:$E$35)</f>
        <v>65</v>
      </c>
      <c r="F15" s="189">
        <f>IF($E$19&lt;&gt;0,E15/$E$19,0)</f>
        <v>0.20967741935483872</v>
      </c>
      <c r="G15" s="188">
        <f>SUM('Wellbeing Acorn Type'!$G$31:$G$35)</f>
        <v>77198</v>
      </c>
      <c r="H15" s="189">
        <f>IF($G$19=0,0,G15/$G$19)</f>
        <v>0.22159072968962143</v>
      </c>
      <c r="I15" s="189">
        <f t="shared" si="0"/>
        <v>8.419907251483199E-4</v>
      </c>
      <c r="J15" s="190">
        <f>IF(AND((SQRT((H15*(1-H15))/$E$19))&gt;0, $E$19&gt;0),(F15-H15)/(SQRT((H15*(1-H15))/$E$19)),0)</f>
        <v>-0.50504899175145723</v>
      </c>
      <c r="K15" s="191">
        <f>IF(AND(I15&gt;0,$I$19&gt;0),F15/H15*100,0)</f>
        <v>94.623732521902198</v>
      </c>
      <c r="L15" s="161"/>
      <c r="M15" s="161"/>
      <c r="N15" s="161"/>
      <c r="Q15" s="176"/>
    </row>
    <row r="16" spans="1:17" ht="18.75" customHeight="1">
      <c r="B16" s="186" t="s">
        <v>1748</v>
      </c>
      <c r="C16" s="192"/>
      <c r="D16" s="176"/>
      <c r="E16" s="188">
        <f>SUM('Wellbeing Acorn Type'!$E$38:$E$44)</f>
        <v>94</v>
      </c>
      <c r="F16" s="189">
        <f>IF($E$19&lt;&gt;0,E16/$E$19,0)</f>
        <v>0.3032258064516129</v>
      </c>
      <c r="G16" s="188">
        <f>SUM('Wellbeing Acorn Type'!$G$38:$G$44)</f>
        <v>149388</v>
      </c>
      <c r="H16" s="189">
        <f>IF($G$19=0,0,G16/$G$19)</f>
        <v>0.42880639300076639</v>
      </c>
      <c r="I16" s="189">
        <f t="shared" si="0"/>
        <v>6.2923394114654458E-4</v>
      </c>
      <c r="J16" s="190">
        <f>IF(AND((SQRT((H16*(1-H16))/$E$19))&gt;0, $E$19&gt;0),(F16-H16)/(SQRT((H16*(1-H16))/$E$19)),0)</f>
        <v>-4.4676697162628205</v>
      </c>
      <c r="K16" s="191">
        <f>IF(AND(I16&gt;0,$I$19&gt;0),F16/H16*100,0)</f>
        <v>70.713919242120767</v>
      </c>
      <c r="L16" s="161"/>
      <c r="M16" s="161"/>
      <c r="N16" s="161"/>
      <c r="Q16" s="176"/>
    </row>
    <row r="17" spans="1:17" ht="18.75" customHeight="1">
      <c r="B17" s="193" t="s">
        <v>1749</v>
      </c>
      <c r="C17" s="192"/>
      <c r="D17" s="176"/>
      <c r="E17" s="188">
        <f>SUM('Wellbeing Acorn Type'!$E$47:$E$48)</f>
        <v>0</v>
      </c>
      <c r="F17" s="189">
        <f>IF($E$19&lt;&gt;0,E17/$E$19,0)</f>
        <v>0</v>
      </c>
      <c r="G17" s="188">
        <f>SUM('Wellbeing Acorn Type'!$G$47:$G$48)</f>
        <v>4023</v>
      </c>
      <c r="H17" s="189">
        <f>IF($G$19=0,0,G17/$G$19)</f>
        <v>1.1547702084786483E-2</v>
      </c>
      <c r="I17" s="189">
        <f t="shared" si="0"/>
        <v>0</v>
      </c>
      <c r="J17" s="190">
        <f>IF(AND((SQRT((H17*(1-H17))/$E$19))&gt;0, $E$19&gt;0),(F17-H17)/(SQRT((H17*(1-H17))/$E$19)),0)</f>
        <v>-1.9030525234500402</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310</v>
      </c>
      <c r="F19" s="198"/>
      <c r="G19" s="197">
        <f>SUM(G13:G18)</f>
        <v>348381</v>
      </c>
      <c r="H19" s="199"/>
      <c r="I19" s="200">
        <f t="shared" si="0"/>
        <v>8.8983038684658459E-4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0.27419354838709675</v>
      </c>
      <c r="C24" s="38">
        <f>IF($A$23,D24,"")</f>
        <v>0.16743163375729445</v>
      </c>
      <c r="D24" s="39">
        <f>H13</f>
        <v>0.16743163375729445</v>
      </c>
    </row>
    <row r="25" spans="1:17" ht="15" customHeight="1">
      <c r="A25" s="38" t="s">
        <v>1752</v>
      </c>
      <c r="B25" s="39">
        <f>F14</f>
        <v>0.2129032258064516</v>
      </c>
      <c r="C25" s="38">
        <f>IF($A$23,D25,"")</f>
        <v>0.17062354146753123</v>
      </c>
      <c r="D25" s="39">
        <f>H14</f>
        <v>0.17062354146753123</v>
      </c>
    </row>
    <row r="26" spans="1:17" ht="15" customHeight="1">
      <c r="A26" s="38" t="s">
        <v>1753</v>
      </c>
      <c r="B26" s="39">
        <f>F15</f>
        <v>0.20967741935483872</v>
      </c>
      <c r="C26" s="38">
        <f>IF($A$23,D26,"")</f>
        <v>0.22159072968962143</v>
      </c>
      <c r="D26" s="39">
        <f>H15</f>
        <v>0.22159072968962143</v>
      </c>
    </row>
    <row r="27" spans="1:17" ht="15" customHeight="1">
      <c r="A27" s="38" t="s">
        <v>1754</v>
      </c>
      <c r="B27" s="39">
        <f>F16</f>
        <v>0.3032258064516129</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241EF-D037-494E-905C-C5ED204026FF}">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0</v>
      </c>
      <c r="F14" s="207">
        <f>IF($E$51=0,0,E14/$E$51)</f>
        <v>0</v>
      </c>
      <c r="G14" s="206">
        <f>'Input Sheet'!C8</f>
        <v>3787</v>
      </c>
      <c r="H14" s="207">
        <f>IF($G$51=0,0,G14/$G$51)</f>
        <v>1.0870282822541988E-2</v>
      </c>
      <c r="I14" s="207">
        <f>IF(G14&gt;0,E14/G14,0)</f>
        <v>0</v>
      </c>
      <c r="J14" s="190">
        <f>IF(AND((SQRT((H14*(1-H14))/$E$51))&gt;0, $E$51&gt;0),(F14-H14)/(SQRT((H14*(1-H14))/$E$51)),0)</f>
        <v>-1.8457575085575679</v>
      </c>
      <c r="K14" s="208">
        <f>IF(AND(I14&gt;0,$I$51&gt;0),F14/H14*100,0)</f>
        <v>0</v>
      </c>
      <c r="P14" s="1">
        <f ca="1">IF(K14="",0,IF($P$11=2,K14+RAND()/1000,F14+RAND()/1000))</f>
        <v>5.4754922387943055E-4</v>
      </c>
      <c r="Q14" s="176">
        <f ca="1">RANK(P14,$P$14:$P$48)+COUNTIF($P14:P$14,P14)-1</f>
        <v>24</v>
      </c>
      <c r="R14" s="40">
        <v>1</v>
      </c>
    </row>
    <row r="15" spans="1:18" ht="14.5">
      <c r="C15" s="205" t="s">
        <v>1757</v>
      </c>
      <c r="D15" s="40" t="s">
        <v>2</v>
      </c>
      <c r="E15" s="206">
        <f>'Input Sheet'!B9</f>
        <v>17</v>
      </c>
      <c r="F15" s="207">
        <f>IF($E$51=0,0,E15/$E$51)</f>
        <v>5.4838709677419356E-2</v>
      </c>
      <c r="G15" s="206">
        <f>'Input Sheet'!C9</f>
        <v>11136</v>
      </c>
      <c r="H15" s="207">
        <f>IF($G$51=0,0,G15/$G$51)</f>
        <v>3.1965003832011507E-2</v>
      </c>
      <c r="I15" s="207">
        <f>IF(G15&gt;0,E15/G15,0)</f>
        <v>1.526580459770115E-3</v>
      </c>
      <c r="J15" s="190">
        <f>IF(AND((SQRT((H15*(1-H15))/$E$51))&gt;0, $E$51&gt;0),(F15-H15)/(SQRT((H15*(1-H15))/$E$51)),0)</f>
        <v>2.2894674280347584</v>
      </c>
      <c r="K15" s="208">
        <f>IF(AND(I15&gt;0,$I$51&gt;0),F15/H15*100,0)</f>
        <v>171.55858940489432</v>
      </c>
      <c r="P15" s="1">
        <f t="shared" ref="P15:P48" ca="1" si="0">IF(K15="",0,IF($P$11=2,K15+RAND()/1000,F15+RAND()/1000))</f>
        <v>171.55952880352046</v>
      </c>
      <c r="Q15" s="176">
        <f ca="1">RANK(P15,$P$14:$P$48)+COUNTIF($P$14:P15,P15)-1</f>
        <v>4</v>
      </c>
      <c r="R15" s="40">
        <v>2</v>
      </c>
    </row>
    <row r="16" spans="1:18" ht="14.5">
      <c r="C16" s="205" t="s">
        <v>1758</v>
      </c>
      <c r="D16" s="40" t="s">
        <v>3</v>
      </c>
      <c r="E16" s="206">
        <f>'Input Sheet'!B10</f>
        <v>39</v>
      </c>
      <c r="F16" s="207">
        <f>IF($E$51=0,0,E16/$E$51)</f>
        <v>0.12580645161290321</v>
      </c>
      <c r="G16" s="206">
        <f>'Input Sheet'!C10</f>
        <v>17099</v>
      </c>
      <c r="H16" s="207">
        <f>IF($G$51=0,0,G16/$G$51)</f>
        <v>4.9081321886095972E-2</v>
      </c>
      <c r="I16" s="207">
        <f>IF(G16&gt;0,E16/G16,0)</f>
        <v>2.2808351365576933E-3</v>
      </c>
      <c r="J16" s="190">
        <f>IF(AND((SQRT((H16*(1-H16))/$E$51))&gt;0, $E$51&gt;0),(F16-H16)/(SQRT((H16*(1-H16))/$E$51)),0)</f>
        <v>6.2530033867239041</v>
      </c>
      <c r="K16" s="208">
        <f>IF(AND(I16&gt;0,$I$51&gt;0),F16/H16*100,0)</f>
        <v>256.32245990616315</v>
      </c>
      <c r="P16" s="1">
        <f t="shared" ca="1" si="0"/>
        <v>256.32247085650454</v>
      </c>
      <c r="Q16" s="176">
        <f ca="1">RANK(P16,$P$14:$P$48)+COUNTIF($P$14:P16,P16)-1</f>
        <v>2</v>
      </c>
      <c r="R16" s="40">
        <v>3</v>
      </c>
    </row>
    <row r="17" spans="1:18" ht="14.5">
      <c r="C17" s="205" t="s">
        <v>1759</v>
      </c>
      <c r="D17" s="40" t="s">
        <v>4</v>
      </c>
      <c r="E17" s="206">
        <f>'Input Sheet'!B11</f>
        <v>12</v>
      </c>
      <c r="F17" s="207">
        <f>IF($E$51=0,0,E17/$E$51)</f>
        <v>3.870967741935484E-2</v>
      </c>
      <c r="G17" s="206">
        <f>'Input Sheet'!C11</f>
        <v>14210</v>
      </c>
      <c r="H17" s="207">
        <f>IF($G$51=0,0,G17/$G$51)</f>
        <v>4.0788676764806346E-2</v>
      </c>
      <c r="I17" s="207">
        <f>IF(G17&gt;0,E17/G17,0)</f>
        <v>8.4447572132301198E-4</v>
      </c>
      <c r="J17" s="190">
        <f>IF(AND((SQRT((H17*(1-H17))/$E$51))&gt;0, $E$51&gt;0),(F17-H17)/(SQRT((H17*(1-H17))/$E$51)),0)</f>
        <v>-0.18505816132165726</v>
      </c>
      <c r="K17" s="208">
        <f>IF(AND(I17&gt;0,$I$51&gt;0),F17/H17*100,0)</f>
        <v>94.902998796849118</v>
      </c>
      <c r="P17" s="1">
        <f t="shared" ca="1" si="0"/>
        <v>94.903090115885448</v>
      </c>
      <c r="Q17" s="176">
        <f ca="1">RANK(P17,$P$14:$P$48)+COUNTIF($P$14:P17,P17)-1</f>
        <v>11</v>
      </c>
      <c r="R17" s="40">
        <v>4</v>
      </c>
    </row>
    <row r="18" spans="1:18" ht="14.5">
      <c r="C18" s="205" t="s">
        <v>1760</v>
      </c>
      <c r="D18" s="40" t="s">
        <v>5</v>
      </c>
      <c r="E18" s="206">
        <f>'Input Sheet'!B12</f>
        <v>17</v>
      </c>
      <c r="F18" s="207">
        <f>IF($E$51=0,0,E18/$E$51)</f>
        <v>5.4838709677419356E-2</v>
      </c>
      <c r="G18" s="206">
        <f>'Input Sheet'!C12</f>
        <v>12098</v>
      </c>
      <c r="H18" s="207">
        <f>IF($G$51=0,0,G18/$G$51)</f>
        <v>3.4726348451838647E-2</v>
      </c>
      <c r="I18" s="207">
        <f>IF(G18&gt;0,E18/G18,0)</f>
        <v>1.4051909406513474E-3</v>
      </c>
      <c r="J18" s="190">
        <f>IF(AND((SQRT((H18*(1-H18))/$E$51))&gt;0, $E$51&gt;0),(F18-H18)/(SQRT((H18*(1-H18))/$E$51)),0)</f>
        <v>1.9341454133753839</v>
      </c>
      <c r="K18" s="208">
        <f>IF(AND(I18&gt;0,$I$51&gt;0),F18/H18*100,0)</f>
        <v>157.91671777259907</v>
      </c>
      <c r="P18" s="1">
        <f t="shared" ca="1" si="0"/>
        <v>157.91701650506974</v>
      </c>
      <c r="Q18" s="176">
        <f ca="1">RANK(P18,$P$14:$P$48)+COUNTIF($P$14:P18,P18)-1</f>
        <v>6</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1</v>
      </c>
      <c r="F21" s="207">
        <f t="shared" ref="F21:F28" si="1">IF($E$51=0,0,E21/$E$51)</f>
        <v>3.2258064516129032E-3</v>
      </c>
      <c r="G21" s="206">
        <f>'Input Sheet'!C13</f>
        <v>3360</v>
      </c>
      <c r="H21" s="207">
        <f t="shared" ref="H21:H28" si="2">IF($G$51=0,0,G21/$G$51)</f>
        <v>9.6446132251758847E-3</v>
      </c>
      <c r="I21" s="207">
        <f t="shared" ref="I21:I28" si="3">IF(G21&gt;0,E21/G21,0)</f>
        <v>2.9761904761904765E-4</v>
      </c>
      <c r="J21" s="190">
        <f t="shared" ref="J21:J28" si="4">IF(AND((SQRT((H21*(1-H21))/$E$51))&gt;0, $E$51&gt;0),(F21-H21)/(SQRT((H21*(1-H21))/$E$51)),0)</f>
        <v>-1.1563710410117445</v>
      </c>
      <c r="K21" s="208">
        <f t="shared" ref="K21:K28" si="5">IF(AND(I21&gt;0,$I$51&gt;0),F21/H21*100,0)</f>
        <v>33.446716589861751</v>
      </c>
      <c r="P21" s="1">
        <f t="shared" ca="1" si="0"/>
        <v>33.447170944419867</v>
      </c>
      <c r="Q21" s="176">
        <f ca="1">RANK(P21,$P$14:$P$48)+COUNTIF($P$14:P21,P21)-1</f>
        <v>17</v>
      </c>
      <c r="R21" s="40">
        <v>6</v>
      </c>
    </row>
    <row r="22" spans="1:18" ht="14.5">
      <c r="C22" s="205" t="s">
        <v>1762</v>
      </c>
      <c r="D22" s="40" t="s">
        <v>8</v>
      </c>
      <c r="E22" s="206">
        <f>'Input Sheet'!B14</f>
        <v>31</v>
      </c>
      <c r="F22" s="207">
        <f t="shared" si="1"/>
        <v>0.1</v>
      </c>
      <c r="G22" s="206">
        <f>'Input Sheet'!C14</f>
        <v>7077</v>
      </c>
      <c r="H22" s="207">
        <f t="shared" si="2"/>
        <v>2.0313966605526708E-2</v>
      </c>
      <c r="I22" s="207">
        <f t="shared" si="3"/>
        <v>4.3803871697046769E-3</v>
      </c>
      <c r="J22" s="190">
        <f t="shared" si="4"/>
        <v>9.9453994413023974</v>
      </c>
      <c r="K22" s="208">
        <f t="shared" si="5"/>
        <v>492.27214921576945</v>
      </c>
      <c r="P22" s="1">
        <f t="shared" ca="1" si="0"/>
        <v>492.27220113919037</v>
      </c>
      <c r="Q22" s="176">
        <f ca="1">RANK(P22,$P$14:$P$48)+COUNTIF($P$14:P22,P22)-1</f>
        <v>1</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4.4822307393041174E-4</v>
      </c>
      <c r="Q23" s="176">
        <f ca="1">RANK(P23,$P$14:$P$48)+COUNTIF($P$14:P23,P23)-1</f>
        <v>25</v>
      </c>
      <c r="R23" s="40">
        <v>8</v>
      </c>
    </row>
    <row r="24" spans="1:18" ht="14.5">
      <c r="C24" s="205" t="s">
        <v>1764</v>
      </c>
      <c r="D24" s="40" t="s">
        <v>10</v>
      </c>
      <c r="E24" s="206">
        <f>'Input Sheet'!B16</f>
        <v>15</v>
      </c>
      <c r="F24" s="207">
        <f t="shared" si="1"/>
        <v>4.8387096774193547E-2</v>
      </c>
      <c r="G24" s="206">
        <f>'Input Sheet'!C16</f>
        <v>16337</v>
      </c>
      <c r="H24" s="207">
        <f t="shared" si="2"/>
        <v>4.6894061386815011E-2</v>
      </c>
      <c r="I24" s="207">
        <f t="shared" si="3"/>
        <v>9.1816122911183207E-4</v>
      </c>
      <c r="J24" s="190">
        <f t="shared" si="4"/>
        <v>0.12434302730485147</v>
      </c>
      <c r="K24" s="208">
        <f t="shared" si="5"/>
        <v>103.18384747071264</v>
      </c>
      <c r="P24" s="1">
        <f t="shared" ca="1" si="0"/>
        <v>103.18449199607052</v>
      </c>
      <c r="Q24" s="176">
        <f ca="1">RANK(P24,$P$14:$P$48)+COUNTIF($P$14:P24,P24)-1</f>
        <v>10</v>
      </c>
      <c r="R24" s="40">
        <v>9</v>
      </c>
    </row>
    <row r="25" spans="1:18" ht="14.5">
      <c r="C25" s="213" t="s">
        <v>1765</v>
      </c>
      <c r="D25" s="40" t="s">
        <v>11</v>
      </c>
      <c r="E25" s="206">
        <f>'Input Sheet'!B17</f>
        <v>8</v>
      </c>
      <c r="F25" s="207">
        <f t="shared" si="1"/>
        <v>2.5806451612903226E-2</v>
      </c>
      <c r="G25" s="206">
        <f>'Input Sheet'!C17</f>
        <v>12048</v>
      </c>
      <c r="H25" s="207">
        <f t="shared" si="2"/>
        <v>3.45828274217021E-2</v>
      </c>
      <c r="I25" s="207">
        <f t="shared" si="3"/>
        <v>6.6401062416998667E-4</v>
      </c>
      <c r="J25" s="190">
        <f t="shared" si="4"/>
        <v>-0.84568436229227295</v>
      </c>
      <c r="K25" s="208">
        <f t="shared" si="5"/>
        <v>74.622156535149728</v>
      </c>
      <c r="P25" s="1">
        <f t="shared" ca="1" si="0"/>
        <v>74.622179081838468</v>
      </c>
      <c r="Q25" s="176">
        <f ca="1">RANK(P25,$P$14:$P$48)+COUNTIF($P$14:P25,P25)-1</f>
        <v>14</v>
      </c>
      <c r="R25" s="40">
        <v>10</v>
      </c>
    </row>
    <row r="26" spans="1:18" ht="14.5">
      <c r="C26" s="213" t="s">
        <v>1766</v>
      </c>
      <c r="D26" s="40" t="s">
        <v>12</v>
      </c>
      <c r="E26" s="206">
        <f>'Input Sheet'!B18</f>
        <v>1</v>
      </c>
      <c r="F26" s="207">
        <f t="shared" si="1"/>
        <v>3.2258064516129032E-3</v>
      </c>
      <c r="G26" s="206">
        <f>'Input Sheet'!C18</f>
        <v>6926</v>
      </c>
      <c r="H26" s="207">
        <f t="shared" si="2"/>
        <v>1.988053309451434E-2</v>
      </c>
      <c r="I26" s="207">
        <f t="shared" si="3"/>
        <v>1.4438348252959862E-4</v>
      </c>
      <c r="J26" s="190">
        <f t="shared" si="4"/>
        <v>-2.1007038693915567</v>
      </c>
      <c r="K26" s="208">
        <f t="shared" si="5"/>
        <v>16.225955492627129</v>
      </c>
      <c r="P26" s="1">
        <f t="shared" ca="1" si="0"/>
        <v>16.226844435947054</v>
      </c>
      <c r="Q26" s="176">
        <f ca="1">RANK(P26,$P$14:$P$48)+COUNTIF($P$14:P26,P26)-1</f>
        <v>19</v>
      </c>
      <c r="R26" s="40">
        <v>11</v>
      </c>
    </row>
    <row r="27" spans="1:18" ht="14.5">
      <c r="C27" s="213" t="s">
        <v>1767</v>
      </c>
      <c r="D27" s="40" t="s">
        <v>13</v>
      </c>
      <c r="E27" s="206">
        <f>'Input Sheet'!B19</f>
        <v>10</v>
      </c>
      <c r="F27" s="207">
        <f t="shared" si="1"/>
        <v>3.2258064516129031E-2</v>
      </c>
      <c r="G27" s="206">
        <f>'Input Sheet'!C19</f>
        <v>6282</v>
      </c>
      <c r="H27" s="207">
        <f t="shared" si="2"/>
        <v>1.8031982226355627E-2</v>
      </c>
      <c r="I27" s="207">
        <f t="shared" si="3"/>
        <v>1.5918497293855461E-3</v>
      </c>
      <c r="J27" s="190">
        <f t="shared" si="4"/>
        <v>1.882329967686265</v>
      </c>
      <c r="K27" s="208">
        <f t="shared" si="5"/>
        <v>178.89361308808577</v>
      </c>
      <c r="P27" s="1">
        <f t="shared" ca="1" si="0"/>
        <v>178.89422770963418</v>
      </c>
      <c r="Q27" s="176">
        <f ca="1">RANK(P27,$P$14:$P$48)+COUNTIF($P$14:P27,P27)-1</f>
        <v>3</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-2.595918803787554</v>
      </c>
      <c r="K28" s="208">
        <f t="shared" si="5"/>
        <v>0</v>
      </c>
      <c r="P28" s="1">
        <f t="shared" ca="1" si="0"/>
        <v>8.8492464489039948E-4</v>
      </c>
      <c r="Q28" s="176">
        <f ca="1">RANK(P28,$P$14:$P$48)+COUNTIF($P$14:P28,P28)-1</f>
        <v>22</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13</v>
      </c>
      <c r="F31" s="207">
        <f>IF($E$51=0,0,E31/$E$51)</f>
        <v>4.1935483870967745E-2</v>
      </c>
      <c r="G31" s="206">
        <f>'Input Sheet'!C21</f>
        <v>13105</v>
      </c>
      <c r="H31" s="207">
        <f>IF($G$51=0,0,G31/$G$51)</f>
        <v>3.7616861998788685E-2</v>
      </c>
      <c r="I31" s="207">
        <f>IF(G31&gt;0,E31/G31,0)</f>
        <v>9.9198779091949629E-4</v>
      </c>
      <c r="J31" s="190">
        <f>IF(AND((SQRT((H31*(1-H31))/$E$51))&gt;0, $E$51&gt;0),(F31-H31)/(SQRT((H31*(1-H31))/$E$51)),0)</f>
        <v>0.39963244713244223</v>
      </c>
      <c r="K31" s="208">
        <f>IF(AND(I31&gt;0,$I$51&gt;0),F31/H31*100,0)</f>
        <v>111.48054793171775</v>
      </c>
      <c r="P31" s="1">
        <f t="shared" ca="1" si="0"/>
        <v>111.4812538338673</v>
      </c>
      <c r="Q31" s="176">
        <f ca="1">RANK(P31,$P$14:$P$48)+COUNTIF($P$14:P31,P31)-1</f>
        <v>9</v>
      </c>
      <c r="R31" s="40">
        <v>14</v>
      </c>
    </row>
    <row r="32" spans="1:18" ht="14.5">
      <c r="C32" s="213" t="s">
        <v>1771</v>
      </c>
      <c r="D32" s="40" t="s">
        <v>17</v>
      </c>
      <c r="E32" s="206">
        <f>'Input Sheet'!B22</f>
        <v>11</v>
      </c>
      <c r="F32" s="207">
        <f>IF($E$51=0,0,E32/$E$51)</f>
        <v>3.5483870967741936E-2</v>
      </c>
      <c r="G32" s="206">
        <f>'Input Sheet'!C22</f>
        <v>15117</v>
      </c>
      <c r="H32" s="207">
        <f>IF($G$51=0,0,G32/$G$51)</f>
        <v>4.3392148251483291E-2</v>
      </c>
      <c r="I32" s="207">
        <f>IF(G32&gt;0,E32/G32,0)</f>
        <v>7.2765760402196205E-4</v>
      </c>
      <c r="J32" s="190">
        <f>IF(AND((SQRT((H32*(1-H32))/$E$51))&gt;0, $E$51&gt;0),(F32-H32)/(SQRT((H32*(1-H32))/$E$51)),0)</f>
        <v>-0.6834239415639275</v>
      </c>
      <c r="K32" s="208">
        <f>IF(AND(I32&gt;0,$I$51&gt;0),F32/H32*100,0)</f>
        <v>81.774865724766173</v>
      </c>
      <c r="P32" s="1">
        <f t="shared" ca="1" si="0"/>
        <v>81.775809624989421</v>
      </c>
      <c r="Q32" s="176">
        <f ca="1">RANK(P32,$P$14:$P$48)+COUNTIF($P$14:P32,P32)-1</f>
        <v>12</v>
      </c>
      <c r="R32" s="40">
        <v>15</v>
      </c>
    </row>
    <row r="33" spans="1:18" ht="14.5">
      <c r="C33" s="213" t="s">
        <v>1772</v>
      </c>
      <c r="D33" s="40" t="s">
        <v>18</v>
      </c>
      <c r="E33" s="206">
        <f>'Input Sheet'!B23</f>
        <v>27</v>
      </c>
      <c r="F33" s="207">
        <f>IF($E$51=0,0,E33/$E$51)</f>
        <v>8.7096774193548387E-2</v>
      </c>
      <c r="G33" s="206">
        <f>'Input Sheet'!C23</f>
        <v>22417</v>
      </c>
      <c r="H33" s="207">
        <f>IF($G$51=0,0,G33/$G$51)</f>
        <v>6.4346218651418999E-2</v>
      </c>
      <c r="I33" s="207">
        <f>IF(G33&gt;0,E33/G33,0)</f>
        <v>1.2044430566088237E-3</v>
      </c>
      <c r="J33" s="190">
        <f>IF(AND((SQRT((H33*(1-H33))/$E$51))&gt;0, $E$51&gt;0),(F33-H33)/(SQRT((H33*(1-H33))/$E$51)),0)</f>
        <v>1.6325021024812889</v>
      </c>
      <c r="K33" s="208">
        <f>IF(AND(I33&gt;0,$I$51&gt;0),F33/H33*100,0)</f>
        <v>135.35647629175438</v>
      </c>
      <c r="P33" s="1">
        <f t="shared" ca="1" si="0"/>
        <v>135.35713803117</v>
      </c>
      <c r="Q33" s="176">
        <f ca="1">RANK(P33,$P$14:$P$48)+COUNTIF($P$14:P33,P33)-1</f>
        <v>7</v>
      </c>
      <c r="R33" s="40">
        <v>16</v>
      </c>
    </row>
    <row r="34" spans="1:18" ht="14.5">
      <c r="C34" s="213" t="s">
        <v>1773</v>
      </c>
      <c r="D34" s="40" t="s">
        <v>19</v>
      </c>
      <c r="E34" s="206">
        <f>'Input Sheet'!B24</f>
        <v>14</v>
      </c>
      <c r="F34" s="207">
        <f>IF($E$51=0,0,E34/$E$51)</f>
        <v>4.5161290322580643E-2</v>
      </c>
      <c r="G34" s="206">
        <f>'Input Sheet'!C24</f>
        <v>26453</v>
      </c>
      <c r="H34" s="207">
        <f>IF($G$51=0,0,G34/$G$51)</f>
        <v>7.5931236204040978E-2</v>
      </c>
      <c r="I34" s="207">
        <f>IF(G34&gt;0,E34/G34,0)</f>
        <v>5.2924053982535059E-4</v>
      </c>
      <c r="J34" s="190">
        <f>IF(AND((SQRT((H34*(1-H34))/$E$51))&gt;0, $E$51&gt;0),(F34-H34)/(SQRT((H34*(1-H34))/$E$51)),0)</f>
        <v>-2.0452443379453906</v>
      </c>
      <c r="K34" s="208">
        <f>IF(AND(I34&gt;0,$I$51&gt;0),F34/H34*100,0)</f>
        <v>59.476564033837242</v>
      </c>
      <c r="P34" s="1">
        <f t="shared" ca="1" si="0"/>
        <v>59.4773327375867</v>
      </c>
      <c r="Q34" s="176">
        <f ca="1">RANK(P34,$P$14:$P$48)+COUNTIF($P$14:P34,P34)-1</f>
        <v>15</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-0.30716563706071087</v>
      </c>
      <c r="K35" s="208">
        <f>IF(AND(I35&gt;0,$I$51&gt;0),F35/H35*100,0)</f>
        <v>0</v>
      </c>
      <c r="P35" s="1">
        <f t="shared" ca="1" si="0"/>
        <v>3.4567026591678085E-4</v>
      </c>
      <c r="Q35" s="176">
        <f ca="1">RANK(P35,$P$14:$P$48)+COUNTIF($P$14:P35,P35)-1</f>
        <v>26</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15</v>
      </c>
      <c r="F38" s="207">
        <f t="shared" ref="F38:F44" si="6">IF($E$51=0,0,E38/$E$51)</f>
        <v>4.8387096774193547E-2</v>
      </c>
      <c r="G38" s="206">
        <f>'Input Sheet'!C26</f>
        <v>48853</v>
      </c>
      <c r="H38" s="207">
        <f t="shared" ref="H38:H44" si="7">IF($G$51=0,0,G38/$G$51)</f>
        <v>0.14022865770521353</v>
      </c>
      <c r="I38" s="207">
        <f t="shared" ref="I38:I44" si="8">IF(G38&gt;0,E38/G38,0)</f>
        <v>3.0704357971874806E-4</v>
      </c>
      <c r="J38" s="190">
        <f t="shared" ref="J38:J44" si="9">IF(AND((SQRT((H38*(1-H38))/$E$51))&gt;0, $E$51&gt;0),(F38-H38)/(SQRT((H38*(1-H38))/$E$51)),0)</f>
        <v>-4.6570428313055228</v>
      </c>
      <c r="K38" s="208">
        <f t="shared" ref="K38:K44" si="10">IF(AND(I38&gt;0,$I$51&gt;0),F38/H38*100,0)</f>
        <v>34.50585462774103</v>
      </c>
      <c r="P38" s="1">
        <f t="shared" ca="1" si="0"/>
        <v>34.506653107207839</v>
      </c>
      <c r="Q38" s="176">
        <f ca="1">RANK(P38,$P$14:$P$48)+COUNTIF($P$14:P38,P38)-1</f>
        <v>16</v>
      </c>
      <c r="R38" s="40">
        <v>19</v>
      </c>
    </row>
    <row r="39" spans="1:18" ht="14.5">
      <c r="C39" s="213" t="s">
        <v>1777</v>
      </c>
      <c r="D39" s="40" t="s">
        <v>23</v>
      </c>
      <c r="E39" s="206">
        <f>'Input Sheet'!B27</f>
        <v>7</v>
      </c>
      <c r="F39" s="207">
        <f t="shared" si="6"/>
        <v>2.2580645161290321E-2</v>
      </c>
      <c r="G39" s="206">
        <f>'Input Sheet'!C27</f>
        <v>25084</v>
      </c>
      <c r="H39" s="207">
        <f t="shared" si="7"/>
        <v>7.2001630398902353E-2</v>
      </c>
      <c r="I39" s="207">
        <f t="shared" si="8"/>
        <v>2.7906235050231224E-4</v>
      </c>
      <c r="J39" s="190">
        <f t="shared" si="9"/>
        <v>-3.3662585853910345</v>
      </c>
      <c r="K39" s="208">
        <f t="shared" si="10"/>
        <v>31.361297009789041</v>
      </c>
      <c r="P39" s="1">
        <f t="shared" ca="1" si="0"/>
        <v>31.361398138867827</v>
      </c>
      <c r="Q39" s="176">
        <f ca="1">RANK(P39,$P$14:$P$48)+COUNTIF($P$14:P39,P39)-1</f>
        <v>18</v>
      </c>
      <c r="R39" s="40">
        <v>20</v>
      </c>
    </row>
    <row r="40" spans="1:18" ht="14.5">
      <c r="C40" s="213" t="s">
        <v>1778</v>
      </c>
      <c r="D40" s="40" t="s">
        <v>24</v>
      </c>
      <c r="E40" s="206">
        <f>'Input Sheet'!B28</f>
        <v>0</v>
      </c>
      <c r="F40" s="207">
        <f t="shared" si="6"/>
        <v>0</v>
      </c>
      <c r="G40" s="206">
        <f>'Input Sheet'!C28</f>
        <v>5253</v>
      </c>
      <c r="H40" s="207">
        <f t="shared" si="7"/>
        <v>1.5078319426145513E-2</v>
      </c>
      <c r="I40" s="207">
        <f t="shared" si="8"/>
        <v>0</v>
      </c>
      <c r="J40" s="190">
        <f t="shared" si="9"/>
        <v>-2.1784945002805665</v>
      </c>
      <c r="K40" s="208">
        <f t="shared" si="10"/>
        <v>0</v>
      </c>
      <c r="P40" s="1">
        <f t="shared" ca="1" si="0"/>
        <v>5.5103875585604497E-4</v>
      </c>
      <c r="Q40" s="176">
        <f ca="1">RANK(P40,$P$14:$P$48)+COUNTIF($P$14:P40,P40)-1</f>
        <v>23</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-1.0804572803038099</v>
      </c>
      <c r="K41" s="208">
        <f t="shared" si="10"/>
        <v>0</v>
      </c>
      <c r="P41" s="1">
        <f t="shared" ca="1" si="0"/>
        <v>9.3249282354189932E-4</v>
      </c>
      <c r="Q41" s="176">
        <f ca="1">RANK(P41,$P$14:$P$48)+COUNTIF($P$14:P41,P41)-1</f>
        <v>20</v>
      </c>
      <c r="R41" s="40">
        <v>22</v>
      </c>
    </row>
    <row r="42" spans="1:18" ht="14.5">
      <c r="C42" s="213" t="s">
        <v>1780</v>
      </c>
      <c r="D42" s="40" t="s">
        <v>26</v>
      </c>
      <c r="E42" s="206">
        <f>'Input Sheet'!B30</f>
        <v>16</v>
      </c>
      <c r="F42" s="207">
        <f t="shared" si="6"/>
        <v>5.1612903225806452E-2</v>
      </c>
      <c r="G42" s="206">
        <f>'Input Sheet'!C30</f>
        <v>15264</v>
      </c>
      <c r="H42" s="207">
        <f t="shared" si="7"/>
        <v>4.3814100080084732E-2</v>
      </c>
      <c r="I42" s="207">
        <f t="shared" si="8"/>
        <v>1.0482180293501049E-3</v>
      </c>
      <c r="J42" s="190">
        <f t="shared" si="9"/>
        <v>0.67085813348757051</v>
      </c>
      <c r="K42" s="208">
        <f t="shared" si="10"/>
        <v>117.79975654290934</v>
      </c>
      <c r="P42" s="1">
        <f t="shared" ca="1" si="0"/>
        <v>117.80054119369257</v>
      </c>
      <c r="Q42" s="176">
        <f ca="1">RANK(P42,$P$14:$P$48)+COUNTIF($P$14:P42,P42)-1</f>
        <v>8</v>
      </c>
      <c r="R42" s="40">
        <v>23</v>
      </c>
    </row>
    <row r="43" spans="1:18" ht="14.5">
      <c r="C43" s="213" t="s">
        <v>1781</v>
      </c>
      <c r="D43" s="40" t="s">
        <v>27</v>
      </c>
      <c r="E43" s="206">
        <f>'Input Sheet'!B31</f>
        <v>21</v>
      </c>
      <c r="F43" s="207">
        <f t="shared" si="6"/>
        <v>6.7741935483870974E-2</v>
      </c>
      <c r="G43" s="206">
        <f>'Input Sheet'!C31</f>
        <v>30382</v>
      </c>
      <c r="H43" s="207">
        <f t="shared" si="7"/>
        <v>8.7209118752170758E-2</v>
      </c>
      <c r="I43" s="207">
        <f t="shared" si="8"/>
        <v>6.9119873609373975E-4</v>
      </c>
      <c r="J43" s="190">
        <f t="shared" si="9"/>
        <v>-1.2148352049984197</v>
      </c>
      <c r="K43" s="208">
        <f t="shared" si="10"/>
        <v>77.677582864217143</v>
      </c>
      <c r="P43" s="1">
        <f t="shared" ca="1" si="0"/>
        <v>77.677877059757904</v>
      </c>
      <c r="Q43" s="176">
        <f ca="1">RANK(P43,$P$14:$P$48)+COUNTIF($P$14:P43,P43)-1</f>
        <v>13</v>
      </c>
      <c r="R43" s="40">
        <v>24</v>
      </c>
    </row>
    <row r="44" spans="1:18" ht="14.5">
      <c r="C44" s="213" t="s">
        <v>1782</v>
      </c>
      <c r="D44" s="40" t="s">
        <v>28</v>
      </c>
      <c r="E44" s="206">
        <f>'Input Sheet'!B32</f>
        <v>35</v>
      </c>
      <c r="F44" s="207">
        <f t="shared" si="6"/>
        <v>0.11290322580645161</v>
      </c>
      <c r="G44" s="206">
        <f>'Input Sheet'!C32</f>
        <v>23245</v>
      </c>
      <c r="H44" s="207">
        <f t="shared" si="7"/>
        <v>6.6722926910480193E-2</v>
      </c>
      <c r="I44" s="207">
        <f t="shared" si="8"/>
        <v>1.505700150570015E-3</v>
      </c>
      <c r="J44" s="190">
        <f t="shared" si="9"/>
        <v>3.2583275713186834</v>
      </c>
      <c r="K44" s="208">
        <f t="shared" si="10"/>
        <v>169.21204005023625</v>
      </c>
      <c r="P44" s="1">
        <f t="shared" ca="1" si="0"/>
        <v>169.21282030071848</v>
      </c>
      <c r="Q44" s="176">
        <f ca="1">RANK(P44,$P$14:$P$48)+COUNTIF($P$14:P44,P44)-1</f>
        <v>5</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-0.45938368005832492</v>
      </c>
      <c r="K47" s="208">
        <f>IF(AND(I47&gt;0,$I$51&gt;0),F47/H47*100,0)</f>
        <v>0</v>
      </c>
      <c r="P47" s="1">
        <f t="shared" ca="1" si="0"/>
        <v>2.2258661006296254E-5</v>
      </c>
      <c r="Q47" s="176">
        <f ca="1">RANK(P47,$P$14:$P$48)+COUNTIF($P$14:P47,P47)-1</f>
        <v>27</v>
      </c>
      <c r="R47" s="40">
        <v>60</v>
      </c>
    </row>
    <row r="48" spans="1:18" ht="14.5">
      <c r="C48" s="205" t="s">
        <v>1785</v>
      </c>
      <c r="D48" s="40" t="s">
        <v>1786</v>
      </c>
      <c r="E48" s="206">
        <f>'Input Sheet'!B34</f>
        <v>0</v>
      </c>
      <c r="F48" s="207">
        <f>IF($E$51=0,0,E48/$E$51)</f>
        <v>0</v>
      </c>
      <c r="G48" s="206">
        <f>'Input Sheet'!C34</f>
        <v>3786</v>
      </c>
      <c r="H48" s="207">
        <f>IF($G$51=0,0,G48/$G$51)</f>
        <v>1.0867412401939256E-2</v>
      </c>
      <c r="I48" s="207">
        <f>IF(G48&gt;0,E48/G48,0)</f>
        <v>0</v>
      </c>
      <c r="J48" s="190">
        <f>IF(AND((SQRT((H48*(1-H48))/$E$51))&gt;0, $E$51&gt;0),(F48-H48)/(SQRT((H48*(1-H48))/$E$51)),0)</f>
        <v>-1.8455111181358923</v>
      </c>
      <c r="K48" s="208">
        <f>IF(AND(I48&gt;0,$I$51&gt;0),F48/H48*100,0)</f>
        <v>0</v>
      </c>
      <c r="P48" s="1">
        <f t="shared" ca="1" si="0"/>
        <v>9.129557764487187E-4</v>
      </c>
      <c r="Q48" s="176">
        <f ca="1">RANK(P48,$P$14:$P$48)+COUNTIF($P$14:P48,P48)-1</f>
        <v>21</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310</v>
      </c>
      <c r="F51" s="42"/>
      <c r="G51" s="220">
        <f>SUM(G14:G48)</f>
        <v>348381</v>
      </c>
      <c r="H51" s="17"/>
      <c r="I51" s="221">
        <f>IF(G51&gt;0,E51/G51,0)</f>
        <v>8.8983038684658459E-4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DD84E-8782-4C50-A0F2-7853364F22BD}">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9</v>
      </c>
      <c r="C13" s="226" t="str">
        <f ca="1">INDEX('Wellbeing Acorn Type'!$C$14:$C$48,'Type Sorted'!B13)</f>
        <v>2.7</v>
      </c>
      <c r="D13" s="40" t="str">
        <f ca="1">INDEX('Wellbeing Acorn Type'!D$14:D$48,'Type Sorted'!$B13)</f>
        <v>Struggling Smokers</v>
      </c>
      <c r="E13" s="40"/>
      <c r="F13" s="40"/>
      <c r="G13" s="40"/>
      <c r="H13" s="40"/>
      <c r="I13" s="40"/>
      <c r="J13" s="40"/>
      <c r="K13" s="40"/>
      <c r="L13" s="40"/>
      <c r="M13" s="40"/>
      <c r="N13" s="40"/>
      <c r="O13" s="40"/>
      <c r="P13" s="206">
        <f ca="1">INDEX('Wellbeing Acorn Type'!E$14:E$48,'Type Sorted'!$B13)</f>
        <v>31</v>
      </c>
      <c r="Q13" s="207">
        <f ca="1">INDEX('Wellbeing Acorn Type'!F$14:F$48,'Type Sorted'!$B13)</f>
        <v>0.1</v>
      </c>
      <c r="R13" s="206">
        <f ca="1">INDEX('Wellbeing Acorn Type'!G$14:G$48,'Type Sorted'!$B13)</f>
        <v>7077</v>
      </c>
      <c r="S13" s="207">
        <f ca="1">INDEX('Wellbeing Acorn Type'!H$14:H$48,'Type Sorted'!$B13)</f>
        <v>2.0313966605526708E-2</v>
      </c>
      <c r="T13" s="207">
        <f ca="1">INDEX('Wellbeing Acorn Type'!I$14:I$48,'Type Sorted'!$B13)</f>
        <v>4.3803871697046769E-3</v>
      </c>
      <c r="U13" s="227">
        <f ca="1">INDEX('Wellbeing Acorn Type'!J$14:J$48,'Type Sorted'!$B13)</f>
        <v>9.9453994413023974</v>
      </c>
      <c r="V13" s="208">
        <f ca="1">INDEX('Wellbeing Acorn Type'!K$14:K$48,'Type Sorted'!$B13)</f>
        <v>492.27214921576945</v>
      </c>
      <c r="W13" s="208"/>
    </row>
    <row r="14" spans="1:28" ht="20.149999999999999" customHeight="1">
      <c r="A14" s="225">
        <v>2</v>
      </c>
      <c r="B14" s="225">
        <f ca="1">MATCH(A14,'Wellbeing Acorn Type'!$Q$14:$Q$48,0)</f>
        <v>3</v>
      </c>
      <c r="C14" s="226" t="str">
        <f ca="1">INDEX('Wellbeing Acorn Type'!$C$14:$C$48,'Type Sorted'!B14)</f>
        <v>1.3</v>
      </c>
      <c r="D14" s="40" t="str">
        <f ca="1">INDEX('Wellbeing Acorn Type'!D$14:D$48,'Type Sorted'!$B14)</f>
        <v>Hardship Heartlands</v>
      </c>
      <c r="E14" s="40"/>
      <c r="F14" s="40"/>
      <c r="G14" s="40"/>
      <c r="H14" s="40"/>
      <c r="I14" s="40"/>
      <c r="J14" s="40"/>
      <c r="K14" s="40"/>
      <c r="L14" s="40"/>
      <c r="M14" s="40"/>
      <c r="N14" s="40"/>
      <c r="O14" s="40"/>
      <c r="P14" s="206">
        <f ca="1">INDEX('Wellbeing Acorn Type'!E$14:E$48,'Type Sorted'!$B14)</f>
        <v>39</v>
      </c>
      <c r="Q14" s="207">
        <f ca="1">INDEX('Wellbeing Acorn Type'!F$14:F$48,'Type Sorted'!$B14)</f>
        <v>0.12580645161290321</v>
      </c>
      <c r="R14" s="206">
        <f ca="1">INDEX('Wellbeing Acorn Type'!G$14:G$48,'Type Sorted'!$B14)</f>
        <v>17099</v>
      </c>
      <c r="S14" s="207">
        <f ca="1">INDEX('Wellbeing Acorn Type'!H$14:H$48,'Type Sorted'!$B14)</f>
        <v>4.9081321886095972E-2</v>
      </c>
      <c r="T14" s="207">
        <f ca="1">INDEX('Wellbeing Acorn Type'!I$14:I$48,'Type Sorted'!$B14)</f>
        <v>2.2808351365576933E-3</v>
      </c>
      <c r="U14" s="227">
        <f ca="1">INDEX('Wellbeing Acorn Type'!J$14:J$48,'Type Sorted'!$B14)</f>
        <v>6.2530033867239041</v>
      </c>
      <c r="V14" s="208">
        <f ca="1">INDEX('Wellbeing Acorn Type'!K$14:K$48,'Type Sorted'!$B14)</f>
        <v>256.32245990616315</v>
      </c>
      <c r="W14" s="208"/>
    </row>
    <row r="15" spans="1:28" ht="20.149999999999999" customHeight="1">
      <c r="A15" s="225">
        <v>3</v>
      </c>
      <c r="B15" s="225">
        <f ca="1">MATCH(A15,'Wellbeing Acorn Type'!$Q$14:$Q$48,0)</f>
        <v>14</v>
      </c>
      <c r="C15" s="226" t="str">
        <f ca="1">INDEX('Wellbeing Acorn Type'!$C$14:$C$48,'Type Sorted'!B15)</f>
        <v>2.12</v>
      </c>
      <c r="D15" s="40" t="str">
        <f ca="1">INDEX('Wellbeing Acorn Type'!D$14:D$48,'Type Sorted'!$B15)</f>
        <v>Perilous Futures</v>
      </c>
      <c r="E15" s="40"/>
      <c r="F15" s="40"/>
      <c r="G15" s="40"/>
      <c r="H15" s="40"/>
      <c r="I15" s="40"/>
      <c r="J15" s="40"/>
      <c r="K15" s="40"/>
      <c r="L15" s="40"/>
      <c r="M15" s="40"/>
      <c r="N15" s="40"/>
      <c r="O15" s="40"/>
      <c r="P15" s="206">
        <f ca="1">INDEX('Wellbeing Acorn Type'!E$14:E$48,'Type Sorted'!$B15)</f>
        <v>10</v>
      </c>
      <c r="Q15" s="207">
        <f ca="1">INDEX('Wellbeing Acorn Type'!F$14:F$48,'Type Sorted'!$B15)</f>
        <v>3.2258064516129031E-2</v>
      </c>
      <c r="R15" s="206">
        <f ca="1">INDEX('Wellbeing Acorn Type'!G$14:G$48,'Type Sorted'!$B15)</f>
        <v>6282</v>
      </c>
      <c r="S15" s="207">
        <f ca="1">INDEX('Wellbeing Acorn Type'!H$14:H$48,'Type Sorted'!$B15)</f>
        <v>1.8031982226355627E-2</v>
      </c>
      <c r="T15" s="207">
        <f ca="1">INDEX('Wellbeing Acorn Type'!I$14:I$48,'Type Sorted'!$B15)</f>
        <v>1.5918497293855461E-3</v>
      </c>
      <c r="U15" s="227">
        <f ca="1">INDEX('Wellbeing Acorn Type'!J$14:J$48,'Type Sorted'!$B15)</f>
        <v>1.882329967686265</v>
      </c>
      <c r="V15" s="208">
        <f ca="1">INDEX('Wellbeing Acorn Type'!K$14:K$48,'Type Sorted'!$B15)</f>
        <v>178.89361308808577</v>
      </c>
      <c r="W15" s="208"/>
    </row>
    <row r="16" spans="1:28" ht="20.149999999999999" customHeight="1">
      <c r="A16" s="225">
        <v>4</v>
      </c>
      <c r="B16" s="225">
        <f ca="1">MATCH(A16,'Wellbeing Acorn Type'!$Q$14:$Q$48,0)</f>
        <v>2</v>
      </c>
      <c r="C16" s="226" t="str">
        <f ca="1">INDEX('Wellbeing Acorn Type'!$C$14:$C$48,'Type Sorted'!B16)</f>
        <v>1.2</v>
      </c>
      <c r="D16" s="40" t="str">
        <f ca="1">INDEX('Wellbeing Acorn Type'!D$14:D$48,'Type Sorted'!$B16)</f>
        <v>Poorly Pensioners</v>
      </c>
      <c r="E16" s="40"/>
      <c r="F16" s="40"/>
      <c r="G16" s="40"/>
      <c r="H16" s="40"/>
      <c r="I16" s="40"/>
      <c r="J16" s="40"/>
      <c r="K16" s="40"/>
      <c r="L16" s="40"/>
      <c r="M16" s="40"/>
      <c r="N16" s="40"/>
      <c r="O16" s="40"/>
      <c r="P16" s="206">
        <f ca="1">INDEX('Wellbeing Acorn Type'!E$14:E$48,'Type Sorted'!$B16)</f>
        <v>17</v>
      </c>
      <c r="Q16" s="207">
        <f ca="1">INDEX('Wellbeing Acorn Type'!F$14:F$48,'Type Sorted'!$B16)</f>
        <v>5.4838709677419356E-2</v>
      </c>
      <c r="R16" s="206">
        <f ca="1">INDEX('Wellbeing Acorn Type'!G$14:G$48,'Type Sorted'!$B16)</f>
        <v>11136</v>
      </c>
      <c r="S16" s="207">
        <f ca="1">INDEX('Wellbeing Acorn Type'!H$14:H$48,'Type Sorted'!$B16)</f>
        <v>3.1965003832011507E-2</v>
      </c>
      <c r="T16" s="207">
        <f ca="1">INDEX('Wellbeing Acorn Type'!I$14:I$48,'Type Sorted'!$B16)</f>
        <v>1.526580459770115E-3</v>
      </c>
      <c r="U16" s="227">
        <f ca="1">INDEX('Wellbeing Acorn Type'!J$14:J$48,'Type Sorted'!$B16)</f>
        <v>2.2894674280347584</v>
      </c>
      <c r="V16" s="208">
        <f ca="1">INDEX('Wellbeing Acorn Type'!K$14:K$48,'Type Sorted'!$B16)</f>
        <v>171.55858940489432</v>
      </c>
      <c r="W16" s="208"/>
    </row>
    <row r="17" spans="1:23" ht="20.149999999999999" customHeight="1">
      <c r="A17" s="225">
        <v>5</v>
      </c>
      <c r="B17" s="225">
        <f ca="1">MATCH(A17,'Wellbeing Acorn Type'!$Q$14:$Q$48,0)</f>
        <v>31</v>
      </c>
      <c r="C17" s="226" t="str">
        <f ca="1">INDEX('Wellbeing Acorn Type'!$C$14:$C$48,'Type Sorted'!B17)</f>
        <v>4.25</v>
      </c>
      <c r="D17" s="40" t="str">
        <f ca="1">INDEX('Wellbeing Acorn Type'!D$14:D$48,'Type Sorted'!$B17)</f>
        <v>Healthy, Wealthy &amp; Wine</v>
      </c>
      <c r="E17" s="40"/>
      <c r="F17" s="40"/>
      <c r="G17" s="40"/>
      <c r="H17" s="40"/>
      <c r="I17" s="40"/>
      <c r="J17" s="40"/>
      <c r="K17" s="40"/>
      <c r="L17" s="40"/>
      <c r="M17" s="40"/>
      <c r="N17" s="40"/>
      <c r="O17" s="40"/>
      <c r="P17" s="206">
        <f ca="1">INDEX('Wellbeing Acorn Type'!E$14:E$48,'Type Sorted'!$B17)</f>
        <v>35</v>
      </c>
      <c r="Q17" s="207">
        <f ca="1">INDEX('Wellbeing Acorn Type'!F$14:F$48,'Type Sorted'!$B17)</f>
        <v>0.11290322580645161</v>
      </c>
      <c r="R17" s="206">
        <f ca="1">INDEX('Wellbeing Acorn Type'!G$14:G$48,'Type Sorted'!$B17)</f>
        <v>23245</v>
      </c>
      <c r="S17" s="207">
        <f ca="1">INDEX('Wellbeing Acorn Type'!H$14:H$48,'Type Sorted'!$B17)</f>
        <v>6.6722926910480193E-2</v>
      </c>
      <c r="T17" s="207">
        <f ca="1">INDEX('Wellbeing Acorn Type'!I$14:I$48,'Type Sorted'!$B17)</f>
        <v>1.505700150570015E-3</v>
      </c>
      <c r="U17" s="227">
        <f ca="1">INDEX('Wellbeing Acorn Type'!J$14:J$48,'Type Sorted'!$B17)</f>
        <v>3.2583275713186834</v>
      </c>
      <c r="V17" s="208">
        <f ca="1">INDEX('Wellbeing Acorn Type'!K$14:K$48,'Type Sorted'!$B17)</f>
        <v>169.21204005023625</v>
      </c>
      <c r="W17" s="208"/>
    </row>
    <row r="18" spans="1:23" ht="20.149999999999999" customHeight="1">
      <c r="A18" s="225">
        <v>6</v>
      </c>
      <c r="B18" s="225">
        <f ca="1">MATCH(A18,'Wellbeing Acorn Type'!$Q$14:$Q$48,0)</f>
        <v>5</v>
      </c>
      <c r="C18" s="226" t="str">
        <f ca="1">INDEX('Wellbeing Acorn Type'!$C$14:$C$48,'Type Sorted'!B18)</f>
        <v>1.5</v>
      </c>
      <c r="D18" s="40" t="str">
        <f ca="1">INDEX('Wellbeing Acorn Type'!D$14:D$48,'Type Sorted'!$B18)</f>
        <v>Countryside Complacency</v>
      </c>
      <c r="E18" s="40"/>
      <c r="F18" s="40"/>
      <c r="G18" s="40"/>
      <c r="H18" s="40"/>
      <c r="I18" s="40"/>
      <c r="J18" s="40"/>
      <c r="K18" s="40"/>
      <c r="L18" s="40"/>
      <c r="M18" s="40"/>
      <c r="N18" s="40"/>
      <c r="O18" s="40"/>
      <c r="P18" s="206">
        <f ca="1">INDEX('Wellbeing Acorn Type'!E$14:E$48,'Type Sorted'!$B18)</f>
        <v>17</v>
      </c>
      <c r="Q18" s="207">
        <f ca="1">INDEX('Wellbeing Acorn Type'!F$14:F$48,'Type Sorted'!$B18)</f>
        <v>5.4838709677419356E-2</v>
      </c>
      <c r="R18" s="206">
        <f ca="1">INDEX('Wellbeing Acorn Type'!G$14:G$48,'Type Sorted'!$B18)</f>
        <v>12098</v>
      </c>
      <c r="S18" s="207">
        <f ca="1">INDEX('Wellbeing Acorn Type'!H$14:H$48,'Type Sorted'!$B18)</f>
        <v>3.4726348451838647E-2</v>
      </c>
      <c r="T18" s="207">
        <f ca="1">INDEX('Wellbeing Acorn Type'!I$14:I$48,'Type Sorted'!$B18)</f>
        <v>1.4051909406513474E-3</v>
      </c>
      <c r="U18" s="227">
        <f ca="1">INDEX('Wellbeing Acorn Type'!J$14:J$48,'Type Sorted'!$B18)</f>
        <v>1.9341454133753839</v>
      </c>
      <c r="V18" s="208">
        <f ca="1">INDEX('Wellbeing Acorn Type'!K$14:K$48,'Type Sorted'!$B18)</f>
        <v>157.91671777259907</v>
      </c>
      <c r="W18" s="208"/>
    </row>
    <row r="19" spans="1:23" ht="20.149999999999999" customHeight="1">
      <c r="A19" s="225">
        <v>7</v>
      </c>
      <c r="B19" s="225">
        <f ca="1">MATCH(A19,'Wellbeing Acorn Type'!$Q$14:$Q$48,0)</f>
        <v>20</v>
      </c>
      <c r="C19" s="226" t="str">
        <f ca="1">INDEX('Wellbeing Acorn Type'!$C$14:$C$48,'Type Sorted'!B19)</f>
        <v>3.16</v>
      </c>
      <c r="D19" s="40" t="str">
        <f ca="1">INDEX('Wellbeing Acorn Type'!D$14:D$48,'Type Sorted'!$B19)</f>
        <v>Countryside Concerns</v>
      </c>
      <c r="E19" s="40"/>
      <c r="F19" s="40"/>
      <c r="G19" s="40"/>
      <c r="H19" s="40"/>
      <c r="I19" s="40"/>
      <c r="J19" s="40"/>
      <c r="K19" s="40"/>
      <c r="L19" s="40"/>
      <c r="M19" s="40"/>
      <c r="N19" s="40"/>
      <c r="O19" s="40"/>
      <c r="P19" s="206">
        <f ca="1">INDEX('Wellbeing Acorn Type'!E$14:E$48,'Type Sorted'!$B19)</f>
        <v>27</v>
      </c>
      <c r="Q19" s="207">
        <f ca="1">INDEX('Wellbeing Acorn Type'!F$14:F$48,'Type Sorted'!$B19)</f>
        <v>8.7096774193548387E-2</v>
      </c>
      <c r="R19" s="206">
        <f ca="1">INDEX('Wellbeing Acorn Type'!G$14:G$48,'Type Sorted'!$B19)</f>
        <v>22417</v>
      </c>
      <c r="S19" s="207">
        <f ca="1">INDEX('Wellbeing Acorn Type'!H$14:H$48,'Type Sorted'!$B19)</f>
        <v>6.4346218651418999E-2</v>
      </c>
      <c r="T19" s="207">
        <f ca="1">INDEX('Wellbeing Acorn Type'!I$14:I$48,'Type Sorted'!$B19)</f>
        <v>1.2044430566088237E-3</v>
      </c>
      <c r="U19" s="227">
        <f ca="1">INDEX('Wellbeing Acorn Type'!J$14:J$48,'Type Sorted'!$B19)</f>
        <v>1.6325021024812889</v>
      </c>
      <c r="V19" s="208">
        <f ca="1">INDEX('Wellbeing Acorn Type'!K$14:K$48,'Type Sorted'!$B19)</f>
        <v>135.35647629175438</v>
      </c>
      <c r="W19" s="208"/>
    </row>
    <row r="20" spans="1:23" ht="20.149999999999999" customHeight="1">
      <c r="A20" s="225">
        <v>8</v>
      </c>
      <c r="B20" s="225">
        <f ca="1">MATCH(A20,'Wellbeing Acorn Type'!$Q$14:$Q$48,0)</f>
        <v>29</v>
      </c>
      <c r="C20" s="226" t="str">
        <f ca="1">INDEX('Wellbeing Acorn Type'!$C$14:$C$48,'Type Sorted'!B20)</f>
        <v>4.23</v>
      </c>
      <c r="D20" s="40" t="str">
        <f ca="1">INDEX('Wellbeing Acorn Type'!D$14:D$48,'Type Sorted'!$B20)</f>
        <v>Happy Families</v>
      </c>
      <c r="E20" s="40"/>
      <c r="F20" s="40"/>
      <c r="G20" s="40"/>
      <c r="H20" s="40"/>
      <c r="I20" s="40"/>
      <c r="J20" s="40"/>
      <c r="K20" s="40"/>
      <c r="L20" s="40"/>
      <c r="M20" s="40"/>
      <c r="N20" s="40"/>
      <c r="O20" s="40"/>
      <c r="P20" s="206">
        <f ca="1">INDEX('Wellbeing Acorn Type'!E$14:E$48,'Type Sorted'!$B20)</f>
        <v>16</v>
      </c>
      <c r="Q20" s="207">
        <f ca="1">INDEX('Wellbeing Acorn Type'!F$14:F$48,'Type Sorted'!$B20)</f>
        <v>5.1612903225806452E-2</v>
      </c>
      <c r="R20" s="206">
        <f ca="1">INDEX('Wellbeing Acorn Type'!G$14:G$48,'Type Sorted'!$B20)</f>
        <v>15264</v>
      </c>
      <c r="S20" s="207">
        <f ca="1">INDEX('Wellbeing Acorn Type'!H$14:H$48,'Type Sorted'!$B20)</f>
        <v>4.3814100080084732E-2</v>
      </c>
      <c r="T20" s="207">
        <f ca="1">INDEX('Wellbeing Acorn Type'!I$14:I$48,'Type Sorted'!$B20)</f>
        <v>1.0482180293501049E-3</v>
      </c>
      <c r="U20" s="227">
        <f ca="1">INDEX('Wellbeing Acorn Type'!J$14:J$48,'Type Sorted'!$B20)</f>
        <v>0.67085813348757051</v>
      </c>
      <c r="V20" s="208">
        <f ca="1">INDEX('Wellbeing Acorn Type'!K$14:K$48,'Type Sorted'!$B20)</f>
        <v>117.79975654290934</v>
      </c>
      <c r="W20" s="208"/>
    </row>
    <row r="21" spans="1:23" ht="20.149999999999999" customHeight="1">
      <c r="A21" s="225">
        <v>9</v>
      </c>
      <c r="B21" s="225">
        <f ca="1">MATCH(A21,'Wellbeing Acorn Type'!$Q$14:$Q$48,0)</f>
        <v>18</v>
      </c>
      <c r="C21" s="226" t="str">
        <f ca="1">INDEX('Wellbeing Acorn Type'!$C$14:$C$48,'Type Sorted'!B21)</f>
        <v>3.14</v>
      </c>
      <c r="D21" s="40" t="str">
        <f ca="1">INDEX('Wellbeing Acorn Type'!D$14:D$48,'Type Sorted'!$B21)</f>
        <v>Rooted Routines</v>
      </c>
      <c r="E21" s="40"/>
      <c r="F21" s="40"/>
      <c r="G21" s="40"/>
      <c r="H21" s="40"/>
      <c r="I21" s="40"/>
      <c r="J21" s="40"/>
      <c r="K21" s="40"/>
      <c r="L21" s="40"/>
      <c r="M21" s="40"/>
      <c r="N21" s="40"/>
      <c r="O21" s="40"/>
      <c r="P21" s="206">
        <f ca="1">INDEX('Wellbeing Acorn Type'!E$14:E$48,'Type Sorted'!$B21)</f>
        <v>13</v>
      </c>
      <c r="Q21" s="207">
        <f ca="1">INDEX('Wellbeing Acorn Type'!F$14:F$48,'Type Sorted'!$B21)</f>
        <v>4.1935483870967745E-2</v>
      </c>
      <c r="R21" s="206">
        <f ca="1">INDEX('Wellbeing Acorn Type'!G$14:G$48,'Type Sorted'!$B21)</f>
        <v>13105</v>
      </c>
      <c r="S21" s="207">
        <f ca="1">INDEX('Wellbeing Acorn Type'!H$14:H$48,'Type Sorted'!$B21)</f>
        <v>3.7616861998788685E-2</v>
      </c>
      <c r="T21" s="207">
        <f ca="1">INDEX('Wellbeing Acorn Type'!I$14:I$48,'Type Sorted'!$B21)</f>
        <v>9.9198779091949629E-4</v>
      </c>
      <c r="U21" s="227">
        <f ca="1">INDEX('Wellbeing Acorn Type'!J$14:J$48,'Type Sorted'!$B21)</f>
        <v>0.39963244713244223</v>
      </c>
      <c r="V21" s="208">
        <f ca="1">INDEX('Wellbeing Acorn Type'!K$14:K$48,'Type Sorted'!$B21)</f>
        <v>111.48054793171775</v>
      </c>
      <c r="W21" s="208"/>
    </row>
    <row r="22" spans="1:23" ht="20.149999999999999" customHeight="1">
      <c r="A22" s="225">
        <v>10</v>
      </c>
      <c r="B22" s="225">
        <f ca="1">MATCH(A22,'Wellbeing Acorn Type'!$Q$14:$Q$48,0)</f>
        <v>11</v>
      </c>
      <c r="C22" s="226" t="str">
        <f ca="1">INDEX('Wellbeing Acorn Type'!$C$14:$C$48,'Type Sorted'!B22)</f>
        <v>2.9</v>
      </c>
      <c r="D22" s="40" t="str">
        <f ca="1">INDEX('Wellbeing Acorn Type'!D$14:D$48,'Type Sorted'!$B22)</f>
        <v>Everyday Excesses</v>
      </c>
      <c r="E22" s="40"/>
      <c r="F22" s="40"/>
      <c r="G22" s="40"/>
      <c r="H22" s="40"/>
      <c r="I22" s="40"/>
      <c r="J22" s="40"/>
      <c r="K22" s="40"/>
      <c r="L22" s="40"/>
      <c r="M22" s="40"/>
      <c r="N22" s="40"/>
      <c r="O22" s="40"/>
      <c r="P22" s="206">
        <f ca="1">INDEX('Wellbeing Acorn Type'!E$14:E$48,'Type Sorted'!$B22)</f>
        <v>15</v>
      </c>
      <c r="Q22" s="207">
        <f ca="1">INDEX('Wellbeing Acorn Type'!F$14:F$48,'Type Sorted'!$B22)</f>
        <v>4.8387096774193547E-2</v>
      </c>
      <c r="R22" s="206">
        <f ca="1">INDEX('Wellbeing Acorn Type'!G$14:G$48,'Type Sorted'!$B22)</f>
        <v>16337</v>
      </c>
      <c r="S22" s="207">
        <f ca="1">INDEX('Wellbeing Acorn Type'!H$14:H$48,'Type Sorted'!$B22)</f>
        <v>4.6894061386815011E-2</v>
      </c>
      <c r="T22" s="207">
        <f ca="1">INDEX('Wellbeing Acorn Type'!I$14:I$48,'Type Sorted'!$B22)</f>
        <v>9.1816122911183207E-4</v>
      </c>
      <c r="U22" s="227">
        <f ca="1">INDEX('Wellbeing Acorn Type'!J$14:J$48,'Type Sorted'!$B22)</f>
        <v>0.12434302730485147</v>
      </c>
      <c r="V22" s="208">
        <f ca="1">INDEX('Wellbeing Acorn Type'!K$14:K$48,'Type Sorted'!$B22)</f>
        <v>103.18384747071264</v>
      </c>
      <c r="W22" s="208"/>
    </row>
    <row r="23" spans="1:23" ht="20.149999999999999" customHeight="1">
      <c r="A23" s="225">
        <v>11</v>
      </c>
      <c r="B23" s="225">
        <f ca="1">MATCH(A23,'Wellbeing Acorn Type'!$Q$14:$Q$48,0)</f>
        <v>4</v>
      </c>
      <c r="C23" s="226" t="str">
        <f ca="1">INDEX('Wellbeing Acorn Type'!$C$14:$C$48,'Type Sorted'!B23)</f>
        <v>1.4</v>
      </c>
      <c r="D23" s="40" t="str">
        <f ca="1">INDEX('Wellbeing Acorn Type'!D$14:D$48,'Type Sorted'!$B23)</f>
        <v>Elderly Ailments</v>
      </c>
      <c r="E23" s="40"/>
      <c r="F23" s="40"/>
      <c r="G23" s="40"/>
      <c r="H23" s="40"/>
      <c r="I23" s="40"/>
      <c r="J23" s="40"/>
      <c r="K23" s="40"/>
      <c r="L23" s="40"/>
      <c r="M23" s="40"/>
      <c r="N23" s="40"/>
      <c r="O23" s="40"/>
      <c r="P23" s="206">
        <f ca="1">INDEX('Wellbeing Acorn Type'!E$14:E$48,'Type Sorted'!$B23)</f>
        <v>12</v>
      </c>
      <c r="Q23" s="207">
        <f ca="1">INDEX('Wellbeing Acorn Type'!F$14:F$48,'Type Sorted'!$B23)</f>
        <v>3.870967741935484E-2</v>
      </c>
      <c r="R23" s="206">
        <f ca="1">INDEX('Wellbeing Acorn Type'!G$14:G$48,'Type Sorted'!$B23)</f>
        <v>14210</v>
      </c>
      <c r="S23" s="207">
        <f ca="1">INDEX('Wellbeing Acorn Type'!H$14:H$48,'Type Sorted'!$B23)</f>
        <v>4.0788676764806346E-2</v>
      </c>
      <c r="T23" s="207">
        <f ca="1">INDEX('Wellbeing Acorn Type'!I$14:I$48,'Type Sorted'!$B23)</f>
        <v>8.4447572132301198E-4</v>
      </c>
      <c r="U23" s="227">
        <f ca="1">INDEX('Wellbeing Acorn Type'!J$14:J$48,'Type Sorted'!$B23)</f>
        <v>-0.18505816132165726</v>
      </c>
      <c r="V23" s="208">
        <f ca="1">INDEX('Wellbeing Acorn Type'!K$14:K$48,'Type Sorted'!$B23)</f>
        <v>94.902998796849118</v>
      </c>
      <c r="W23" s="208"/>
    </row>
    <row r="24" spans="1:23" ht="20.149999999999999" customHeight="1">
      <c r="A24" s="225">
        <v>12</v>
      </c>
      <c r="B24" s="225">
        <f ca="1">MATCH(A24,'Wellbeing Acorn Type'!$Q$14:$Q$48,0)</f>
        <v>19</v>
      </c>
      <c r="C24" s="226" t="str">
        <f ca="1">INDEX('Wellbeing Acorn Type'!$C$14:$C$48,'Type Sorted'!B24)</f>
        <v>3.15</v>
      </c>
      <c r="D24" s="40" t="str">
        <f ca="1">INDEX('Wellbeing Acorn Type'!D$14:D$48,'Type Sorted'!$B24)</f>
        <v>Borderline Behaviours</v>
      </c>
      <c r="E24" s="40"/>
      <c r="F24" s="40"/>
      <c r="G24" s="40"/>
      <c r="H24" s="40"/>
      <c r="I24" s="40"/>
      <c r="J24" s="40"/>
      <c r="K24" s="40"/>
      <c r="L24" s="40"/>
      <c r="M24" s="40"/>
      <c r="N24" s="40"/>
      <c r="O24" s="40"/>
      <c r="P24" s="206">
        <f ca="1">INDEX('Wellbeing Acorn Type'!E$14:E$48,'Type Sorted'!$B24)</f>
        <v>11</v>
      </c>
      <c r="Q24" s="207">
        <f ca="1">INDEX('Wellbeing Acorn Type'!F$14:F$48,'Type Sorted'!$B24)</f>
        <v>3.5483870967741936E-2</v>
      </c>
      <c r="R24" s="206">
        <f ca="1">INDEX('Wellbeing Acorn Type'!G$14:G$48,'Type Sorted'!$B24)</f>
        <v>15117</v>
      </c>
      <c r="S24" s="207">
        <f ca="1">INDEX('Wellbeing Acorn Type'!H$14:H$48,'Type Sorted'!$B24)</f>
        <v>4.3392148251483291E-2</v>
      </c>
      <c r="T24" s="207">
        <f ca="1">INDEX('Wellbeing Acorn Type'!I$14:I$48,'Type Sorted'!$B24)</f>
        <v>7.2765760402196205E-4</v>
      </c>
      <c r="U24" s="227">
        <f ca="1">INDEX('Wellbeing Acorn Type'!J$14:J$48,'Type Sorted'!$B24)</f>
        <v>-0.6834239415639275</v>
      </c>
      <c r="V24" s="208">
        <f ca="1">INDEX('Wellbeing Acorn Type'!K$14:K$48,'Type Sorted'!$B24)</f>
        <v>81.774865724766173</v>
      </c>
      <c r="W24" s="208"/>
    </row>
    <row r="25" spans="1:23" ht="20.149999999999999" customHeight="1">
      <c r="A25" s="225">
        <v>13</v>
      </c>
      <c r="B25" s="225">
        <f ca="1">MATCH(A25,'Wellbeing Acorn Type'!$Q$14:$Q$48,0)</f>
        <v>30</v>
      </c>
      <c r="C25" s="226" t="str">
        <f ca="1">INDEX('Wellbeing Acorn Type'!$C$14:$C$48,'Type Sorted'!B25)</f>
        <v>4.24</v>
      </c>
      <c r="D25" s="40" t="str">
        <f ca="1">INDEX('Wellbeing Acorn Type'!D$14:D$48,'Type Sorted'!$B25)</f>
        <v>Five-A-Day Greys</v>
      </c>
      <c r="E25" s="40"/>
      <c r="F25" s="40"/>
      <c r="G25" s="40"/>
      <c r="H25" s="40"/>
      <c r="I25" s="40"/>
      <c r="J25" s="40"/>
      <c r="K25" s="40"/>
      <c r="L25" s="40"/>
      <c r="M25" s="40"/>
      <c r="N25" s="40"/>
      <c r="O25" s="40"/>
      <c r="P25" s="206">
        <f ca="1">INDEX('Wellbeing Acorn Type'!E$14:E$48,'Type Sorted'!$B25)</f>
        <v>21</v>
      </c>
      <c r="Q25" s="207">
        <f ca="1">INDEX('Wellbeing Acorn Type'!F$14:F$48,'Type Sorted'!$B25)</f>
        <v>6.7741935483870974E-2</v>
      </c>
      <c r="R25" s="206">
        <f ca="1">INDEX('Wellbeing Acorn Type'!G$14:G$48,'Type Sorted'!$B25)</f>
        <v>30382</v>
      </c>
      <c r="S25" s="207">
        <f ca="1">INDEX('Wellbeing Acorn Type'!H$14:H$48,'Type Sorted'!$B25)</f>
        <v>8.7209118752170758E-2</v>
      </c>
      <c r="T25" s="207">
        <f ca="1">INDEX('Wellbeing Acorn Type'!I$14:I$48,'Type Sorted'!$B25)</f>
        <v>6.9119873609373975E-4</v>
      </c>
      <c r="U25" s="227">
        <f ca="1">INDEX('Wellbeing Acorn Type'!J$14:J$48,'Type Sorted'!$B25)</f>
        <v>-1.2148352049984197</v>
      </c>
      <c r="V25" s="208">
        <f ca="1">INDEX('Wellbeing Acorn Type'!K$14:K$48,'Type Sorted'!$B25)</f>
        <v>77.677582864217143</v>
      </c>
      <c r="W25" s="208"/>
    </row>
    <row r="26" spans="1:23" ht="20.149999999999999" customHeight="1">
      <c r="A26" s="225">
        <v>14</v>
      </c>
      <c r="B26" s="225">
        <f ca="1">MATCH(A26,'Wellbeing Acorn Type'!$Q$14:$Q$48,0)</f>
        <v>12</v>
      </c>
      <c r="C26" s="226" t="str">
        <f ca="1">INDEX('Wellbeing Acorn Type'!$C$14:$C$48,'Type Sorted'!B26)</f>
        <v>2.10</v>
      </c>
      <c r="D26" s="40" t="str">
        <f ca="1">INDEX('Wellbeing Acorn Type'!D$14:D$48,'Type Sorted'!$B26)</f>
        <v>Respiratory Risks</v>
      </c>
      <c r="E26" s="40"/>
      <c r="F26" s="40"/>
      <c r="G26" s="40"/>
      <c r="H26" s="40"/>
      <c r="I26" s="40"/>
      <c r="J26" s="40"/>
      <c r="K26" s="40"/>
      <c r="L26" s="40"/>
      <c r="M26" s="40"/>
      <c r="N26" s="40"/>
      <c r="O26" s="40"/>
      <c r="P26" s="206">
        <f ca="1">INDEX('Wellbeing Acorn Type'!E$14:E$48,'Type Sorted'!$B26)</f>
        <v>8</v>
      </c>
      <c r="Q26" s="207">
        <f ca="1">INDEX('Wellbeing Acorn Type'!F$14:F$48,'Type Sorted'!$B26)</f>
        <v>2.5806451612903226E-2</v>
      </c>
      <c r="R26" s="206">
        <f ca="1">INDEX('Wellbeing Acorn Type'!G$14:G$48,'Type Sorted'!$B26)</f>
        <v>12048</v>
      </c>
      <c r="S26" s="207">
        <f ca="1">INDEX('Wellbeing Acorn Type'!H$14:H$48,'Type Sorted'!$B26)</f>
        <v>3.45828274217021E-2</v>
      </c>
      <c r="T26" s="207">
        <f ca="1">INDEX('Wellbeing Acorn Type'!I$14:I$48,'Type Sorted'!$B26)</f>
        <v>6.6401062416998667E-4</v>
      </c>
      <c r="U26" s="227">
        <f ca="1">INDEX('Wellbeing Acorn Type'!J$14:J$48,'Type Sorted'!$B26)</f>
        <v>-0.84568436229227295</v>
      </c>
      <c r="V26" s="208">
        <f ca="1">INDEX('Wellbeing Acorn Type'!K$14:K$48,'Type Sorted'!$B26)</f>
        <v>74.622156535149728</v>
      </c>
      <c r="W26" s="208"/>
    </row>
    <row r="27" spans="1:23" ht="20.149999999999999" customHeight="1">
      <c r="A27" s="225">
        <v>15</v>
      </c>
      <c r="B27" s="225">
        <f ca="1">MATCH(A27,'Wellbeing Acorn Type'!$Q$14:$Q$48,0)</f>
        <v>21</v>
      </c>
      <c r="C27" s="226" t="str">
        <f ca="1">INDEX('Wellbeing Acorn Type'!$C$14:$C$48,'Type Sorted'!B27)</f>
        <v>3.17</v>
      </c>
      <c r="D27" s="40" t="str">
        <f ca="1">INDEX('Wellbeing Acorn Type'!D$14:D$48,'Type Sorted'!$B27)</f>
        <v>Everthing in Moderation</v>
      </c>
      <c r="E27" s="40"/>
      <c r="F27" s="40"/>
      <c r="G27" s="40"/>
      <c r="H27" s="40"/>
      <c r="I27" s="40"/>
      <c r="J27" s="40"/>
      <c r="K27" s="40"/>
      <c r="L27" s="40"/>
      <c r="M27" s="40"/>
      <c r="N27" s="40"/>
      <c r="O27" s="40"/>
      <c r="P27" s="206">
        <f ca="1">INDEX('Wellbeing Acorn Type'!E$14:E$48,'Type Sorted'!$B27)</f>
        <v>14</v>
      </c>
      <c r="Q27" s="207">
        <f ca="1">INDEX('Wellbeing Acorn Type'!F$14:F$48,'Type Sorted'!$B27)</f>
        <v>4.5161290322580643E-2</v>
      </c>
      <c r="R27" s="206">
        <f ca="1">INDEX('Wellbeing Acorn Type'!G$14:G$48,'Type Sorted'!$B27)</f>
        <v>26453</v>
      </c>
      <c r="S27" s="207">
        <f ca="1">INDEX('Wellbeing Acorn Type'!H$14:H$48,'Type Sorted'!$B27)</f>
        <v>7.5931236204040978E-2</v>
      </c>
      <c r="T27" s="207">
        <f ca="1">INDEX('Wellbeing Acorn Type'!I$14:I$48,'Type Sorted'!$B27)</f>
        <v>5.2924053982535059E-4</v>
      </c>
      <c r="U27" s="227">
        <f ca="1">INDEX('Wellbeing Acorn Type'!J$14:J$48,'Type Sorted'!$B27)</f>
        <v>-2.0452443379453906</v>
      </c>
      <c r="V27" s="208">
        <f ca="1">INDEX('Wellbeing Acorn Type'!K$14:K$48,'Type Sorted'!$B27)</f>
        <v>59.476564033837242</v>
      </c>
      <c r="W27" s="208"/>
    </row>
    <row r="28" spans="1:23" ht="20.149999999999999" customHeight="1">
      <c r="A28" s="225">
        <v>16</v>
      </c>
      <c r="B28" s="225">
        <f ca="1">MATCH(A28,'Wellbeing Acorn Type'!$Q$14:$Q$48,0)</f>
        <v>25</v>
      </c>
      <c r="C28" s="226" t="str">
        <f ca="1">INDEX('Wellbeing Acorn Type'!$C$14:$C$48,'Type Sorted'!B28)</f>
        <v>4.19</v>
      </c>
      <c r="D28" s="40" t="str">
        <f ca="1">INDEX('Wellbeing Acorn Type'!D$14:D$48,'Type Sorted'!$B28)</f>
        <v>Relishing Retirement</v>
      </c>
      <c r="E28" s="40"/>
      <c r="F28" s="40"/>
      <c r="G28" s="40"/>
      <c r="H28" s="40"/>
      <c r="I28" s="40"/>
      <c r="J28" s="40"/>
      <c r="K28" s="40"/>
      <c r="L28" s="40"/>
      <c r="M28" s="40"/>
      <c r="N28" s="40"/>
      <c r="O28" s="40"/>
      <c r="P28" s="206">
        <f ca="1">INDEX('Wellbeing Acorn Type'!E$14:E$48,'Type Sorted'!$B28)</f>
        <v>15</v>
      </c>
      <c r="Q28" s="207">
        <f ca="1">INDEX('Wellbeing Acorn Type'!F$14:F$48,'Type Sorted'!$B28)</f>
        <v>4.8387096774193547E-2</v>
      </c>
      <c r="R28" s="206">
        <f ca="1">INDEX('Wellbeing Acorn Type'!G$14:G$48,'Type Sorted'!$B28)</f>
        <v>48853</v>
      </c>
      <c r="S28" s="207">
        <f ca="1">INDEX('Wellbeing Acorn Type'!H$14:H$48,'Type Sorted'!$B28)</f>
        <v>0.14022865770521353</v>
      </c>
      <c r="T28" s="207">
        <f ca="1">INDEX('Wellbeing Acorn Type'!I$14:I$48,'Type Sorted'!$B28)</f>
        <v>3.0704357971874806E-4</v>
      </c>
      <c r="U28" s="227">
        <f ca="1">INDEX('Wellbeing Acorn Type'!J$14:J$48,'Type Sorted'!$B28)</f>
        <v>-4.6570428313055228</v>
      </c>
      <c r="V28" s="208">
        <f ca="1">INDEX('Wellbeing Acorn Type'!K$14:K$48,'Type Sorted'!$B28)</f>
        <v>34.50585462774103</v>
      </c>
      <c r="W28" s="208"/>
    </row>
    <row r="29" spans="1:23" ht="20.149999999999999" customHeight="1">
      <c r="A29" s="225">
        <v>17</v>
      </c>
      <c r="B29" s="225">
        <f ca="1">MATCH(A29,'Wellbeing Acorn Type'!$Q$14:$Q$48,0)</f>
        <v>8</v>
      </c>
      <c r="C29" s="226" t="str">
        <f ca="1">INDEX('Wellbeing Acorn Type'!$C$14:$C$48,'Type Sorted'!B29)</f>
        <v>2.6</v>
      </c>
      <c r="D29" s="40" t="str">
        <f ca="1">INDEX('Wellbeing Acorn Type'!D$14:D$48,'Type Sorted'!$B29)</f>
        <v>Dangerous Dependencies</v>
      </c>
      <c r="E29" s="40"/>
      <c r="F29" s="40"/>
      <c r="G29" s="40"/>
      <c r="H29" s="40"/>
      <c r="I29" s="40"/>
      <c r="J29" s="40"/>
      <c r="K29" s="40"/>
      <c r="L29" s="40"/>
      <c r="M29" s="40"/>
      <c r="N29" s="40"/>
      <c r="O29" s="40"/>
      <c r="P29" s="206">
        <f ca="1">INDEX('Wellbeing Acorn Type'!E$14:E$48,'Type Sorted'!$B29)</f>
        <v>1</v>
      </c>
      <c r="Q29" s="207">
        <f ca="1">INDEX('Wellbeing Acorn Type'!F$14:F$48,'Type Sorted'!$B29)</f>
        <v>3.2258064516129032E-3</v>
      </c>
      <c r="R29" s="206">
        <f ca="1">INDEX('Wellbeing Acorn Type'!G$14:G$48,'Type Sorted'!$B29)</f>
        <v>3360</v>
      </c>
      <c r="S29" s="207">
        <f ca="1">INDEX('Wellbeing Acorn Type'!H$14:H$48,'Type Sorted'!$B29)</f>
        <v>9.6446132251758847E-3</v>
      </c>
      <c r="T29" s="207">
        <f ca="1">INDEX('Wellbeing Acorn Type'!I$14:I$48,'Type Sorted'!$B29)</f>
        <v>2.9761904761904765E-4</v>
      </c>
      <c r="U29" s="227">
        <f ca="1">INDEX('Wellbeing Acorn Type'!J$14:J$48,'Type Sorted'!$B29)</f>
        <v>-1.1563710410117445</v>
      </c>
      <c r="V29" s="208">
        <f ca="1">INDEX('Wellbeing Acorn Type'!K$14:K$48,'Type Sorted'!$B29)</f>
        <v>33.446716589861751</v>
      </c>
      <c r="W29" s="208"/>
    </row>
    <row r="30" spans="1:23" ht="20.149999999999999" customHeight="1">
      <c r="A30" s="225">
        <v>18</v>
      </c>
      <c r="B30" s="225">
        <f ca="1">MATCH(A30,'Wellbeing Acorn Type'!$Q$14:$Q$48,0)</f>
        <v>26</v>
      </c>
      <c r="C30" s="226" t="str">
        <f ca="1">INDEX('Wellbeing Acorn Type'!$C$14:$C$48,'Type Sorted'!B30)</f>
        <v>4.20</v>
      </c>
      <c r="D30" s="40" t="str">
        <f ca="1">INDEX('Wellbeing Acorn Type'!D$14:D$48,'Type Sorted'!$B30)</f>
        <v>Perky Pensioners</v>
      </c>
      <c r="E30" s="40"/>
      <c r="F30" s="40"/>
      <c r="G30" s="40"/>
      <c r="H30" s="40"/>
      <c r="I30" s="40"/>
      <c r="J30" s="40"/>
      <c r="K30" s="40"/>
      <c r="L30" s="40"/>
      <c r="M30" s="40"/>
      <c r="N30" s="40"/>
      <c r="O30" s="40"/>
      <c r="P30" s="206">
        <f ca="1">INDEX('Wellbeing Acorn Type'!E$14:E$48,'Type Sorted'!$B30)</f>
        <v>7</v>
      </c>
      <c r="Q30" s="207">
        <f ca="1">INDEX('Wellbeing Acorn Type'!F$14:F$48,'Type Sorted'!$B30)</f>
        <v>2.2580645161290321E-2</v>
      </c>
      <c r="R30" s="206">
        <f ca="1">INDEX('Wellbeing Acorn Type'!G$14:G$48,'Type Sorted'!$B30)</f>
        <v>25084</v>
      </c>
      <c r="S30" s="207">
        <f ca="1">INDEX('Wellbeing Acorn Type'!H$14:H$48,'Type Sorted'!$B30)</f>
        <v>7.2001630398902353E-2</v>
      </c>
      <c r="T30" s="207">
        <f ca="1">INDEX('Wellbeing Acorn Type'!I$14:I$48,'Type Sorted'!$B30)</f>
        <v>2.7906235050231224E-4</v>
      </c>
      <c r="U30" s="227">
        <f ca="1">INDEX('Wellbeing Acorn Type'!J$14:J$48,'Type Sorted'!$B30)</f>
        <v>-3.3662585853910345</v>
      </c>
      <c r="V30" s="208">
        <f ca="1">INDEX('Wellbeing Acorn Type'!K$14:K$48,'Type Sorted'!$B30)</f>
        <v>31.361297009789041</v>
      </c>
      <c r="W30" s="208"/>
    </row>
    <row r="31" spans="1:23" ht="20.149999999999999" customHeight="1">
      <c r="A31" s="225">
        <v>19</v>
      </c>
      <c r="B31" s="225">
        <f ca="1">MATCH(A31,'Wellbeing Acorn Type'!$Q$14:$Q$48,0)</f>
        <v>13</v>
      </c>
      <c r="C31" s="226" t="str">
        <f ca="1">INDEX('Wellbeing Acorn Type'!$C$14:$C$48,'Type Sorted'!B31)</f>
        <v>2.11</v>
      </c>
      <c r="D31" s="40" t="str">
        <f ca="1">INDEX('Wellbeing Acorn Type'!D$14:D$48,'Type Sorted'!$B31)</f>
        <v>Anxious Adversity</v>
      </c>
      <c r="E31" s="40"/>
      <c r="F31" s="40"/>
      <c r="G31" s="40"/>
      <c r="H31" s="40"/>
      <c r="I31" s="40"/>
      <c r="J31" s="40"/>
      <c r="K31" s="40"/>
      <c r="L31" s="40"/>
      <c r="M31" s="40"/>
      <c r="N31" s="40"/>
      <c r="O31" s="40"/>
      <c r="P31" s="206">
        <f ca="1">INDEX('Wellbeing Acorn Type'!E$14:E$48,'Type Sorted'!$B31)</f>
        <v>1</v>
      </c>
      <c r="Q31" s="207">
        <f ca="1">INDEX('Wellbeing Acorn Type'!F$14:F$48,'Type Sorted'!$B31)</f>
        <v>3.2258064516129032E-3</v>
      </c>
      <c r="R31" s="206">
        <f ca="1">INDEX('Wellbeing Acorn Type'!G$14:G$48,'Type Sorted'!$B31)</f>
        <v>6926</v>
      </c>
      <c r="S31" s="207">
        <f ca="1">INDEX('Wellbeing Acorn Type'!H$14:H$48,'Type Sorted'!$B31)</f>
        <v>1.988053309451434E-2</v>
      </c>
      <c r="T31" s="207">
        <f ca="1">INDEX('Wellbeing Acorn Type'!I$14:I$48,'Type Sorted'!$B31)</f>
        <v>1.4438348252959862E-4</v>
      </c>
      <c r="U31" s="227">
        <f ca="1">INDEX('Wellbeing Acorn Type'!J$14:J$48,'Type Sorted'!$B31)</f>
        <v>-2.1007038693915567</v>
      </c>
      <c r="V31" s="208">
        <f ca="1">INDEX('Wellbeing Acorn Type'!K$14:K$48,'Type Sorted'!$B31)</f>
        <v>16.225955492627129</v>
      </c>
      <c r="W31" s="208"/>
    </row>
    <row r="32" spans="1:23" ht="20.149999999999999" customHeight="1">
      <c r="A32" s="225">
        <v>20</v>
      </c>
      <c r="B32" s="225">
        <f ca="1">MATCH(A32,'Wellbeing Acorn Type'!$Q$14:$Q$48,0)</f>
        <v>28</v>
      </c>
      <c r="C32" s="226" t="str">
        <f ca="1">INDEX('Wellbeing Acorn Type'!$C$14:$C$48,'Type Sorted'!B32)</f>
        <v>4.22</v>
      </c>
      <c r="D32" s="40" t="str">
        <f ca="1">INDEX('Wellbeing Acorn Type'!D$14:D$48,'Type Sorted'!$B32)</f>
        <v>Gym &amp; Juices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1307</v>
      </c>
      <c r="S32" s="207">
        <f ca="1">INDEX('Wellbeing Acorn Type'!H$14:H$48,'Type Sorted'!$B32)</f>
        <v>3.7516397277693098E-3</v>
      </c>
      <c r="T32" s="207">
        <f ca="1">INDEX('Wellbeing Acorn Type'!I$14:I$48,'Type Sorted'!$B32)</f>
        <v>0</v>
      </c>
      <c r="U32" s="227">
        <f ca="1">INDEX('Wellbeing Acorn Type'!J$14:J$48,'Type Sorted'!$B32)</f>
        <v>-1.0804572803038099</v>
      </c>
      <c r="V32" s="208">
        <f ca="1">INDEX('Wellbeing Acorn Type'!K$14:K$48,'Type Sorted'!$B32)</f>
        <v>0</v>
      </c>
      <c r="W32" s="208"/>
    </row>
    <row r="33" spans="1:28" ht="20.149999999999999" customHeight="1">
      <c r="A33" s="225">
        <v>21</v>
      </c>
      <c r="B33" s="225">
        <f ca="1">MATCH(A33,'Wellbeing Acorn Type'!$Q$14:$Q$48,0)</f>
        <v>35</v>
      </c>
      <c r="C33" s="226" t="str">
        <f ca="1">INDEX('Wellbeing Acorn Type'!$C$14:$C$48,'Type Sorted'!B33)</f>
        <v>61</v>
      </c>
      <c r="D33" s="40" t="str">
        <f ca="1">INDEX('Wellbeing Acorn Type'!D$14:D$48,'Type Sorted'!$B33)</f>
        <v>Inactive Communal Population</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3786</v>
      </c>
      <c r="S33" s="207">
        <f ca="1">INDEX('Wellbeing Acorn Type'!H$14:H$48,'Type Sorted'!$B33)</f>
        <v>1.0867412401939256E-2</v>
      </c>
      <c r="T33" s="207">
        <f ca="1">INDEX('Wellbeing Acorn Type'!I$14:I$48,'Type Sorted'!$B33)</f>
        <v>0</v>
      </c>
      <c r="U33" s="227">
        <f ca="1">INDEX('Wellbeing Acorn Type'!J$14:J$48,'Type Sorted'!$B33)</f>
        <v>-1.8455111181358923</v>
      </c>
      <c r="V33" s="208">
        <f ca="1">INDEX('Wellbeing Acorn Type'!K$14:K$48,'Type Sorted'!$B33)</f>
        <v>0</v>
      </c>
      <c r="W33" s="208"/>
    </row>
    <row r="34" spans="1:28" ht="20.149999999999999" customHeight="1">
      <c r="A34" s="225">
        <v>22</v>
      </c>
      <c r="B34" s="225">
        <f ca="1">MATCH(A34,'Wellbeing Acorn Type'!$Q$14:$Q$48,0)</f>
        <v>15</v>
      </c>
      <c r="C34" s="226" t="str">
        <f ca="1">INDEX('Wellbeing Acorn Type'!$C$14:$C$48,'Type Sorted'!B34)</f>
        <v>2.13</v>
      </c>
      <c r="D34" s="40" t="str">
        <f ca="1">INDEX('Wellbeing Acorn Type'!D$14:D$48,'Type Sorted'!$B34)</f>
        <v>Regular Revellers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7412</v>
      </c>
      <c r="S34" s="207">
        <f ca="1">INDEX('Wellbeing Acorn Type'!H$14:H$48,'Type Sorted'!$B34)</f>
        <v>2.1275557507441565E-2</v>
      </c>
      <c r="T34" s="207">
        <f ca="1">INDEX('Wellbeing Acorn Type'!I$14:I$48,'Type Sorted'!$B34)</f>
        <v>0</v>
      </c>
      <c r="U34" s="227">
        <f ca="1">INDEX('Wellbeing Acorn Type'!J$14:J$48,'Type Sorted'!$B34)</f>
        <v>-2.595918803787554</v>
      </c>
      <c r="V34" s="208">
        <f ca="1">INDEX('Wellbeing Acorn Type'!K$14:K$48,'Type Sorted'!$B34)</f>
        <v>0</v>
      </c>
      <c r="W34" s="208"/>
    </row>
    <row r="35" spans="1:28" ht="20.149999999999999" customHeight="1">
      <c r="A35" s="225">
        <v>23</v>
      </c>
      <c r="B35" s="225">
        <f ca="1">MATCH(A35,'Wellbeing Acorn Type'!$Q$14:$Q$48,0)</f>
        <v>27</v>
      </c>
      <c r="C35" s="226" t="str">
        <f ca="1">INDEX('Wellbeing Acorn Type'!$C$14:$C$48,'Type Sorted'!B35)</f>
        <v>4.21</v>
      </c>
      <c r="D35" s="40" t="str">
        <f ca="1">INDEX('Wellbeing Acorn Type'!D$14:D$48,'Type Sorted'!$B35)</f>
        <v>Sensible Seniors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5253</v>
      </c>
      <c r="S35" s="207">
        <f ca="1">INDEX('Wellbeing Acorn Type'!H$14:H$48,'Type Sorted'!$B35)</f>
        <v>1.5078319426145513E-2</v>
      </c>
      <c r="T35" s="207">
        <f ca="1">INDEX('Wellbeing Acorn Type'!I$14:I$48,'Type Sorted'!$B35)</f>
        <v>0</v>
      </c>
      <c r="U35" s="227">
        <f ca="1">INDEX('Wellbeing Acorn Type'!J$14:J$48,'Type Sorted'!$B35)</f>
        <v>-2.1784945002805665</v>
      </c>
      <c r="V35" s="208">
        <f ca="1">INDEX('Wellbeing Acorn Type'!K$14:K$48,'Type Sorted'!$B35)</f>
        <v>0</v>
      </c>
      <c r="W35" s="208"/>
    </row>
    <row r="36" spans="1:28" ht="20.149999999999999" customHeight="1">
      <c r="A36" s="225">
        <v>24</v>
      </c>
      <c r="B36" s="225">
        <f ca="1">MATCH(A36,'Wellbeing Acorn Type'!$Q$14:$Q$48,0)</f>
        <v>1</v>
      </c>
      <c r="C36" s="226" t="str">
        <f ca="1">INDEX('Wellbeing Acorn Type'!$C$14:$C$48,'Type Sorted'!B36)</f>
        <v>1.1</v>
      </c>
      <c r="D36" s="40" t="str">
        <f ca="1">INDEX('Wellbeing Acorn Type'!D$14:D$48,'Type Sorted'!$B36)</f>
        <v>Limited Living</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3787</v>
      </c>
      <c r="S36" s="207">
        <f ca="1">INDEX('Wellbeing Acorn Type'!H$14:H$48,'Type Sorted'!$B36)</f>
        <v>1.0870282822541988E-2</v>
      </c>
      <c r="T36" s="207">
        <f ca="1">INDEX('Wellbeing Acorn Type'!I$14:I$48,'Type Sorted'!$B36)</f>
        <v>0</v>
      </c>
      <c r="U36" s="227">
        <f ca="1">INDEX('Wellbeing Acorn Type'!J$14:J$48,'Type Sorted'!$B36)</f>
        <v>-1.8457575085575679</v>
      </c>
      <c r="V36" s="208">
        <f ca="1">INDEX('Wellbeing Acorn Type'!K$14:K$48,'Type Sorted'!$B36)</f>
        <v>0</v>
      </c>
      <c r="W36" s="208"/>
    </row>
    <row r="37" spans="1:28" ht="20.149999999999999" customHeight="1">
      <c r="A37" s="225">
        <v>25</v>
      </c>
      <c r="B37" s="225">
        <f ca="1">MATCH(A37,'Wellbeing Acorn Type'!$Q$14:$Q$48,0)</f>
        <v>10</v>
      </c>
      <c r="C37" s="226" t="str">
        <f ca="1">INDEX('Wellbeing Acorn Type'!$C$14:$C$48,'Type Sorted'!B37)</f>
        <v>2.8</v>
      </c>
      <c r="D37" s="40" t="str">
        <f ca="1">INDEX('Wellbeing Acorn Type'!D$14:D$48,'Type Sorted'!$B37)</f>
        <v>Despondent Diversity</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0</v>
      </c>
      <c r="S37" s="207">
        <f ca="1">INDEX('Wellbeing Acorn Type'!H$14:H$48,'Type Sorted'!$B37)</f>
        <v>0</v>
      </c>
      <c r="T37" s="207">
        <f ca="1">INDEX('Wellbeing Acorn Type'!I$14:I$48,'Type Sorted'!$B37)</f>
        <v>0</v>
      </c>
      <c r="U37" s="227">
        <f ca="1">INDEX('Wellbeing Acorn Type'!J$14:J$48,'Type Sorted'!$B37)</f>
        <v>0</v>
      </c>
      <c r="V37" s="208">
        <f ca="1">INDEX('Wellbeing Acorn Type'!K$14:K$48,'Type Sorted'!$B37)</f>
        <v>0</v>
      </c>
      <c r="W37" s="208"/>
    </row>
    <row r="38" spans="1:28" ht="20.149999999999999" customHeight="1">
      <c r="A38" s="225">
        <v>26</v>
      </c>
      <c r="B38" s="225">
        <f ca="1">MATCH(A38,'Wellbeing Acorn Type'!$Q$14:$Q$48,0)</f>
        <v>22</v>
      </c>
      <c r="C38" s="226" t="str">
        <f ca="1">INDEX('Wellbeing Acorn Type'!$C$14:$C$48,'Type Sorted'!B38)</f>
        <v>3.18</v>
      </c>
      <c r="D38" s="40" t="str">
        <f ca="1">INDEX('Wellbeing Acorn Type'!D$14:D$48,'Type Sorted'!$B38)</f>
        <v>Cultural Concerns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106</v>
      </c>
      <c r="S38" s="207">
        <f ca="1">INDEX('Wellbeing Acorn Type'!H$14:H$48,'Type Sorted'!$B38)</f>
        <v>3.0426458388947735E-4</v>
      </c>
      <c r="T38" s="207">
        <f ca="1">INDEX('Wellbeing Acorn Type'!I$14:I$48,'Type Sorted'!$B38)</f>
        <v>0</v>
      </c>
      <c r="U38" s="227">
        <f ca="1">INDEX('Wellbeing Acorn Type'!J$14:J$48,'Type Sorted'!$B38)</f>
        <v>-0.30716563706071087</v>
      </c>
      <c r="V38" s="208">
        <f ca="1">INDEX('Wellbeing Acorn Type'!K$14:K$48,'Type Sorted'!$B38)</f>
        <v>0</v>
      </c>
      <c r="W38" s="208"/>
    </row>
    <row r="39" spans="1:28" ht="20.149999999999999" customHeight="1">
      <c r="A39" s="225">
        <v>27</v>
      </c>
      <c r="B39" s="225">
        <f ca="1">MATCH(A39,'Wellbeing Acorn Type'!$Q$14:$Q$48,0)</f>
        <v>34</v>
      </c>
      <c r="C39" s="226" t="str">
        <f ca="1">INDEX('Wellbeing Acorn Type'!$C$14:$C$48,'Type Sorted'!B39)</f>
        <v>60</v>
      </c>
      <c r="D39" s="40" t="str">
        <f ca="1">INDEX('Wellbeing Acorn Type'!D$14:D$48,'Type Sorted'!$B39)</f>
        <v>Active Communal Population</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237</v>
      </c>
      <c r="S39" s="207">
        <f ca="1">INDEX('Wellbeing Acorn Type'!H$14:H$48,'Type Sorted'!$B39)</f>
        <v>6.8028968284722759E-4</v>
      </c>
      <c r="T39" s="207">
        <f ca="1">INDEX('Wellbeing Acorn Type'!I$14:I$48,'Type Sorted'!$B39)</f>
        <v>0</v>
      </c>
      <c r="U39" s="227">
        <f ca="1">INDEX('Wellbeing Acorn Type'!J$14:J$48,'Type Sorted'!$B39)</f>
        <v>-0.45938368005832492</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310</v>
      </c>
      <c r="Q41" s="230"/>
      <c r="R41" s="229">
        <f ca="1">SUM(R13:R40)</f>
        <v>348381</v>
      </c>
      <c r="S41" s="17"/>
      <c r="T41" s="221">
        <f ca="1">IF(R41&gt;0,P41/R41,0)</f>
        <v>8.8983038684658459E-4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7</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492.27214921576945</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3</v>
      </c>
      <c r="B54" s="231">
        <f t="shared" ref="B54:AB63" ca="1" si="1">IF($A54=B$52,$V14,100)</f>
        <v>100</v>
      </c>
      <c r="C54" s="231">
        <f t="shared" ca="1" si="1"/>
        <v>100</v>
      </c>
      <c r="D54" s="231">
        <f t="shared" ca="1" si="1"/>
        <v>256.32245990616315</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12</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178.89361308808577</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2</v>
      </c>
      <c r="B56" s="231">
        <f t="shared" ca="1" si="1"/>
        <v>100</v>
      </c>
      <c r="C56" s="231">
        <f t="shared" ca="1" si="1"/>
        <v>171.55858940489432</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25</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169.21204005023625</v>
      </c>
      <c r="AA57" s="231">
        <f t="shared" ca="1" si="1"/>
        <v>100</v>
      </c>
      <c r="AB57" s="231">
        <f t="shared" ca="1" si="1"/>
        <v>100</v>
      </c>
    </row>
    <row r="58" spans="1:28" ht="15" hidden="1" customHeight="1">
      <c r="A58" s="231">
        <f ca="1">INDEX('Wellbeing Acorn Type'!$R$14:$R$48,'Type Sorted'!B18)</f>
        <v>5</v>
      </c>
      <c r="B58" s="231">
        <f t="shared" ca="1" si="1"/>
        <v>100</v>
      </c>
      <c r="C58" s="231">
        <f t="shared" ca="1" si="1"/>
        <v>100</v>
      </c>
      <c r="D58" s="231">
        <f t="shared" ca="1" si="1"/>
        <v>100</v>
      </c>
      <c r="E58" s="231">
        <f t="shared" ca="1" si="1"/>
        <v>100</v>
      </c>
      <c r="F58" s="231">
        <f t="shared" ca="1" si="1"/>
        <v>157.91671777259907</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16</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135.35647629175438</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23</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117.79975654290934</v>
      </c>
      <c r="Y60" s="231">
        <f t="shared" ca="1" si="1"/>
        <v>100</v>
      </c>
      <c r="Z60" s="231">
        <f t="shared" ca="1" si="1"/>
        <v>100</v>
      </c>
      <c r="AA60" s="231">
        <f t="shared" ca="1" si="1"/>
        <v>100</v>
      </c>
      <c r="AB60" s="231">
        <f t="shared" ca="1" si="1"/>
        <v>100</v>
      </c>
    </row>
    <row r="61" spans="1:28" ht="15" hidden="1" customHeight="1">
      <c r="A61" s="231">
        <f ca="1">INDEX('Wellbeing Acorn Type'!$R$14:$R$48,'Type Sorted'!B21)</f>
        <v>14</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111.48054793171775</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9</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103.18384747071264</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4</v>
      </c>
      <c r="B63" s="231">
        <f t="shared" ca="1" si="1"/>
        <v>100</v>
      </c>
      <c r="C63" s="231">
        <f t="shared" ca="1" si="1"/>
        <v>100</v>
      </c>
      <c r="D63" s="231">
        <f t="shared" ca="1" si="1"/>
        <v>100</v>
      </c>
      <c r="E63" s="231">
        <f t="shared" ca="1" si="1"/>
        <v>94.902998796849118</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15</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81.774865724766173</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24</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77.677582864217143</v>
      </c>
      <c r="Z65" s="231">
        <f t="shared" ca="1" si="3"/>
        <v>100</v>
      </c>
      <c r="AA65" s="231">
        <f t="shared" ca="1" si="3"/>
        <v>100</v>
      </c>
      <c r="AB65" s="231">
        <f t="shared" ca="1" si="3"/>
        <v>100</v>
      </c>
    </row>
    <row r="66" spans="1:28" ht="15" hidden="1" customHeight="1">
      <c r="A66" s="231">
        <f ca="1">INDEX('Wellbeing Acorn Type'!$R$14:$R$48,'Type Sorted'!B26)</f>
        <v>10</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74.622156535149728</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17</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59.476564033837242</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19</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34.50585462774103</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6</v>
      </c>
      <c r="B69" s="231">
        <f t="shared" ca="1" si="3"/>
        <v>100</v>
      </c>
      <c r="C69" s="231">
        <f t="shared" ca="1" si="3"/>
        <v>100</v>
      </c>
      <c r="D69" s="231">
        <f t="shared" ca="1" si="3"/>
        <v>100</v>
      </c>
      <c r="E69" s="231">
        <f t="shared" ca="1" si="3"/>
        <v>100</v>
      </c>
      <c r="F69" s="231">
        <f t="shared" ca="1" si="3"/>
        <v>100</v>
      </c>
      <c r="G69" s="231">
        <f t="shared" ca="1" si="3"/>
        <v>33.446716589861751</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20</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31.361297009789041</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11</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16.225955492627129</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22</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61</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0</v>
      </c>
    </row>
    <row r="74" spans="1:28" ht="15" hidden="1" customHeight="1">
      <c r="A74" s="231">
        <f ca="1">INDEX('Wellbeing Acorn Type'!$R$14:$R$48,'Type Sorted'!B34)</f>
        <v>13</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21</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v>
      </c>
      <c r="B76" s="231">
        <f t="shared" ca="1" si="5"/>
        <v>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8</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18</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60</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3B214-10BD-43EE-93D6-7E1CCACDE75C}">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EF385-5C9B-4225-A3FD-29287EDAB561}">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0.13737741935483874</v>
      </c>
      <c r="H2" s="245" cm="1">
        <f t="array" ref="H2:H797">INDEX('Data - Knowledge'!J:J,MATCH(_xlfn.ANCHORARRAY('Features Data'!A2),'Data - Knowledge'!A:A,0))</f>
        <v>105.81663258898058</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7.2612903225806463E-3</v>
      </c>
      <c r="H3" s="245">
        <v>102.71730936388074</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1.861290322580646E-2</v>
      </c>
      <c r="H4" s="245">
        <v>100.30515054581758</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2.1877419354838713E-2</v>
      </c>
      <c r="H5" s="245">
        <v>108.05634174682635</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2.0351612903225812E-2</v>
      </c>
      <c r="H6" s="245">
        <v>105.69873871905362</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1.9916129032258065E-2</v>
      </c>
      <c r="H7" s="245">
        <v>103.54415789300148</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5.9483870967741949E-3</v>
      </c>
      <c r="H8" s="245">
        <v>117.72058566031112</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3.7851612903225806E-2</v>
      </c>
      <c r="H9" s="245">
        <v>97.198914970871158</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9.6741935483870955E-3</v>
      </c>
      <c r="H10" s="245">
        <v>109.87264830793902</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1.49E-2</v>
      </c>
      <c r="H11" s="245">
        <v>103.88552644073418</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1.1612903225806451E-2</v>
      </c>
      <c r="H12" s="245">
        <v>105.94818228171268</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0.17469032258064521</v>
      </c>
      <c r="H13" s="245">
        <v>99.977791198232708</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3.0548387096774195E-3</v>
      </c>
      <c r="H14" s="245">
        <v>100.28591664565505</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3.2177419354838706E-2</v>
      </c>
      <c r="H15" s="245">
        <v>120.406032543799</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9.0261290322580623E-2</v>
      </c>
      <c r="H16" s="245">
        <v>100.9184370530952</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2.6225806451612911E-2</v>
      </c>
      <c r="H17" s="245">
        <v>105.23917653791304</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1.0890322580645163E-2</v>
      </c>
      <c r="H18" s="245">
        <v>99.981196473511019</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105.81663258898058</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4.9161290322580651E-3</v>
      </c>
      <c r="H19" s="245">
        <v>97.56379082587479</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102.71730936388074</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1.0000000000000002E-3</v>
      </c>
      <c r="H20" s="245">
        <v>97.847879704033744</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100.30515054581758</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1.1183870967741939E-2</v>
      </c>
      <c r="H21" s="245">
        <v>96.874816877227644</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108.05634174682635</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6.9129032258064506E-3</v>
      </c>
      <c r="H22" s="245">
        <v>91.778233319810823</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105.69873871905362</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0</v>
      </c>
      <c r="H23" s="245">
        <v>0</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103.54415789300148</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9.325806451612904E-3</v>
      </c>
      <c r="H24" s="245">
        <v>97.565464843751926</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117.72058566031112</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1.5770967741935489E-2</v>
      </c>
      <c r="H25" s="245">
        <v>97.531985336192747</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97.198914970871158</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7.9548387096774198E-3</v>
      </c>
      <c r="H26" s="245">
        <v>99.499809790954259</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109.87264830793902</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6.290645161290323E-2</v>
      </c>
      <c r="H27" s="245">
        <v>107.78886404807227</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103.88552644073418</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1.0354838709677422E-3</v>
      </c>
      <c r="H28" s="245">
        <v>99.19386740071208</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105.94818228171268</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99.977791198232708</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4.64258064516129E-2</v>
      </c>
      <c r="H30" s="245">
        <v>104.67629744297619</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100.28591664565505</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4.9509677419354851E-2</v>
      </c>
      <c r="H31" s="245">
        <v>103.6350979881651</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120.406032543799</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2.8258064516129043E-3</v>
      </c>
      <c r="H32" s="245">
        <v>108.786173465592</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100.9184370530952</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3.1096774193548394E-3</v>
      </c>
      <c r="H33" s="245">
        <v>107.98558535840598</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105.23917653791304</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3.0096774193548387E-3</v>
      </c>
      <c r="H34" s="245">
        <v>99.404716493482582</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99.981196473511019</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6.7741935483870974E-3</v>
      </c>
      <c r="H35" s="245">
        <v>106.78136072087656</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97.56379082587479</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5.8838709677419346E-3</v>
      </c>
      <c r="H36" s="245">
        <v>102.51724663541854</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97.847879704033744</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0.23391290322580643</v>
      </c>
      <c r="H37" s="245">
        <v>125.39714970647375</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96.874816877227644</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0.22461612903225803</v>
      </c>
      <c r="H38" s="245">
        <v>104.37781711211498</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91.778233319810823</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0.26277741935483873</v>
      </c>
      <c r="H39" s="245">
        <v>94.054854281475414</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0</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0.30047419354838711</v>
      </c>
      <c r="H40" s="245">
        <v>99.455564774533258</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97.565464843751926</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0.42622903225806452</v>
      </c>
      <c r="H41" s="245">
        <v>101.39630458884096</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97.531985336192747</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3.8745161290322579E-2</v>
      </c>
      <c r="H42" s="245">
        <v>99.887403822710922</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99.499809790954259</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1.5525806451612903E-2</v>
      </c>
      <c r="H43" s="245">
        <v>109.2482278354004</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107.78886404807227</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0.19306129032258063</v>
      </c>
      <c r="H44" s="245">
        <v>96.380541587810811</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99.19386740071208</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0.17021612903225805</v>
      </c>
      <c r="H45" s="245">
        <v>105.01011589464764</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7.2500000000000023E-2</v>
      </c>
      <c r="H46" s="245">
        <v>105.3417022880153</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104.67629744297619</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3.9603225806451613E-2</v>
      </c>
      <c r="H47" s="245">
        <v>118.59667330588506</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103.6350979881651</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0.17332580645161291</v>
      </c>
      <c r="H48" s="245">
        <v>101.45301575532841</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108.786173465592</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0.23526774193548386</v>
      </c>
      <c r="H49" s="245">
        <v>110.91353188935133</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107.98558535840598</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0.27453548387096771</v>
      </c>
      <c r="H50" s="245">
        <v>106.47110270780441</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99.404716493482582</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0.31623870967741935</v>
      </c>
      <c r="H51" s="245">
        <v>106.18999176578502</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106.78136072087656</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0.1297967741935484</v>
      </c>
      <c r="H52" s="245">
        <v>113.1367003596377</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102.51724663541854</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0.11284516129032258</v>
      </c>
      <c r="H53" s="245">
        <v>113.90521764240873</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9.8664516129032251E-2</v>
      </c>
      <c r="H54" s="245">
        <v>116.55163365881134</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6.9029032258064518E-2</v>
      </c>
      <c r="H55" s="245">
        <v>118.75823553298012</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0.11678064516129032</v>
      </c>
      <c r="H56" s="245">
        <v>116.32836180939452</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0.175458064516129</v>
      </c>
      <c r="H57" s="245">
        <v>108.65044424051715</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0.25488709677419352</v>
      </c>
      <c r="H58" s="245">
        <v>108.68443925758338</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9.7422580645161294E-2</v>
      </c>
      <c r="H59" s="245">
        <v>113.92913028814256</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0.10016774193548388</v>
      </c>
      <c r="H60" s="245">
        <v>120.30426992240551</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0.14231290322580645</v>
      </c>
      <c r="H61" s="245">
        <v>110.13638789566966</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0.14329032258064514</v>
      </c>
      <c r="H62" s="245">
        <v>108.46575806722343</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6.1164516129032252E-2</v>
      </c>
      <c r="H63" s="245">
        <v>108.05188629648697</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4.8419354838709683E-2</v>
      </c>
      <c r="H64" s="245">
        <v>107.46985445547301</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3.4567741935483877E-2</v>
      </c>
      <c r="H65" s="245">
        <v>106.09380711848917</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3.3329032258064516E-2</v>
      </c>
      <c r="H66" s="245">
        <v>105.8790530959231</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1.6890322580645167E-2</v>
      </c>
      <c r="H67" s="245">
        <v>110.97991867817865</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5.9954838709677417E-2</v>
      </c>
      <c r="H68" s="245">
        <v>110.33820250602673</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1.1016129032258064E-2</v>
      </c>
      <c r="H69" s="245">
        <v>112.39360690718649</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5.6177419354838706E-2</v>
      </c>
      <c r="H70" s="245">
        <v>108.85788068754874</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4.202580645161292E-2</v>
      </c>
      <c r="H71" s="245">
        <v>114.90524520844092</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9.1787096774193555E-2</v>
      </c>
      <c r="H72" s="245">
        <v>109.2935033969385</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9.2341935483870971E-2</v>
      </c>
      <c r="H73" s="245">
        <v>119.88005850447298</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0.41029032258064513</v>
      </c>
      <c r="H74" s="245">
        <v>111.87123769251596</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0.27324516129032261</v>
      </c>
      <c r="H75" s="245">
        <v>119.05827791563979</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0.16378064516129034</v>
      </c>
      <c r="H76" s="245">
        <v>122.97267190348565</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3.9438709677419359E-2</v>
      </c>
      <c r="H77" s="245">
        <v>130.79783862064428</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0.14923548387096777</v>
      </c>
      <c r="H78" s="245">
        <v>112.4925375102512</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0.33290000000000008</v>
      </c>
      <c r="H79" s="245">
        <v>112.01914506332933</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0.4144096774193548</v>
      </c>
      <c r="H80" s="245">
        <v>108.44036922947954</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0.44190967741935488</v>
      </c>
      <c r="H81" s="245">
        <v>109.1105847749171</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3.9225806451612909E-3</v>
      </c>
      <c r="H82" s="245">
        <v>98.012216647652409</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2.3661290322580648E-2</v>
      </c>
      <c r="H83" s="245">
        <v>99.175186163295365</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2.692903225806452E-2</v>
      </c>
      <c r="H84" s="245">
        <v>107.71433983025366</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1.4161290322580646E-2</v>
      </c>
      <c r="H85" s="245">
        <v>107.94846627874915</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0.93180000000000018</v>
      </c>
      <c r="H86" s="245">
        <v>99.715092521001949</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0.95114516129032267</v>
      </c>
      <c r="H87" s="245">
        <v>99.860373735543675</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1.5874193548387101E-2</v>
      </c>
      <c r="H88" s="245">
        <v>102.20314147457916</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1.4309677419354839E-2</v>
      </c>
      <c r="H89" s="245">
        <v>99.239837152481343</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1.3087096774193549E-2</v>
      </c>
      <c r="H90" s="245">
        <v>108.30577141694727</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4.000000000000001E-3</v>
      </c>
      <c r="H91" s="245">
        <v>99.639687994832244</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1.9032258064516131E-3</v>
      </c>
      <c r="H92" s="245">
        <v>105.11045766464665</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0.96580645161290313</v>
      </c>
      <c r="H93" s="245">
        <v>99.945759723264274</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2.5051612903225811E-2</v>
      </c>
      <c r="H94" s="245">
        <v>102.2000951322908</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5.8967741935483878E-3</v>
      </c>
      <c r="H95" s="245">
        <v>99.058605704082751</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1.7258064516129034E-3</v>
      </c>
      <c r="H96" s="245">
        <v>94.274818613439407</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99.969227553532463</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0.18230000000000002</v>
      </c>
      <c r="H100" s="245">
        <v>106.45772226145699</v>
      </c>
    </row>
    <row r="101" spans="1:35">
      <c r="A101" s="86" t="str">
        <v>scghqb_sleeploss</v>
      </c>
      <c r="B101" s="239">
        <v>100</v>
      </c>
      <c r="C101" s="86" t="s">
        <v>373</v>
      </c>
      <c r="D101" s="241">
        <f>COUNTIF($C$1:$C101,C101)</f>
        <v>2</v>
      </c>
      <c r="E101" s="241" t="str">
        <f t="shared" si="13"/>
        <v>Wellbeing (GHQ)2</v>
      </c>
      <c r="F101" s="86" t="s">
        <v>376</v>
      </c>
      <c r="G101" s="242">
        <v>0.15715806451612904</v>
      </c>
      <c r="H101" s="245">
        <v>106.60495553887199</v>
      </c>
    </row>
    <row r="102" spans="1:35">
      <c r="A102" s="86" t="str">
        <v>scghqc_usefulrole</v>
      </c>
      <c r="B102" s="239">
        <v>101</v>
      </c>
      <c r="C102" s="86" t="s">
        <v>373</v>
      </c>
      <c r="D102" s="241">
        <f>COUNTIF($C$1:$C102,C102)</f>
        <v>3</v>
      </c>
      <c r="E102" s="241" t="str">
        <f t="shared" si="13"/>
        <v>Wellbeing (GHQ)3</v>
      </c>
      <c r="F102" s="86" t="s">
        <v>378</v>
      </c>
      <c r="G102" s="242">
        <v>0.15772903225806451</v>
      </c>
      <c r="H102" s="245">
        <v>106.43696995425196</v>
      </c>
    </row>
    <row r="103" spans="1:35">
      <c r="A103" s="86" t="str">
        <v>scghqd_decisions</v>
      </c>
      <c r="B103" s="239">
        <v>102</v>
      </c>
      <c r="C103" s="86" t="s">
        <v>373</v>
      </c>
      <c r="D103" s="241">
        <f>COUNTIF($C$1:$C103,C103)</f>
        <v>4</v>
      </c>
      <c r="E103" s="241" t="str">
        <f t="shared" si="13"/>
        <v>Wellbeing (GHQ)4</v>
      </c>
      <c r="F103" s="86" t="s">
        <v>380</v>
      </c>
      <c r="G103" s="242">
        <v>0.10429999999999999</v>
      </c>
      <c r="H103" s="245">
        <v>104.52661122109322</v>
      </c>
    </row>
    <row r="104" spans="1:35">
      <c r="A104" s="86" t="str">
        <v>scghqe_strain</v>
      </c>
      <c r="B104" s="239">
        <v>103</v>
      </c>
      <c r="C104" s="86" t="s">
        <v>373</v>
      </c>
      <c r="D104" s="241">
        <f>COUNTIF($C$1:$C104,C104)</f>
        <v>5</v>
      </c>
      <c r="E104" s="241" t="str">
        <f t="shared" si="13"/>
        <v>Wellbeing (GHQ)5</v>
      </c>
      <c r="F104" s="86" t="s">
        <v>382</v>
      </c>
      <c r="G104" s="242">
        <v>0.22112580645161287</v>
      </c>
      <c r="H104" s="245">
        <v>102.92187361555266</v>
      </c>
    </row>
    <row r="105" spans="1:35">
      <c r="A105" s="86" t="str">
        <v>scghqf_difficulties</v>
      </c>
      <c r="B105" s="239">
        <v>104</v>
      </c>
      <c r="C105" s="86" t="s">
        <v>373</v>
      </c>
      <c r="D105" s="241">
        <f>COUNTIF($C$1:$C105,C105)</f>
        <v>6</v>
      </c>
      <c r="E105" s="241" t="str">
        <f t="shared" si="13"/>
        <v>Wellbeing (GHQ)6</v>
      </c>
      <c r="F105" s="86" t="s">
        <v>384</v>
      </c>
      <c r="G105" s="242">
        <v>0.14942258064516128</v>
      </c>
      <c r="H105" s="245">
        <v>106.33293436068412</v>
      </c>
    </row>
    <row r="106" spans="1:35">
      <c r="A106" s="86" t="str">
        <v>scghqg_enjoyactivs</v>
      </c>
      <c r="B106" s="239">
        <v>105</v>
      </c>
      <c r="C106" s="86" t="s">
        <v>373</v>
      </c>
      <c r="D106" s="241">
        <f>COUNTIF($C$1:$C106,C106)</f>
        <v>7</v>
      </c>
      <c r="E106" s="241" t="str">
        <f t="shared" si="13"/>
        <v>Wellbeing (GHQ)7</v>
      </c>
      <c r="F106" s="86" t="s">
        <v>386</v>
      </c>
      <c r="G106" s="242">
        <v>0.18191290322580644</v>
      </c>
      <c r="H106" s="245">
        <v>105.51766083241456</v>
      </c>
    </row>
    <row r="107" spans="1:35">
      <c r="A107" s="86" t="str">
        <v>scghqh_faceproblems</v>
      </c>
      <c r="B107" s="239">
        <v>106</v>
      </c>
      <c r="C107" s="86" t="s">
        <v>373</v>
      </c>
      <c r="D107" s="241">
        <f>COUNTIF($C$1:$C107,C107)</f>
        <v>8</v>
      </c>
      <c r="E107" s="241" t="str">
        <f t="shared" si="13"/>
        <v>Wellbeing (GHQ)8</v>
      </c>
      <c r="F107" s="86" t="s">
        <v>388</v>
      </c>
      <c r="G107" s="242">
        <v>0.11964193548387096</v>
      </c>
      <c r="H107" s="245">
        <v>109.39737825770861</v>
      </c>
    </row>
    <row r="108" spans="1:35">
      <c r="A108" s="86" t="str">
        <v>scghqi_depressed</v>
      </c>
      <c r="B108" s="239">
        <v>107</v>
      </c>
      <c r="C108" s="86" t="s">
        <v>373</v>
      </c>
      <c r="D108" s="241">
        <f>COUNTIF($C$1:$C108,C108)</f>
        <v>9</v>
      </c>
      <c r="E108" s="241" t="str">
        <f t="shared" si="13"/>
        <v>Wellbeing (GHQ)9</v>
      </c>
      <c r="F108" s="86" t="s">
        <v>390</v>
      </c>
      <c r="G108" s="242">
        <v>0.21052258064516133</v>
      </c>
      <c r="H108" s="245">
        <v>105.05612522053336</v>
      </c>
    </row>
    <row r="109" spans="1:35">
      <c r="A109" s="86" t="str">
        <v>scghqj_confidence</v>
      </c>
      <c r="B109" s="239">
        <v>108</v>
      </c>
      <c r="C109" s="86" t="s">
        <v>373</v>
      </c>
      <c r="D109" s="241">
        <f>COUNTIF($C$1:$C109,C109)</f>
        <v>10</v>
      </c>
      <c r="E109" s="241" t="str">
        <f t="shared" si="13"/>
        <v>Wellbeing (GHQ)10</v>
      </c>
      <c r="F109" s="86" t="s">
        <v>392</v>
      </c>
      <c r="G109" s="242">
        <v>0.18063225806451613</v>
      </c>
      <c r="H109" s="245">
        <v>106.56828081886592</v>
      </c>
    </row>
    <row r="110" spans="1:35">
      <c r="A110" s="86" t="str">
        <v>scghqk_selfworth</v>
      </c>
      <c r="B110" s="239">
        <v>109</v>
      </c>
      <c r="C110" s="86" t="s">
        <v>373</v>
      </c>
      <c r="D110" s="241">
        <f>COUNTIF($C$1:$C110,C110)</f>
        <v>11</v>
      </c>
      <c r="E110" s="241" t="str">
        <f t="shared" si="13"/>
        <v>Wellbeing (GHQ)11</v>
      </c>
      <c r="F110" s="86" t="s">
        <v>111</v>
      </c>
      <c r="G110" s="242">
        <v>0.10615483870967744</v>
      </c>
      <c r="H110" s="245">
        <v>111.12010938961876</v>
      </c>
    </row>
    <row r="111" spans="1:35">
      <c r="A111" s="86" t="str">
        <v>scghql_happiness</v>
      </c>
      <c r="B111" s="239">
        <v>110</v>
      </c>
      <c r="C111" s="86" t="s">
        <v>373</v>
      </c>
      <c r="D111" s="241">
        <f>COUNTIF($C$1:$C111,C111)</f>
        <v>12</v>
      </c>
      <c r="E111" s="241" t="str">
        <f t="shared" si="13"/>
        <v>Wellbeing (GHQ)12</v>
      </c>
      <c r="F111" s="86" t="s">
        <v>109</v>
      </c>
      <c r="G111" s="242">
        <v>0.15532580645161292</v>
      </c>
      <c r="H111" s="245">
        <v>104.29368340753413</v>
      </c>
    </row>
    <row r="112" spans="1:35">
      <c r="A112" s="86" t="str">
        <v>SCOPNGBHA</v>
      </c>
      <c r="B112" s="239">
        <v>111</v>
      </c>
      <c r="C112" s="86" t="s">
        <v>395</v>
      </c>
      <c r="D112" s="241">
        <f>COUNTIF($C$1:$C112,C112)</f>
        <v>1</v>
      </c>
      <c r="E112" s="241" t="str">
        <f t="shared" si="13"/>
        <v>Isolation1</v>
      </c>
      <c r="F112" s="86" t="s">
        <v>396</v>
      </c>
      <c r="G112" s="242">
        <v>8.5332258064516123E-2</v>
      </c>
      <c r="H112" s="245">
        <v>106.62748053554978</v>
      </c>
    </row>
    <row r="113" spans="1:8">
      <c r="A113" s="86" t="str">
        <v>SCOPNGBHD</v>
      </c>
      <c r="B113" s="239">
        <v>112</v>
      </c>
      <c r="C113" s="86" t="s">
        <v>395</v>
      </c>
      <c r="D113" s="241">
        <f>COUNTIF($C$1:$C113,C113)</f>
        <v>2</v>
      </c>
      <c r="E113" s="241" t="str">
        <f t="shared" si="13"/>
        <v>Isolation2</v>
      </c>
      <c r="F113" s="86" t="s">
        <v>398</v>
      </c>
      <c r="G113" s="242">
        <v>0.38033225806451604</v>
      </c>
      <c r="H113" s="245">
        <v>104.2667944028619</v>
      </c>
    </row>
    <row r="114" spans="1:8">
      <c r="A114" s="86" t="str">
        <v>SCOPNGBHH</v>
      </c>
      <c r="B114" s="239">
        <v>113</v>
      </c>
      <c r="C114" s="86" t="s">
        <v>395</v>
      </c>
      <c r="D114" s="241">
        <f>COUNTIF($C$1:$C114,C114)</f>
        <v>3</v>
      </c>
      <c r="E114" s="241" t="str">
        <f t="shared" si="13"/>
        <v>Isolation3</v>
      </c>
      <c r="F114" s="86" t="s">
        <v>400</v>
      </c>
      <c r="G114" s="242">
        <v>0.15412580645161292</v>
      </c>
      <c r="H114" s="245">
        <v>103.9250215372542</v>
      </c>
    </row>
    <row r="115" spans="1:8">
      <c r="A115" s="86" t="str">
        <v>SCOPNGBHC</v>
      </c>
      <c r="B115" s="239">
        <v>114</v>
      </c>
      <c r="C115" s="86" t="s">
        <v>395</v>
      </c>
      <c r="D115" s="241">
        <f>COUNTIF($C$1:$C115,C115)</f>
        <v>4</v>
      </c>
      <c r="E115" s="241" t="str">
        <f t="shared" si="13"/>
        <v>Isolation4</v>
      </c>
      <c r="F115" s="86" t="s">
        <v>402</v>
      </c>
      <c r="G115" s="242">
        <v>0.27361612903225813</v>
      </c>
      <c r="H115" s="245">
        <v>103.49589479476948</v>
      </c>
    </row>
    <row r="116" spans="1:8">
      <c r="A116" s="86" t="str">
        <v>SCOPNGBHA_x</v>
      </c>
      <c r="B116" s="239">
        <v>115</v>
      </c>
      <c r="C116" s="86" t="s">
        <v>395</v>
      </c>
      <c r="D116" s="241">
        <f>COUNTIF($C$1:$C116,C116)</f>
        <v>5</v>
      </c>
      <c r="E116" s="241" t="str">
        <f t="shared" si="13"/>
        <v>Isolation5</v>
      </c>
      <c r="F116" s="86" t="s">
        <v>404</v>
      </c>
      <c r="G116" s="242">
        <v>0.61929354838709672</v>
      </c>
      <c r="H116" s="245">
        <v>96.823963641458036</v>
      </c>
    </row>
    <row r="117" spans="1:8">
      <c r="A117" s="86" t="str">
        <v>SCOPNGBHD_x</v>
      </c>
      <c r="B117" s="239">
        <v>116</v>
      </c>
      <c r="C117" s="86" t="s">
        <v>395</v>
      </c>
      <c r="D117" s="241">
        <f>COUNTIF($C$1:$C117,C117)</f>
        <v>6</v>
      </c>
      <c r="E117" s="241" t="str">
        <f t="shared" si="13"/>
        <v>Isolation6</v>
      </c>
      <c r="F117" s="86" t="s">
        <v>406</v>
      </c>
      <c r="G117" s="242">
        <v>0.38010645161290324</v>
      </c>
      <c r="H117" s="245">
        <v>95.769775072037206</v>
      </c>
    </row>
    <row r="118" spans="1:8">
      <c r="A118" s="86" t="str">
        <v>SCOPNGBHH_x</v>
      </c>
      <c r="B118" s="239">
        <v>117</v>
      </c>
      <c r="C118" s="86" t="s">
        <v>395</v>
      </c>
      <c r="D118" s="241">
        <f>COUNTIF($C$1:$C118,C118)</f>
        <v>7</v>
      </c>
      <c r="E118" s="241" t="str">
        <f t="shared" si="13"/>
        <v>Isolation7</v>
      </c>
      <c r="F118" s="86" t="s">
        <v>408</v>
      </c>
      <c r="G118" s="242">
        <v>0.63207741935483863</v>
      </c>
      <c r="H118" s="245">
        <v>97.97399576658043</v>
      </c>
    </row>
    <row r="119" spans="1:8">
      <c r="A119" s="86" t="str">
        <v>SCOPNGBHC_x</v>
      </c>
      <c r="B119" s="239">
        <v>118</v>
      </c>
      <c r="C119" s="86" t="s">
        <v>395</v>
      </c>
      <c r="D119" s="241">
        <f>COUNTIF($C$1:$C119,C119)</f>
        <v>8</v>
      </c>
      <c r="E119" s="241" t="str">
        <f t="shared" si="13"/>
        <v>Isolation8</v>
      </c>
      <c r="F119" s="86" t="s">
        <v>410</v>
      </c>
      <c r="G119" s="242">
        <v>0.47025806451612906</v>
      </c>
      <c r="H119" s="245">
        <v>96.761129656248258</v>
      </c>
    </row>
    <row r="120" spans="1:8">
      <c r="A120" s="86" t="str">
        <v>ORGM5</v>
      </c>
      <c r="B120" s="239">
        <v>119</v>
      </c>
      <c r="C120" s="86" t="s">
        <v>412</v>
      </c>
      <c r="D120" s="241">
        <f>COUNTIF($C$1:$C120,C120)</f>
        <v>1</v>
      </c>
      <c r="E120" s="241" t="str">
        <f t="shared" si="13"/>
        <v>Community1</v>
      </c>
      <c r="F120" s="86" t="s">
        <v>413</v>
      </c>
      <c r="G120" s="242">
        <v>6.2458064516129036E-2</v>
      </c>
      <c r="H120" s="245">
        <v>95.913886389882052</v>
      </c>
    </row>
    <row r="121" spans="1:8">
      <c r="A121" s="86" t="str">
        <v>ORGM3</v>
      </c>
      <c r="B121" s="239">
        <v>120</v>
      </c>
      <c r="C121" s="86" t="s">
        <v>412</v>
      </c>
      <c r="D121" s="241">
        <f>COUNTIF($C$1:$C121,C121)</f>
        <v>2</v>
      </c>
      <c r="E121" s="241" t="str">
        <f t="shared" si="13"/>
        <v>Community2</v>
      </c>
      <c r="F121" s="86" t="s">
        <v>415</v>
      </c>
      <c r="G121" s="242">
        <v>3.9880645161290328E-2</v>
      </c>
      <c r="H121" s="245">
        <v>91.002916622114299</v>
      </c>
    </row>
    <row r="122" spans="1:8">
      <c r="A122" s="86" t="str">
        <v>ORGM11</v>
      </c>
      <c r="B122" s="239">
        <v>121</v>
      </c>
      <c r="C122" s="86" t="s">
        <v>412</v>
      </c>
      <c r="D122" s="241">
        <f>COUNTIF($C$1:$C122,C122)</f>
        <v>3</v>
      </c>
      <c r="E122" s="241" t="str">
        <f t="shared" si="13"/>
        <v>Community3</v>
      </c>
      <c r="F122" s="86" t="s">
        <v>417</v>
      </c>
      <c r="G122" s="242">
        <v>5.8470967741935477E-2</v>
      </c>
      <c r="H122" s="245">
        <v>91.551905204065434</v>
      </c>
    </row>
    <row r="123" spans="1:8">
      <c r="A123" s="86" t="str">
        <v>ORGM12</v>
      </c>
      <c r="B123" s="239">
        <v>122</v>
      </c>
      <c r="C123" s="86" t="s">
        <v>412</v>
      </c>
      <c r="D123" s="241">
        <f>COUNTIF($C$1:$C123,C123)</f>
        <v>4</v>
      </c>
      <c r="E123" s="241" t="str">
        <f t="shared" si="13"/>
        <v>Community4</v>
      </c>
      <c r="F123" s="86" t="s">
        <v>419</v>
      </c>
      <c r="G123" s="242">
        <v>0.11822580645161287</v>
      </c>
      <c r="H123" s="245">
        <v>113.52350412969747</v>
      </c>
    </row>
    <row r="124" spans="1:8">
      <c r="A124" s="86" t="str">
        <v>ORGM7</v>
      </c>
      <c r="B124" s="239">
        <v>123</v>
      </c>
      <c r="C124" s="86" t="s">
        <v>412</v>
      </c>
      <c r="D124" s="241">
        <f>COUNTIF($C$1:$C124,C124)</f>
        <v>5</v>
      </c>
      <c r="E124" s="241" t="str">
        <f t="shared" si="13"/>
        <v>Community5</v>
      </c>
      <c r="F124" s="86" t="s">
        <v>421</v>
      </c>
      <c r="G124" s="242">
        <v>0.1062290322580645</v>
      </c>
      <c r="H124" s="245">
        <v>97.885186907221694</v>
      </c>
    </row>
    <row r="125" spans="1:8">
      <c r="A125" s="86" t="str">
        <v>ORGM5_x</v>
      </c>
      <c r="B125" s="239">
        <v>124</v>
      </c>
      <c r="C125" s="86" t="s">
        <v>412</v>
      </c>
      <c r="D125" s="241">
        <f>COUNTIF($C$1:$C125,C125)</f>
        <v>6</v>
      </c>
      <c r="E125" s="241" t="str">
        <f t="shared" si="13"/>
        <v>Community6</v>
      </c>
      <c r="F125" s="86" t="s">
        <v>423</v>
      </c>
      <c r="G125" s="242">
        <v>0.9375548387096776</v>
      </c>
      <c r="H125" s="245">
        <v>100.28797300844828</v>
      </c>
    </row>
    <row r="126" spans="1:8">
      <c r="A126" s="86" t="str">
        <v>ORGM3_x</v>
      </c>
      <c r="B126" s="239">
        <v>125</v>
      </c>
      <c r="C126" s="86" t="s">
        <v>412</v>
      </c>
      <c r="D126" s="241">
        <f>COUNTIF($C$1:$C126,C126)</f>
        <v>7</v>
      </c>
      <c r="E126" s="241" t="str">
        <f t="shared" si="13"/>
        <v>Community7</v>
      </c>
      <c r="F126" s="86" t="s">
        <v>425</v>
      </c>
      <c r="G126" s="242">
        <v>0.96012258064516098</v>
      </c>
      <c r="H126" s="245">
        <v>100.41166702215152</v>
      </c>
    </row>
    <row r="127" spans="1:8">
      <c r="A127" s="86" t="str">
        <v>ORGM11_x</v>
      </c>
      <c r="B127" s="239">
        <v>126</v>
      </c>
      <c r="C127" s="86" t="s">
        <v>412</v>
      </c>
      <c r="D127" s="241">
        <f>COUNTIF($C$1:$C127,C127)</f>
        <v>8</v>
      </c>
      <c r="E127" s="241" t="str">
        <f t="shared" si="13"/>
        <v>Community8</v>
      </c>
      <c r="F127" s="86" t="s">
        <v>427</v>
      </c>
      <c r="G127" s="242">
        <v>0.94145161290322588</v>
      </c>
      <c r="H127" s="245">
        <v>100.60322373617556</v>
      </c>
    </row>
    <row r="128" spans="1:8">
      <c r="A128" s="86" t="str">
        <v>ORGM12_x</v>
      </c>
      <c r="B128" s="239">
        <v>127</v>
      </c>
      <c r="C128" s="86" t="s">
        <v>412</v>
      </c>
      <c r="D128" s="241">
        <f>COUNTIF($C$1:$C128,C128)</f>
        <v>9</v>
      </c>
      <c r="E128" s="241" t="str">
        <f t="shared" si="13"/>
        <v>Community9</v>
      </c>
      <c r="F128" s="86" t="s">
        <v>429</v>
      </c>
      <c r="G128" s="242">
        <v>0.88148064516129032</v>
      </c>
      <c r="H128" s="245">
        <v>98.403739460035325</v>
      </c>
    </row>
    <row r="129" spans="1:8">
      <c r="A129" s="86" t="str">
        <v>ORGM7_x</v>
      </c>
      <c r="B129" s="239">
        <v>128</v>
      </c>
      <c r="C129" s="86" t="s">
        <v>412</v>
      </c>
      <c r="D129" s="241">
        <f>COUNTIF($C$1:$C129,C129)</f>
        <v>10</v>
      </c>
      <c r="E129" s="241" t="str">
        <f t="shared" si="13"/>
        <v>Community10</v>
      </c>
      <c r="F129" s="86" t="s">
        <v>431</v>
      </c>
      <c r="G129" s="242">
        <v>0.89377096774193554</v>
      </c>
      <c r="H129" s="245">
        <v>100.25748209569367</v>
      </c>
    </row>
    <row r="130" spans="1:8">
      <c r="A130" s="86" t="str">
        <v>NOISYN</v>
      </c>
      <c r="B130" s="239">
        <v>129</v>
      </c>
      <c r="C130" s="86" t="s">
        <v>433</v>
      </c>
      <c r="D130" s="241">
        <f>COUNTIF($C$1:$C130,C130)</f>
        <v>1</v>
      </c>
      <c r="E130" s="241" t="str">
        <f t="shared" si="13"/>
        <v>Accommodation &amp; Neighbourhood1</v>
      </c>
      <c r="F130" s="86" t="s">
        <v>434</v>
      </c>
      <c r="G130" s="242">
        <v>0.20284516129032257</v>
      </c>
      <c r="H130" s="245">
        <v>109.00794386680823</v>
      </c>
    </row>
    <row r="131" spans="1:8">
      <c r="A131" s="86" t="str">
        <v>NOHEATCH</v>
      </c>
      <c r="B131" s="239">
        <v>130</v>
      </c>
      <c r="C131" s="86" t="s">
        <v>433</v>
      </c>
      <c r="D131" s="241">
        <f>COUNTIF($C$1:$C131,C131)</f>
        <v>2</v>
      </c>
      <c r="E131" s="241" t="str">
        <f t="shared" ref="E131:E194" si="22">C131&amp;D131</f>
        <v>Accommodation &amp; Neighbourhood2</v>
      </c>
      <c r="F131" s="86" t="s">
        <v>436</v>
      </c>
      <c r="G131" s="242">
        <v>0.10657096774193547</v>
      </c>
      <c r="H131" s="245">
        <v>98.583671487231527</v>
      </c>
    </row>
    <row r="132" spans="1:8">
      <c r="A132" s="86" t="str">
        <v>GRIMYN</v>
      </c>
      <c r="B132" s="239">
        <v>131</v>
      </c>
      <c r="C132" s="86" t="s">
        <v>433</v>
      </c>
      <c r="D132" s="241">
        <f>COUNTIF($C$1:$C132,C132)</f>
        <v>3</v>
      </c>
      <c r="E132" s="241" t="str">
        <f t="shared" si="22"/>
        <v>Accommodation &amp; Neighbourhood3</v>
      </c>
      <c r="F132" s="86" t="s">
        <v>438</v>
      </c>
      <c r="G132" s="242">
        <v>0.10979999999999999</v>
      </c>
      <c r="H132" s="245">
        <v>96.581025064674066</v>
      </c>
    </row>
    <row r="133" spans="1:8">
      <c r="A133" s="86" t="str">
        <v>CRVAND</v>
      </c>
      <c r="B133" s="239">
        <v>132</v>
      </c>
      <c r="C133" s="86" t="s">
        <v>433</v>
      </c>
      <c r="D133" s="241">
        <f>COUNTIF($C$1:$C133,C133)</f>
        <v>4</v>
      </c>
      <c r="E133" s="241" t="str">
        <f t="shared" si="22"/>
        <v>Accommodation &amp; Neighbourhood4</v>
      </c>
      <c r="F133" s="86" t="s">
        <v>440</v>
      </c>
      <c r="G133" s="242">
        <v>8.0464516129032285E-2</v>
      </c>
      <c r="H133" s="245">
        <v>129.40576794603942</v>
      </c>
    </row>
    <row r="134" spans="1:8">
      <c r="A134" s="86" t="str">
        <v>NOISYN_x</v>
      </c>
      <c r="B134" s="239">
        <v>133</v>
      </c>
      <c r="C134" s="86" t="s">
        <v>433</v>
      </c>
      <c r="D134" s="241">
        <f>COUNTIF($C$1:$C134,C134)</f>
        <v>5</v>
      </c>
      <c r="E134" s="241" t="str">
        <f t="shared" si="22"/>
        <v>Accommodation &amp; Neighbourhood5</v>
      </c>
      <c r="F134" s="86" t="s">
        <v>442</v>
      </c>
      <c r="G134" s="242">
        <v>0.79715806451612903</v>
      </c>
      <c r="H134" s="245">
        <v>97.938522562121776</v>
      </c>
    </row>
    <row r="135" spans="1:8">
      <c r="A135" s="86" t="str">
        <v>HEATCH</v>
      </c>
      <c r="B135" s="239">
        <v>134</v>
      </c>
      <c r="C135" s="86" t="s">
        <v>433</v>
      </c>
      <c r="D135" s="241">
        <f>COUNTIF($C$1:$C135,C135)</f>
        <v>6</v>
      </c>
      <c r="E135" s="241" t="str">
        <f t="shared" si="22"/>
        <v>Accommodation &amp; Neighbourhood6</v>
      </c>
      <c r="F135" s="86" t="s">
        <v>444</v>
      </c>
      <c r="G135" s="242">
        <v>0.89342903225806436</v>
      </c>
      <c r="H135" s="245">
        <v>100.17163082118235</v>
      </c>
    </row>
    <row r="136" spans="1:8">
      <c r="A136" s="86" t="str">
        <v>GRIMYN_x</v>
      </c>
      <c r="B136" s="239">
        <v>135</v>
      </c>
      <c r="C136" s="86" t="s">
        <v>433</v>
      </c>
      <c r="D136" s="241">
        <f>COUNTIF($C$1:$C136,C136)</f>
        <v>7</v>
      </c>
      <c r="E136" s="241" t="str">
        <f t="shared" si="22"/>
        <v>Accommodation &amp; Neighbourhood7</v>
      </c>
      <c r="F136" s="86" t="s">
        <v>446</v>
      </c>
      <c r="G136" s="242">
        <v>0.89015483870967749</v>
      </c>
      <c r="H136" s="245">
        <v>100.43228528579976</v>
      </c>
    </row>
    <row r="137" spans="1:8">
      <c r="A137" s="86" t="str">
        <v>CRVAND_x</v>
      </c>
      <c r="B137" s="239">
        <v>136</v>
      </c>
      <c r="C137" s="86" t="s">
        <v>433</v>
      </c>
      <c r="D137" s="241">
        <f>COUNTIF($C$1:$C137,C137)</f>
        <v>8</v>
      </c>
      <c r="E137" s="241" t="str">
        <f t="shared" si="22"/>
        <v>Accommodation &amp; Neighbourhood8</v>
      </c>
      <c r="F137" s="86" t="s">
        <v>448</v>
      </c>
      <c r="G137" s="242">
        <v>0.91950645161290334</v>
      </c>
      <c r="H137" s="245">
        <v>98.036257564731471</v>
      </c>
    </row>
    <row r="138" spans="1:8">
      <c r="A138" s="86" t="str">
        <v>SCLFSATO_lo</v>
      </c>
      <c r="B138" s="239">
        <v>137</v>
      </c>
      <c r="C138" s="86" t="s">
        <v>450</v>
      </c>
      <c r="D138" s="241">
        <f>COUNTIF($C$1:$C138,C138)</f>
        <v>1</v>
      </c>
      <c r="E138" s="241" t="str">
        <f t="shared" si="22"/>
        <v>Contentment1</v>
      </c>
      <c r="F138" s="86" t="s">
        <v>451</v>
      </c>
      <c r="G138" s="242">
        <v>7.3370967741935481E-2</v>
      </c>
      <c r="H138" s="245">
        <v>114.11962052302688</v>
      </c>
    </row>
    <row r="139" spans="1:8">
      <c r="A139" s="86" t="str">
        <v>SCLFSAT1_lo</v>
      </c>
      <c r="B139" s="239">
        <v>138</v>
      </c>
      <c r="C139" s="86" t="s">
        <v>450</v>
      </c>
      <c r="D139" s="241">
        <f>COUNTIF($C$1:$C139,C139)</f>
        <v>2</v>
      </c>
      <c r="E139" s="241" t="str">
        <f t="shared" si="22"/>
        <v>Contentment2</v>
      </c>
      <c r="F139" s="86" t="s">
        <v>453</v>
      </c>
      <c r="G139" s="242">
        <v>0.11527096774193549</v>
      </c>
      <c r="H139" s="245">
        <v>109.90934515704458</v>
      </c>
    </row>
    <row r="140" spans="1:8">
      <c r="A140" s="86" t="str">
        <v>SCLFSAT2_lo</v>
      </c>
      <c r="B140" s="239">
        <v>139</v>
      </c>
      <c r="C140" s="86" t="s">
        <v>450</v>
      </c>
      <c r="D140" s="241">
        <f>COUNTIF($C$1:$C140,C140)</f>
        <v>3</v>
      </c>
      <c r="E140" s="241" t="str">
        <f t="shared" si="22"/>
        <v>Contentment3</v>
      </c>
      <c r="F140" s="86" t="s">
        <v>455</v>
      </c>
      <c r="G140" s="242">
        <v>0.11102258064516127</v>
      </c>
      <c r="H140" s="245">
        <v>114.12812246434758</v>
      </c>
    </row>
    <row r="141" spans="1:8">
      <c r="A141" s="86" t="str">
        <v>JBSAT_lo</v>
      </c>
      <c r="B141" s="239">
        <v>140</v>
      </c>
      <c r="C141" s="86" t="s">
        <v>450</v>
      </c>
      <c r="D141" s="241">
        <f>COUNTIF($C$1:$C141,C141)</f>
        <v>4</v>
      </c>
      <c r="E141" s="241" t="str">
        <f t="shared" si="22"/>
        <v>Contentment4</v>
      </c>
      <c r="F141" s="86" t="s">
        <v>457</v>
      </c>
      <c r="G141" s="242">
        <v>4.2880645161290323E-2</v>
      </c>
      <c r="H141" s="245">
        <v>100.56030445108152</v>
      </c>
    </row>
    <row r="142" spans="1:8">
      <c r="A142" s="86" t="str">
        <v>SCLFSAT7_lo</v>
      </c>
      <c r="B142" s="239">
        <v>141</v>
      </c>
      <c r="C142" s="86" t="s">
        <v>450</v>
      </c>
      <c r="D142" s="241">
        <f>COUNTIF($C$1:$C142,C142)</f>
        <v>5</v>
      </c>
      <c r="E142" s="241" t="str">
        <f t="shared" si="22"/>
        <v>Contentment5</v>
      </c>
      <c r="F142" s="86" t="s">
        <v>459</v>
      </c>
      <c r="G142" s="242">
        <v>9.0961290322580629E-2</v>
      </c>
      <c r="H142" s="245">
        <v>107.75396902650296</v>
      </c>
    </row>
    <row r="143" spans="1:8">
      <c r="A143" s="86" t="str">
        <v>SCLFSATO_med</v>
      </c>
      <c r="B143" s="239">
        <v>142</v>
      </c>
      <c r="C143" s="86" t="s">
        <v>450</v>
      </c>
      <c r="D143" s="241">
        <f>COUNTIF($C$1:$C143,C143)</f>
        <v>6</v>
      </c>
      <c r="E143" s="241" t="str">
        <f t="shared" si="22"/>
        <v>Contentment6</v>
      </c>
      <c r="F143" s="86" t="s">
        <v>461</v>
      </c>
      <c r="G143" s="242">
        <v>0.40837096774193543</v>
      </c>
      <c r="H143" s="245">
        <v>106.07535464543518</v>
      </c>
    </row>
    <row r="144" spans="1:8">
      <c r="A144" s="86" t="str">
        <v>SCLFSAT1_med</v>
      </c>
      <c r="B144" s="239">
        <v>143</v>
      </c>
      <c r="C144" s="86" t="s">
        <v>450</v>
      </c>
      <c r="D144" s="241">
        <f>COUNTIF($C$1:$C144,C144)</f>
        <v>7</v>
      </c>
      <c r="E144" s="241" t="str">
        <f t="shared" si="22"/>
        <v>Contentment7</v>
      </c>
      <c r="F144" s="86" t="s">
        <v>463</v>
      </c>
      <c r="G144" s="242">
        <v>0.42085483870967744</v>
      </c>
      <c r="H144" s="245">
        <v>104.70993992075822</v>
      </c>
    </row>
    <row r="145" spans="1:8">
      <c r="A145" s="86" t="str">
        <v>SCLFSAT2_med</v>
      </c>
      <c r="B145" s="239">
        <v>144</v>
      </c>
      <c r="C145" s="86" t="s">
        <v>450</v>
      </c>
      <c r="D145" s="241">
        <f>COUNTIF($C$1:$C145,C145)</f>
        <v>8</v>
      </c>
      <c r="E145" s="241" t="str">
        <f t="shared" si="22"/>
        <v>Contentment8</v>
      </c>
      <c r="F145" s="86" t="s">
        <v>465</v>
      </c>
      <c r="G145" s="242">
        <v>0.46571935483870958</v>
      </c>
      <c r="H145" s="245">
        <v>105.11231855943659</v>
      </c>
    </row>
    <row r="146" spans="1:8">
      <c r="A146" s="86" t="str">
        <v>JBSAT_med</v>
      </c>
      <c r="B146" s="239">
        <v>145</v>
      </c>
      <c r="C146" s="86" t="s">
        <v>450</v>
      </c>
      <c r="D146" s="241">
        <f>COUNTIF($C$1:$C146,C146)</f>
        <v>9</v>
      </c>
      <c r="E146" s="241" t="str">
        <f t="shared" si="22"/>
        <v>Contentment9</v>
      </c>
      <c r="F146" s="86" t="s">
        <v>467</v>
      </c>
      <c r="G146" s="242">
        <v>0.38054516129032256</v>
      </c>
      <c r="H146" s="245">
        <v>101.1958439633504</v>
      </c>
    </row>
    <row r="147" spans="1:8">
      <c r="A147" s="86" t="str">
        <v>SCLFSAT7_med</v>
      </c>
      <c r="B147" s="239">
        <v>146</v>
      </c>
      <c r="C147" s="86" t="s">
        <v>450</v>
      </c>
      <c r="D147" s="241">
        <f>COUNTIF($C$1:$C147,C147)</f>
        <v>10</v>
      </c>
      <c r="E147" s="241" t="str">
        <f t="shared" si="22"/>
        <v>Contentment10</v>
      </c>
      <c r="F147" s="86" t="s">
        <v>469</v>
      </c>
      <c r="G147" s="242">
        <v>0.48328064516129032</v>
      </c>
      <c r="H147" s="245">
        <v>104.19413757402529</v>
      </c>
    </row>
    <row r="148" spans="1:8">
      <c r="A148" s="86" t="str">
        <v>SCLFSATO_hi</v>
      </c>
      <c r="B148" s="239">
        <v>147</v>
      </c>
      <c r="C148" s="86" t="s">
        <v>450</v>
      </c>
      <c r="D148" s="241">
        <f>COUNTIF($C$1:$C148,C148)</f>
        <v>11</v>
      </c>
      <c r="E148" s="241" t="str">
        <f t="shared" si="22"/>
        <v>Contentment11</v>
      </c>
      <c r="F148" s="86" t="s">
        <v>471</v>
      </c>
      <c r="G148" s="242">
        <v>0.51870645161290319</v>
      </c>
      <c r="H148" s="245">
        <v>94.111198592097566</v>
      </c>
    </row>
    <row r="149" spans="1:8">
      <c r="A149" s="86" t="str">
        <v>SCLFSAT1_hi</v>
      </c>
      <c r="B149" s="239">
        <v>148</v>
      </c>
      <c r="C149" s="86" t="s">
        <v>450</v>
      </c>
      <c r="D149" s="241">
        <f>COUNTIF($C$1:$C149,C149)</f>
        <v>12</v>
      </c>
      <c r="E149" s="241" t="str">
        <f t="shared" si="22"/>
        <v>Contentment12</v>
      </c>
      <c r="F149" s="86" t="s">
        <v>473</v>
      </c>
      <c r="G149" s="242">
        <v>0.46404516129032264</v>
      </c>
      <c r="H149" s="245">
        <v>94.084611263970189</v>
      </c>
    </row>
    <row r="150" spans="1:8">
      <c r="A150" s="86" t="str">
        <v>SCLFSAT2_hi</v>
      </c>
      <c r="B150" s="239">
        <v>149</v>
      </c>
      <c r="C150" s="86" t="s">
        <v>450</v>
      </c>
      <c r="D150" s="241">
        <f>COUNTIF($C$1:$C150,C150)</f>
        <v>13</v>
      </c>
      <c r="E150" s="241" t="str">
        <f t="shared" si="22"/>
        <v>Contentment13</v>
      </c>
      <c r="F150" s="86" t="s">
        <v>475</v>
      </c>
      <c r="G150" s="242">
        <v>0.42308387096774197</v>
      </c>
      <c r="H150" s="245">
        <v>92.046813927293442</v>
      </c>
    </row>
    <row r="151" spans="1:8">
      <c r="A151" s="86" t="str">
        <v>JBSAT_hi</v>
      </c>
      <c r="B151" s="239">
        <v>150</v>
      </c>
      <c r="C151" s="86" t="s">
        <v>450</v>
      </c>
      <c r="D151" s="241">
        <f>COUNTIF($C$1:$C151,C151)</f>
        <v>14</v>
      </c>
      <c r="E151" s="241" t="str">
        <f t="shared" si="22"/>
        <v>Contentment14</v>
      </c>
      <c r="F151" s="86" t="s">
        <v>477</v>
      </c>
      <c r="G151" s="242">
        <v>0.57650645161290326</v>
      </c>
      <c r="H151" s="245">
        <v>99.183046663753814</v>
      </c>
    </row>
    <row r="152" spans="1:8">
      <c r="A152" s="86" t="str">
        <v>SCLFSAT7_hi</v>
      </c>
      <c r="B152" s="239">
        <v>151</v>
      </c>
      <c r="C152" s="86" t="s">
        <v>450</v>
      </c>
      <c r="D152" s="241">
        <f>COUNTIF($C$1:$C152,C152)</f>
        <v>15</v>
      </c>
      <c r="E152" s="241" t="str">
        <f t="shared" si="22"/>
        <v>Contentment15</v>
      </c>
      <c r="F152" s="86" t="s">
        <v>479</v>
      </c>
      <c r="G152" s="242">
        <v>0.42572903225806452</v>
      </c>
      <c r="H152" s="245">
        <v>94.251568026637784</v>
      </c>
    </row>
    <row r="153" spans="1:8">
      <c r="A153" s="86" t="str">
        <v>age0004</v>
      </c>
      <c r="B153" s="239">
        <v>152</v>
      </c>
      <c r="C153" s="86" t="s">
        <v>52</v>
      </c>
      <c r="D153" s="241">
        <f>COUNTIF($C$1:$C153,C153)</f>
        <v>1</v>
      </c>
      <c r="E153" s="241" t="str">
        <f t="shared" si="22"/>
        <v>Age1</v>
      </c>
      <c r="F153" s="86" t="s">
        <v>481</v>
      </c>
      <c r="G153" s="242">
        <v>5.8564516129032261E-2</v>
      </c>
      <c r="H153" s="245">
        <v>111.16660535286253</v>
      </c>
    </row>
    <row r="154" spans="1:8">
      <c r="A154" s="86" t="str">
        <v>age0517</v>
      </c>
      <c r="B154" s="239">
        <v>153</v>
      </c>
      <c r="C154" s="86" t="s">
        <v>52</v>
      </c>
      <c r="D154" s="241">
        <f>COUNTIF($C$1:$C154,C154)</f>
        <v>2</v>
      </c>
      <c r="E154" s="241" t="str">
        <f t="shared" si="22"/>
        <v>Age2</v>
      </c>
      <c r="F154" s="86" t="s">
        <v>482</v>
      </c>
      <c r="G154" s="242">
        <v>0.16958064516129034</v>
      </c>
      <c r="H154" s="245">
        <v>108.71121006791684</v>
      </c>
    </row>
    <row r="155" spans="1:8">
      <c r="A155" s="86" t="str">
        <v>age1824</v>
      </c>
      <c r="B155" s="239">
        <v>154</v>
      </c>
      <c r="C155" s="86" t="s">
        <v>52</v>
      </c>
      <c r="D155" s="241">
        <f>COUNTIF($C$1:$C155,C155)</f>
        <v>3</v>
      </c>
      <c r="E155" s="241" t="str">
        <f t="shared" si="22"/>
        <v>Age3</v>
      </c>
      <c r="F155" s="86" t="s">
        <v>483</v>
      </c>
      <c r="G155" s="242">
        <v>7.3867741935483885E-2</v>
      </c>
      <c r="H155" s="245">
        <v>102.10993460374304</v>
      </c>
    </row>
    <row r="156" spans="1:8">
      <c r="A156" s="86" t="str">
        <v>age2534</v>
      </c>
      <c r="B156" s="239">
        <v>155</v>
      </c>
      <c r="C156" s="86" t="s">
        <v>52</v>
      </c>
      <c r="D156" s="241">
        <f>COUNTIF($C$1:$C156,C156)</f>
        <v>4</v>
      </c>
      <c r="E156" s="241" t="str">
        <f t="shared" si="22"/>
        <v>Age4</v>
      </c>
      <c r="F156" s="86" t="s">
        <v>484</v>
      </c>
      <c r="G156" s="242">
        <v>0.12356129032258065</v>
      </c>
      <c r="H156" s="245">
        <v>104.97554761575429</v>
      </c>
    </row>
    <row r="157" spans="1:8">
      <c r="A157" s="86" t="str">
        <v>age3549</v>
      </c>
      <c r="B157" s="239">
        <v>156</v>
      </c>
      <c r="C157" s="86" t="s">
        <v>52</v>
      </c>
      <c r="D157" s="241">
        <f>COUNTIF($C$1:$C157,C157)</f>
        <v>5</v>
      </c>
      <c r="E157" s="241" t="str">
        <f t="shared" si="22"/>
        <v>Age5</v>
      </c>
      <c r="F157" s="86" t="s">
        <v>485</v>
      </c>
      <c r="G157" s="242">
        <v>0.18836129032258064</v>
      </c>
      <c r="H157" s="245">
        <v>101.74023269023611</v>
      </c>
    </row>
    <row r="158" spans="1:8">
      <c r="A158" s="86" t="str">
        <v>age5064</v>
      </c>
      <c r="B158" s="239">
        <v>157</v>
      </c>
      <c r="C158" s="86" t="s">
        <v>52</v>
      </c>
      <c r="D158" s="241">
        <f>COUNTIF($C$1:$C158,C158)</f>
        <v>6</v>
      </c>
      <c r="E158" s="241" t="str">
        <f t="shared" si="22"/>
        <v>Age6</v>
      </c>
      <c r="F158" s="86" t="s">
        <v>486</v>
      </c>
      <c r="G158" s="242">
        <v>0.20028387096774192</v>
      </c>
      <c r="H158" s="245">
        <v>95.472457908404706</v>
      </c>
    </row>
    <row r="159" spans="1:8">
      <c r="A159" s="86" t="str">
        <v>age6574</v>
      </c>
      <c r="B159" s="239">
        <v>158</v>
      </c>
      <c r="C159" s="86" t="s">
        <v>52</v>
      </c>
      <c r="D159" s="241">
        <f>COUNTIF($C$1:$C159,C159)</f>
        <v>7</v>
      </c>
      <c r="E159" s="241" t="str">
        <f t="shared" si="22"/>
        <v>Age7</v>
      </c>
      <c r="F159" s="86" t="s">
        <v>487</v>
      </c>
      <c r="G159" s="242">
        <v>0.10152903225806453</v>
      </c>
      <c r="H159" s="245">
        <v>90.280794263840633</v>
      </c>
    </row>
    <row r="160" spans="1:8">
      <c r="A160" s="86" t="str">
        <v>age75p</v>
      </c>
      <c r="B160" s="239">
        <v>159</v>
      </c>
      <c r="C160" s="86" t="s">
        <v>52</v>
      </c>
      <c r="D160" s="241">
        <f>COUNTIF($C$1:$C160,C160)</f>
        <v>8</v>
      </c>
      <c r="E160" s="241" t="str">
        <f t="shared" si="22"/>
        <v>Age8</v>
      </c>
      <c r="F160" s="86" t="s">
        <v>488</v>
      </c>
      <c r="G160" s="242">
        <v>8.4096774193548385E-2</v>
      </c>
      <c r="H160" s="245">
        <v>89.462793369365116</v>
      </c>
    </row>
    <row r="161" spans="1:8">
      <c r="A161" s="86" t="str">
        <v>rcd_gor_dv_101</v>
      </c>
      <c r="B161" s="239">
        <v>160</v>
      </c>
      <c r="C161" s="86" t="s">
        <v>491</v>
      </c>
      <c r="D161" s="241">
        <f>COUNTIF($C$1:$C161,C161)</f>
        <v>1</v>
      </c>
      <c r="E161" s="241" t="str">
        <f t="shared" si="22"/>
        <v>Geography1</v>
      </c>
      <c r="F161" s="86" t="s">
        <v>492</v>
      </c>
      <c r="G161" s="242">
        <v>0.83352258064516127</v>
      </c>
      <c r="H161" s="245">
        <v>99.301602489801212</v>
      </c>
    </row>
    <row r="162" spans="1:8">
      <c r="A162" s="86" t="str">
        <v>rcd_gor_dv_102</v>
      </c>
      <c r="B162" s="239">
        <v>161</v>
      </c>
      <c r="C162" s="86" t="s">
        <v>491</v>
      </c>
      <c r="D162" s="241">
        <f>COUNTIF($C$1:$C162,C162)</f>
        <v>2</v>
      </c>
      <c r="E162" s="241" t="str">
        <f t="shared" si="22"/>
        <v>Geography2</v>
      </c>
      <c r="F162" s="86" t="s">
        <v>494</v>
      </c>
      <c r="G162" s="242">
        <v>4.5474193548387103E-2</v>
      </c>
      <c r="H162" s="245">
        <v>92.80293115517145</v>
      </c>
    </row>
    <row r="163" spans="1:8">
      <c r="A163" s="86" t="str">
        <v>rcd_gor_dv_103</v>
      </c>
      <c r="B163" s="239">
        <v>162</v>
      </c>
      <c r="C163" s="86" t="s">
        <v>491</v>
      </c>
      <c r="D163" s="241">
        <f>COUNTIF($C$1:$C163,C163)</f>
        <v>3</v>
      </c>
      <c r="E163" s="241" t="str">
        <f t="shared" si="22"/>
        <v>Geography3</v>
      </c>
      <c r="F163" s="86" t="s">
        <v>496</v>
      </c>
      <c r="G163" s="242">
        <v>9.1045161290322571E-2</v>
      </c>
      <c r="H163" s="245">
        <v>109.29735031929879</v>
      </c>
    </row>
    <row r="164" spans="1:8">
      <c r="A164" s="86" t="str">
        <v>rcd_gor_dv_104</v>
      </c>
      <c r="B164" s="239">
        <v>163</v>
      </c>
      <c r="C164" s="86" t="s">
        <v>491</v>
      </c>
      <c r="D164" s="241">
        <f>COUNTIF($C$1:$C164,C164)</f>
        <v>4</v>
      </c>
      <c r="E164" s="241" t="str">
        <f t="shared" si="22"/>
        <v>Geography4</v>
      </c>
      <c r="F164" s="86" t="s">
        <v>498</v>
      </c>
      <c r="G164" s="242">
        <v>3.0103225806451611E-2</v>
      </c>
      <c r="H164" s="245">
        <v>105.51734419860554</v>
      </c>
    </row>
    <row r="165" spans="1:8">
      <c r="A165" s="86" t="str">
        <v>rcd_RACEL_DV_101</v>
      </c>
      <c r="B165" s="239">
        <v>164</v>
      </c>
      <c r="C165" s="86" t="s">
        <v>500</v>
      </c>
      <c r="D165" s="241">
        <f>COUNTIF($C$1:$C165,C165)</f>
        <v>1</v>
      </c>
      <c r="E165" s="241" t="str">
        <f t="shared" si="22"/>
        <v>Ethnicity1</v>
      </c>
      <c r="F165" s="86" t="s">
        <v>501</v>
      </c>
      <c r="G165" s="242">
        <v>0.9363225806451615</v>
      </c>
      <c r="H165" s="245">
        <v>99.845351800730242</v>
      </c>
    </row>
    <row r="166" spans="1:8">
      <c r="A166" s="86" t="str">
        <v>rcd_RACEL_DV_102</v>
      </c>
      <c r="B166" s="239">
        <v>165</v>
      </c>
      <c r="C166" s="86" t="s">
        <v>500</v>
      </c>
      <c r="D166" s="241">
        <f>COUNTIF($C$1:$C166,C166)</f>
        <v>2</v>
      </c>
      <c r="E166" s="241" t="str">
        <f t="shared" si="22"/>
        <v>Ethnicity2</v>
      </c>
      <c r="F166" s="86" t="s">
        <v>503</v>
      </c>
      <c r="G166" s="242">
        <v>1.1729032258064516E-2</v>
      </c>
      <c r="H166" s="245">
        <v>99.446654413008631</v>
      </c>
    </row>
    <row r="167" spans="1:8">
      <c r="A167" s="86" t="str">
        <v>rcd_RACEL_DV_103</v>
      </c>
      <c r="B167" s="239">
        <v>166</v>
      </c>
      <c r="C167" s="86" t="s">
        <v>500</v>
      </c>
      <c r="D167" s="241">
        <f>COUNTIF($C$1:$C167,C167)</f>
        <v>3</v>
      </c>
      <c r="E167" s="241" t="str">
        <f t="shared" si="22"/>
        <v>Ethnicity3</v>
      </c>
      <c r="F167" s="86" t="s">
        <v>505</v>
      </c>
      <c r="G167" s="242">
        <v>3.229354838709677E-2</v>
      </c>
      <c r="H167" s="245">
        <v>99.11245851079083</v>
      </c>
    </row>
    <row r="168" spans="1:8">
      <c r="A168" s="86" t="str">
        <v>rcd_RACEL_DV_104</v>
      </c>
      <c r="B168" s="239">
        <v>167</v>
      </c>
      <c r="C168" s="86" t="s">
        <v>500</v>
      </c>
      <c r="D168" s="241">
        <f>COUNTIF($C$1:$C168,C168)</f>
        <v>4</v>
      </c>
      <c r="E168" s="241" t="str">
        <f t="shared" si="22"/>
        <v>Ethnicity4</v>
      </c>
      <c r="F168" s="86" t="s">
        <v>507</v>
      </c>
      <c r="G168" s="242">
        <v>1.4554838709677421E-2</v>
      </c>
      <c r="H168" s="245">
        <v>114.45296773755996</v>
      </c>
    </row>
    <row r="169" spans="1:8">
      <c r="A169" s="86" t="str">
        <v>rcd_RACEL_DV_105</v>
      </c>
      <c r="B169" s="239">
        <v>168</v>
      </c>
      <c r="C169" s="86" t="s">
        <v>500</v>
      </c>
      <c r="D169" s="241">
        <f>COUNTIF($C$1:$C169,C169)</f>
        <v>5</v>
      </c>
      <c r="E169" s="241" t="str">
        <f t="shared" si="22"/>
        <v>Ethnicity5</v>
      </c>
      <c r="F169" s="86" t="s">
        <v>509</v>
      </c>
      <c r="G169" s="242">
        <v>4.6548387096774198E-3</v>
      </c>
      <c r="H169" s="245">
        <v>95.117183626031377</v>
      </c>
    </row>
    <row r="170" spans="1:8">
      <c r="A170" s="86" t="str">
        <v>rcd_plbornc_101</v>
      </c>
      <c r="B170" s="239">
        <v>169</v>
      </c>
      <c r="C170" s="86" t="s">
        <v>511</v>
      </c>
      <c r="D170" s="241">
        <f>COUNTIF($C$1:$C170,C170)</f>
        <v>1</v>
      </c>
      <c r="E170" s="241" t="str">
        <f t="shared" si="22"/>
        <v>Country of Birth1</v>
      </c>
      <c r="F170" s="86" t="s">
        <v>512</v>
      </c>
      <c r="G170" s="242">
        <v>0.91731612903225801</v>
      </c>
      <c r="H170" s="245">
        <v>99.940128511802357</v>
      </c>
    </row>
    <row r="171" spans="1:8">
      <c r="A171" s="86" t="str">
        <v>rcd_plbornc_102</v>
      </c>
      <c r="B171" s="239">
        <v>170</v>
      </c>
      <c r="C171" s="86" t="s">
        <v>511</v>
      </c>
      <c r="D171" s="241">
        <f>COUNTIF($C$1:$C171,C171)</f>
        <v>2</v>
      </c>
      <c r="E171" s="241" t="str">
        <f t="shared" si="22"/>
        <v>Country of Birth2</v>
      </c>
      <c r="F171" s="86" t="s">
        <v>514</v>
      </c>
      <c r="G171" s="242">
        <v>1.6845161290322586E-2</v>
      </c>
      <c r="H171" s="245">
        <v>105.22570839045891</v>
      </c>
    </row>
    <row r="172" spans="1:8">
      <c r="A172" s="86" t="str">
        <v>rcd_plbornc_103</v>
      </c>
      <c r="B172" s="239">
        <v>171</v>
      </c>
      <c r="C172" s="86" t="s">
        <v>511</v>
      </c>
      <c r="D172" s="241">
        <f>COUNTIF($C$1:$C172,C172)</f>
        <v>3</v>
      </c>
      <c r="E172" s="241" t="str">
        <f t="shared" si="22"/>
        <v>Country of Birth3</v>
      </c>
      <c r="F172" s="86" t="s">
        <v>516</v>
      </c>
      <c r="G172" s="242">
        <v>1.9419354838709681E-3</v>
      </c>
      <c r="H172" s="245">
        <v>86.530319513525043</v>
      </c>
    </row>
    <row r="173" spans="1:8">
      <c r="A173" s="86" t="str">
        <v>rcd_plbornc_104</v>
      </c>
      <c r="B173" s="239">
        <v>172</v>
      </c>
      <c r="C173" s="86" t="s">
        <v>511</v>
      </c>
      <c r="D173" s="241">
        <f>COUNTIF($C$1:$C173,C173)</f>
        <v>4</v>
      </c>
      <c r="E173" s="241" t="str">
        <f t="shared" si="22"/>
        <v>Country of Birth4</v>
      </c>
      <c r="F173" s="86" t="s">
        <v>518</v>
      </c>
      <c r="G173" s="242">
        <v>3.9451612903225819E-3</v>
      </c>
      <c r="H173" s="245">
        <v>92.863016093609161</v>
      </c>
    </row>
    <row r="174" spans="1:8">
      <c r="A174" s="86" t="str">
        <v>rcd_plbornc_105</v>
      </c>
      <c r="B174" s="239">
        <v>173</v>
      </c>
      <c r="C174" s="86" t="s">
        <v>511</v>
      </c>
      <c r="D174" s="241">
        <f>COUNTIF($C$1:$C174,C174)</f>
        <v>5</v>
      </c>
      <c r="E174" s="241" t="str">
        <f t="shared" si="22"/>
        <v>Country of Birth5</v>
      </c>
      <c r="F174" s="86" t="s">
        <v>520</v>
      </c>
      <c r="G174" s="242">
        <v>1.8103225806451614E-2</v>
      </c>
      <c r="H174" s="245">
        <v>98.938836253727288</v>
      </c>
    </row>
    <row r="175" spans="1:8">
      <c r="A175" s="86" t="str">
        <v>rcd_plbornc_106</v>
      </c>
      <c r="B175" s="239">
        <v>174</v>
      </c>
      <c r="C175" s="86" t="s">
        <v>511</v>
      </c>
      <c r="D175" s="241">
        <f>COUNTIF($C$1:$C175,C175)</f>
        <v>6</v>
      </c>
      <c r="E175" s="241" t="str">
        <f t="shared" si="22"/>
        <v>Country of Birth6</v>
      </c>
      <c r="F175" s="86" t="s">
        <v>522</v>
      </c>
      <c r="G175" s="242">
        <v>8.2870967741935503E-3</v>
      </c>
      <c r="H175" s="245">
        <v>100.52996638469598</v>
      </c>
    </row>
    <row r="176" spans="1:8">
      <c r="A176" s="86" t="str">
        <v>rcd_plbornc_107</v>
      </c>
      <c r="B176" s="239">
        <v>175</v>
      </c>
      <c r="C176" s="86" t="s">
        <v>511</v>
      </c>
      <c r="D176" s="241">
        <f>COUNTIF($C$1:$C176,C176)</f>
        <v>7</v>
      </c>
      <c r="E176" s="241" t="str">
        <f t="shared" si="22"/>
        <v>Country of Birth7</v>
      </c>
      <c r="F176" s="86" t="s">
        <v>49</v>
      </c>
      <c r="G176" s="242">
        <v>3.3616129032258066E-2</v>
      </c>
      <c r="H176" s="245">
        <v>101.27654443930783</v>
      </c>
    </row>
    <row r="177" spans="1:8">
      <c r="A177" s="86" t="str">
        <v>rcd_religion_101</v>
      </c>
      <c r="B177" s="239">
        <v>176</v>
      </c>
      <c r="C177" s="86" t="s">
        <v>525</v>
      </c>
      <c r="D177" s="241">
        <f>COUNTIF($C$1:$C177,C177)</f>
        <v>1</v>
      </c>
      <c r="E177" s="241" t="str">
        <f t="shared" si="22"/>
        <v>Religion1</v>
      </c>
      <c r="F177" s="86" t="s">
        <v>526</v>
      </c>
      <c r="G177" s="242">
        <v>0.41817419354838703</v>
      </c>
      <c r="H177" s="245">
        <v>95.766958094373123</v>
      </c>
    </row>
    <row r="178" spans="1:8">
      <c r="A178" s="86" t="str">
        <v>rcd_religion_102</v>
      </c>
      <c r="B178" s="239">
        <v>177</v>
      </c>
      <c r="C178" s="86" t="s">
        <v>525</v>
      </c>
      <c r="D178" s="241">
        <f>COUNTIF($C$1:$C178,C178)</f>
        <v>2</v>
      </c>
      <c r="E178" s="241" t="str">
        <f t="shared" si="22"/>
        <v>Religion2</v>
      </c>
      <c r="F178" s="86" t="s">
        <v>528</v>
      </c>
      <c r="G178" s="242">
        <v>3.5645161290322582E-3</v>
      </c>
      <c r="H178" s="245">
        <v>88.039124418410324</v>
      </c>
    </row>
    <row r="179" spans="1:8">
      <c r="A179" s="86" t="str">
        <v>rcd_religion_103</v>
      </c>
      <c r="B179" s="239">
        <v>178</v>
      </c>
      <c r="C179" s="86" t="s">
        <v>525</v>
      </c>
      <c r="D179" s="241">
        <f>COUNTIF($C$1:$C179,C179)</f>
        <v>3</v>
      </c>
      <c r="E179" s="241" t="str">
        <f t="shared" si="22"/>
        <v>Religion3</v>
      </c>
      <c r="F179" s="86" t="s">
        <v>530</v>
      </c>
      <c r="G179" s="242">
        <v>3.2451612903225805E-3</v>
      </c>
      <c r="H179" s="245">
        <v>96.665883961979162</v>
      </c>
    </row>
    <row r="180" spans="1:8">
      <c r="A180" s="86" t="str">
        <v>rcd_religion_104</v>
      </c>
      <c r="B180" s="239">
        <v>179</v>
      </c>
      <c r="C180" s="86" t="s">
        <v>525</v>
      </c>
      <c r="D180" s="241">
        <f>COUNTIF($C$1:$C180,C180)</f>
        <v>4</v>
      </c>
      <c r="E180" s="241" t="str">
        <f t="shared" si="22"/>
        <v>Religion4</v>
      </c>
      <c r="F180" s="86" t="s">
        <v>532</v>
      </c>
      <c r="G180" s="242">
        <v>1.7593548387096772E-2</v>
      </c>
      <c r="H180" s="245">
        <v>106.2899840662523</v>
      </c>
    </row>
    <row r="181" spans="1:8">
      <c r="A181" s="86" t="str">
        <v>rcd_religion_105</v>
      </c>
      <c r="B181" s="239">
        <v>180</v>
      </c>
      <c r="C181" s="86" t="s">
        <v>525</v>
      </c>
      <c r="D181" s="241">
        <f>COUNTIF($C$1:$C181,C181)</f>
        <v>5</v>
      </c>
      <c r="E181" s="241" t="str">
        <f t="shared" si="22"/>
        <v>Religion5</v>
      </c>
      <c r="F181" s="86" t="s">
        <v>534</v>
      </c>
      <c r="G181" s="242">
        <v>9.5806451612903253E-3</v>
      </c>
      <c r="H181" s="245">
        <v>99.571427731374982</v>
      </c>
    </row>
    <row r="182" spans="1:8">
      <c r="A182" s="86" t="str">
        <v>rcd_religion_106</v>
      </c>
      <c r="B182" s="239">
        <v>181</v>
      </c>
      <c r="C182" s="86" t="s">
        <v>525</v>
      </c>
      <c r="D182" s="241">
        <f>COUNTIF($C$1:$C182,C182)</f>
        <v>6</v>
      </c>
      <c r="E182" s="241" t="str">
        <f t="shared" si="22"/>
        <v>Religion6</v>
      </c>
      <c r="F182" s="86" t="s">
        <v>536</v>
      </c>
      <c r="G182" s="242">
        <v>3.1774193548387091E-3</v>
      </c>
      <c r="H182" s="245">
        <v>97.69678286317415</v>
      </c>
    </row>
    <row r="183" spans="1:8">
      <c r="A183" s="86" t="str">
        <v>rcd_religion_107</v>
      </c>
      <c r="B183" s="239">
        <v>182</v>
      </c>
      <c r="C183" s="86" t="s">
        <v>525</v>
      </c>
      <c r="D183" s="241">
        <f>COUNTIF($C$1:$C183,C183)</f>
        <v>7</v>
      </c>
      <c r="E183" s="241" t="str">
        <f t="shared" si="22"/>
        <v>Religion7</v>
      </c>
      <c r="F183" s="86" t="s">
        <v>538</v>
      </c>
      <c r="G183" s="242">
        <v>1.0177419354838711E-2</v>
      </c>
      <c r="H183" s="245">
        <v>105.17237183369011</v>
      </c>
    </row>
    <row r="184" spans="1:8">
      <c r="A184" s="86" t="str">
        <v>rcd_religion_108</v>
      </c>
      <c r="B184" s="239">
        <v>183</v>
      </c>
      <c r="C184" s="86" t="s">
        <v>525</v>
      </c>
      <c r="D184" s="241">
        <f>COUNTIF($C$1:$C184,C184)</f>
        <v>8</v>
      </c>
      <c r="E184" s="241" t="str">
        <f t="shared" si="22"/>
        <v>Religion8</v>
      </c>
      <c r="F184" s="86" t="s">
        <v>540</v>
      </c>
      <c r="G184" s="242">
        <v>0.53445806451612909</v>
      </c>
      <c r="H184" s="245">
        <v>103.36855634348711</v>
      </c>
    </row>
    <row r="185" spans="1:8">
      <c r="A185" s="86" t="str">
        <v>A2_HOUSE5</v>
      </c>
      <c r="B185" s="239">
        <v>184</v>
      </c>
      <c r="C185" s="86" t="s">
        <v>543</v>
      </c>
      <c r="D185" s="241">
        <f>COUNTIF($C$1:$C185,C185)</f>
        <v>1</v>
      </c>
      <c r="E185" s="241" t="str">
        <f t="shared" si="22"/>
        <v>House Type1</v>
      </c>
      <c r="F185" s="86" t="s">
        <v>544</v>
      </c>
      <c r="G185" s="242">
        <v>0.24019677419354835</v>
      </c>
      <c r="H185" s="245">
        <v>81.836614852119595</v>
      </c>
    </row>
    <row r="186" spans="1:8">
      <c r="A186" s="86" t="str">
        <v>A2_HOUSE6</v>
      </c>
      <c r="B186" s="239">
        <v>185</v>
      </c>
      <c r="C186" s="86" t="s">
        <v>543</v>
      </c>
      <c r="D186" s="241">
        <f>COUNTIF($C$1:$C186,C186)</f>
        <v>2</v>
      </c>
      <c r="E186" s="241" t="str">
        <f t="shared" si="22"/>
        <v>House Type2</v>
      </c>
      <c r="F186" s="86" t="s">
        <v>546</v>
      </c>
      <c r="G186" s="242">
        <v>0.14145806451612905</v>
      </c>
      <c r="H186" s="245">
        <v>107.31291151455065</v>
      </c>
    </row>
    <row r="187" spans="1:8">
      <c r="A187" s="86" t="str">
        <v>A2_HOUSE7</v>
      </c>
      <c r="B187" s="239">
        <v>186</v>
      </c>
      <c r="C187" s="86" t="s">
        <v>543</v>
      </c>
      <c r="D187" s="241">
        <f>COUNTIF($C$1:$C187,C187)</f>
        <v>3</v>
      </c>
      <c r="E187" s="241" t="str">
        <f t="shared" si="22"/>
        <v>House Type3</v>
      </c>
      <c r="F187" s="86" t="s">
        <v>548</v>
      </c>
      <c r="G187" s="242">
        <v>0.36504193548387098</v>
      </c>
      <c r="H187" s="245">
        <v>102.89211915846775</v>
      </c>
    </row>
    <row r="188" spans="1:8">
      <c r="A188" s="86" t="str">
        <v>A2_HOUSE8</v>
      </c>
      <c r="B188" s="239">
        <v>187</v>
      </c>
      <c r="C188" s="86" t="s">
        <v>543</v>
      </c>
      <c r="D188" s="241">
        <f>COUNTIF($C$1:$C188,C188)</f>
        <v>4</v>
      </c>
      <c r="E188" s="241" t="str">
        <f t="shared" si="22"/>
        <v>House Type4</v>
      </c>
      <c r="F188" s="86" t="s">
        <v>550</v>
      </c>
      <c r="G188" s="242">
        <v>0.25357096774193544</v>
      </c>
      <c r="H188" s="245">
        <v>115.21702024713436</v>
      </c>
    </row>
    <row r="189" spans="1:8">
      <c r="A189" s="86" t="str">
        <v>TENURE2</v>
      </c>
      <c r="B189" s="239">
        <v>188</v>
      </c>
      <c r="C189" s="86" t="s">
        <v>552</v>
      </c>
      <c r="D189" s="241">
        <f>COUNTIF($C$1:$C189,C189)</f>
        <v>1</v>
      </c>
      <c r="E189" s="241" t="str">
        <f t="shared" si="22"/>
        <v>House Tenure1</v>
      </c>
      <c r="F189" s="86" t="s">
        <v>553</v>
      </c>
      <c r="G189" s="242">
        <v>0.33226451612903229</v>
      </c>
      <c r="H189" s="245">
        <v>85.981814230361124</v>
      </c>
    </row>
    <row r="190" spans="1:8">
      <c r="A190" s="86" t="str">
        <v>TENURE1</v>
      </c>
      <c r="B190" s="239">
        <v>189</v>
      </c>
      <c r="C190" s="86" t="s">
        <v>552</v>
      </c>
      <c r="D190" s="241">
        <f>COUNTIF($C$1:$C190,C190)</f>
        <v>2</v>
      </c>
      <c r="E190" s="241" t="str">
        <f t="shared" si="22"/>
        <v>House Tenure2</v>
      </c>
      <c r="F190" s="86" t="s">
        <v>555</v>
      </c>
      <c r="G190" s="242">
        <v>0.26238709677419358</v>
      </c>
      <c r="H190" s="245">
        <v>94.528331714203091</v>
      </c>
    </row>
    <row r="191" spans="1:8">
      <c r="A191" s="86" t="str">
        <v>TENURE7</v>
      </c>
      <c r="B191" s="239">
        <v>190</v>
      </c>
      <c r="C191" s="86" t="s">
        <v>552</v>
      </c>
      <c r="D191" s="241">
        <f>COUNTIF($C$1:$C191,C191)</f>
        <v>3</v>
      </c>
      <c r="E191" s="241" t="str">
        <f t="shared" si="22"/>
        <v>House Tenure3</v>
      </c>
      <c r="F191" s="86" t="s">
        <v>557</v>
      </c>
      <c r="G191" s="242">
        <v>7.7612903225806468E-3</v>
      </c>
      <c r="H191" s="245">
        <v>101.05095732272358</v>
      </c>
    </row>
    <row r="192" spans="1:8">
      <c r="A192" s="86" t="str">
        <v>TENURE4</v>
      </c>
      <c r="B192" s="239">
        <v>191</v>
      </c>
      <c r="C192" s="86" t="s">
        <v>552</v>
      </c>
      <c r="D192" s="241">
        <f>COUNTIF($C$1:$C192,C192)</f>
        <v>4</v>
      </c>
      <c r="E192" s="241" t="str">
        <f t="shared" si="22"/>
        <v>House Tenure4</v>
      </c>
      <c r="F192" s="86" t="s">
        <v>559</v>
      </c>
      <c r="G192" s="242">
        <v>0.14716774193548388</v>
      </c>
      <c r="H192" s="245">
        <v>87.848768837718922</v>
      </c>
    </row>
    <row r="193" spans="1:8">
      <c r="A193" s="86" t="str">
        <v>TENURE9</v>
      </c>
      <c r="B193" s="239">
        <v>192</v>
      </c>
      <c r="C193" s="86" t="s">
        <v>552</v>
      </c>
      <c r="D193" s="241">
        <f>COUNTIF($C$1:$C193,C193)</f>
        <v>5</v>
      </c>
      <c r="E193" s="241" t="str">
        <f t="shared" si="22"/>
        <v>House Tenure5</v>
      </c>
      <c r="F193" s="86" t="s">
        <v>561</v>
      </c>
      <c r="G193" s="242">
        <v>0.25033870967741939</v>
      </c>
      <c r="H193" s="245">
        <v>155.68025030716547</v>
      </c>
    </row>
    <row r="194" spans="1:8">
      <c r="A194" s="86" t="str">
        <v>NBEDS1</v>
      </c>
      <c r="B194" s="239">
        <v>193</v>
      </c>
      <c r="C194" s="86" t="s">
        <v>563</v>
      </c>
      <c r="D194" s="241">
        <f>COUNTIF($C$1:$C194,C194)</f>
        <v>1</v>
      </c>
      <c r="E194" s="241" t="str">
        <f t="shared" si="22"/>
        <v>House Size1</v>
      </c>
      <c r="F194" s="86" t="s">
        <v>564</v>
      </c>
      <c r="G194" s="242">
        <v>7.149999999999998E-2</v>
      </c>
      <c r="H194" s="245">
        <v>109.97434798084423</v>
      </c>
    </row>
    <row r="195" spans="1:8">
      <c r="A195" s="86" t="str">
        <v>NBEDS2</v>
      </c>
      <c r="B195" s="239">
        <v>194</v>
      </c>
      <c r="C195" s="86" t="s">
        <v>563</v>
      </c>
      <c r="D195" s="241">
        <f>COUNTIF($C$1:$C195,C195)</f>
        <v>2</v>
      </c>
      <c r="E195" s="241" t="str">
        <f t="shared" ref="E195:E258" si="23">C195&amp;D195</f>
        <v>House Size2</v>
      </c>
      <c r="F195" s="86" t="s">
        <v>566</v>
      </c>
      <c r="G195" s="242">
        <v>0.24489677419354836</v>
      </c>
      <c r="H195" s="245">
        <v>105.10283726354469</v>
      </c>
    </row>
    <row r="196" spans="1:8">
      <c r="A196" s="86" t="str">
        <v>NBEDS3</v>
      </c>
      <c r="B196" s="239">
        <v>195</v>
      </c>
      <c r="C196" s="86" t="s">
        <v>563</v>
      </c>
      <c r="D196" s="241">
        <f>COUNTIF($C$1:$C196,C196)</f>
        <v>3</v>
      </c>
      <c r="E196" s="241" t="str">
        <f t="shared" si="23"/>
        <v>House Size3</v>
      </c>
      <c r="F196" s="86" t="s">
        <v>568</v>
      </c>
      <c r="G196" s="242">
        <v>0.46056451612903221</v>
      </c>
      <c r="H196" s="245">
        <v>102.97382454087871</v>
      </c>
    </row>
    <row r="197" spans="1:8">
      <c r="A197" s="86" t="str">
        <v>NBEDS4</v>
      </c>
      <c r="B197" s="239">
        <v>196</v>
      </c>
      <c r="C197" s="86" t="s">
        <v>563</v>
      </c>
      <c r="D197" s="241">
        <f>COUNTIF($C$1:$C197,C197)</f>
        <v>4</v>
      </c>
      <c r="E197" s="241" t="str">
        <f t="shared" si="23"/>
        <v>House Size4</v>
      </c>
      <c r="F197" s="86" t="s">
        <v>570</v>
      </c>
      <c r="G197" s="242">
        <v>0.17575806451612902</v>
      </c>
      <c r="H197" s="245">
        <v>89.774855356122828</v>
      </c>
    </row>
    <row r="198" spans="1:8">
      <c r="A198" s="86" t="str">
        <v>NBEDS5P</v>
      </c>
      <c r="B198" s="239">
        <v>197</v>
      </c>
      <c r="C198" s="86" t="s">
        <v>563</v>
      </c>
      <c r="D198" s="241">
        <f>COUNTIF($C$1:$C198,C198)</f>
        <v>5</v>
      </c>
      <c r="E198" s="241" t="str">
        <f t="shared" si="23"/>
        <v>House Size5</v>
      </c>
      <c r="F198" s="86" t="s">
        <v>572</v>
      </c>
      <c r="G198" s="242">
        <v>4.700322580645161E-2</v>
      </c>
      <c r="H198" s="245">
        <v>80.28009376855735</v>
      </c>
    </row>
    <row r="199" spans="1:8">
      <c r="A199" s="86" t="str">
        <v>hhdval0to100k</v>
      </c>
      <c r="B199" s="239">
        <v>198</v>
      </c>
      <c r="C199" s="86" t="s">
        <v>574</v>
      </c>
      <c r="D199" s="241">
        <f>COUNTIF($C$1:$C199,C199)</f>
        <v>1</v>
      </c>
      <c r="E199" s="241" t="str">
        <f t="shared" si="23"/>
        <v>House Value1</v>
      </c>
      <c r="F199" s="86" t="s">
        <v>575</v>
      </c>
      <c r="G199" s="242">
        <v>0.16330322580645162</v>
      </c>
      <c r="H199" s="245">
        <v>158.21485828594859</v>
      </c>
    </row>
    <row r="200" spans="1:8">
      <c r="A200" s="86" t="str">
        <v>hhdval100to150k</v>
      </c>
      <c r="B200" s="239">
        <v>199</v>
      </c>
      <c r="C200" s="86" t="s">
        <v>574</v>
      </c>
      <c r="D200" s="241">
        <f>COUNTIF($C$1:$C200,C200)</f>
        <v>2</v>
      </c>
      <c r="E200" s="241" t="str">
        <f t="shared" si="23"/>
        <v>House Value2</v>
      </c>
      <c r="F200" s="86" t="s">
        <v>577</v>
      </c>
      <c r="G200" s="242">
        <v>0.17057741935483867</v>
      </c>
      <c r="H200" s="245">
        <v>128.80394654813529</v>
      </c>
    </row>
    <row r="201" spans="1:8">
      <c r="A201" s="86" t="str">
        <v>hhdval150to250k</v>
      </c>
      <c r="B201" s="239">
        <v>200</v>
      </c>
      <c r="C201" s="86" t="s">
        <v>574</v>
      </c>
      <c r="D201" s="241">
        <f>COUNTIF($C$1:$C201,C201)</f>
        <v>3</v>
      </c>
      <c r="E201" s="241" t="str">
        <f t="shared" si="23"/>
        <v>House Value3</v>
      </c>
      <c r="F201" s="86" t="s">
        <v>579</v>
      </c>
      <c r="G201" s="242">
        <v>0.24979032258064518</v>
      </c>
      <c r="H201" s="245">
        <v>98.286483097530891</v>
      </c>
    </row>
    <row r="202" spans="1:8">
      <c r="A202" s="86" t="str">
        <v>hhdval250to500k</v>
      </c>
      <c r="B202" s="239">
        <v>201</v>
      </c>
      <c r="C202" s="86" t="s">
        <v>574</v>
      </c>
      <c r="D202" s="241">
        <f>COUNTIF($C$1:$C202,C202)</f>
        <v>4</v>
      </c>
      <c r="E202" s="241" t="str">
        <f t="shared" si="23"/>
        <v>House Value4</v>
      </c>
      <c r="F202" s="86" t="s">
        <v>581</v>
      </c>
      <c r="G202" s="242">
        <v>0.28042258064516123</v>
      </c>
      <c r="H202" s="245">
        <v>84.686175422077383</v>
      </c>
    </row>
    <row r="203" spans="1:8">
      <c r="A203" s="86" t="str">
        <v>hhdval500to750k</v>
      </c>
      <c r="B203" s="239">
        <v>202</v>
      </c>
      <c r="C203" s="86" t="s">
        <v>574</v>
      </c>
      <c r="D203" s="241">
        <f>COUNTIF($C$1:$C203,C203)</f>
        <v>5</v>
      </c>
      <c r="E203" s="241" t="str">
        <f t="shared" si="23"/>
        <v>House Value5</v>
      </c>
      <c r="F203" s="86" t="s">
        <v>583</v>
      </c>
      <c r="G203" s="242">
        <v>8.2209677419354837E-2</v>
      </c>
      <c r="H203" s="245">
        <v>78.939384225798236</v>
      </c>
    </row>
    <row r="204" spans="1:8">
      <c r="A204" s="86" t="str">
        <v>hhdval750kto1m</v>
      </c>
      <c r="B204" s="239">
        <v>203</v>
      </c>
      <c r="C204" s="86" t="s">
        <v>574</v>
      </c>
      <c r="D204" s="241">
        <f>COUNTIF($C$1:$C204,C204)</f>
        <v>6</v>
      </c>
      <c r="E204" s="241" t="str">
        <f t="shared" si="23"/>
        <v>House Value6</v>
      </c>
      <c r="F204" s="86" t="s">
        <v>585</v>
      </c>
      <c r="G204" s="242">
        <v>2.8238709677419357E-2</v>
      </c>
      <c r="H204" s="245">
        <v>73.1234178486541</v>
      </c>
    </row>
    <row r="205" spans="1:8">
      <c r="A205" s="86" t="str">
        <v>hhdval1mplus</v>
      </c>
      <c r="B205" s="239">
        <v>204</v>
      </c>
      <c r="C205" s="86" t="s">
        <v>574</v>
      </c>
      <c r="D205" s="241">
        <f>COUNTIF($C$1:$C205,C205)</f>
        <v>7</v>
      </c>
      <c r="E205" s="241" t="str">
        <f t="shared" si="23"/>
        <v>House Value7</v>
      </c>
      <c r="F205" s="86" t="s">
        <v>587</v>
      </c>
      <c r="G205" s="242">
        <v>2.5587096774193546E-2</v>
      </c>
      <c r="H205" s="245">
        <v>70.121741403144028</v>
      </c>
    </row>
    <row r="206" spans="1:8">
      <c r="A206" s="86" t="str">
        <v>move_ind</v>
      </c>
      <c r="B206" s="239">
        <v>205</v>
      </c>
      <c r="C206" s="86" t="s">
        <v>589</v>
      </c>
      <c r="D206" s="241">
        <f>COUNTIF($C$1:$C206,C206)</f>
        <v>1</v>
      </c>
      <c r="E206" s="241" t="str">
        <f t="shared" si="23"/>
        <v>House Move1</v>
      </c>
      <c r="F206" s="86" t="s">
        <v>590</v>
      </c>
      <c r="G206" s="242">
        <v>0.15907096774193547</v>
      </c>
      <c r="H206" s="245">
        <v>100.39083443167884</v>
      </c>
    </row>
    <row r="207" spans="1:8">
      <c r="A207" s="86" t="str">
        <v>RCD_HHTYPE_DV_101</v>
      </c>
      <c r="B207" s="239">
        <v>206</v>
      </c>
      <c r="C207" s="86" t="s">
        <v>54</v>
      </c>
      <c r="D207" s="241">
        <f>COUNTIF($C$1:$C207,C207)</f>
        <v>1</v>
      </c>
      <c r="E207" s="241" t="str">
        <f t="shared" si="23"/>
        <v>Structure1</v>
      </c>
      <c r="F207" s="86" t="s">
        <v>591</v>
      </c>
      <c r="G207" s="242">
        <v>0.16266774193548386</v>
      </c>
      <c r="H207" s="245">
        <v>101.32455974374088</v>
      </c>
    </row>
    <row r="208" spans="1:8">
      <c r="A208" s="86" t="str">
        <v>RCD_HHTYPE_DV_102</v>
      </c>
      <c r="B208" s="239">
        <v>207</v>
      </c>
      <c r="C208" s="86" t="s">
        <v>54</v>
      </c>
      <c r="D208" s="241">
        <f>COUNTIF($C$1:$C208,C208)</f>
        <v>2</v>
      </c>
      <c r="E208" s="241" t="str">
        <f t="shared" si="23"/>
        <v>Structure2</v>
      </c>
      <c r="F208" s="86" t="s">
        <v>592</v>
      </c>
      <c r="G208" s="242">
        <v>3.7006451612903224E-2</v>
      </c>
      <c r="H208" s="245">
        <v>121.58891273957666</v>
      </c>
    </row>
    <row r="209" spans="1:8">
      <c r="A209" s="86" t="str">
        <v>RCD_HHTYPE_DV_103</v>
      </c>
      <c r="B209" s="239">
        <v>208</v>
      </c>
      <c r="C209" s="86" t="s">
        <v>54</v>
      </c>
      <c r="D209" s="241">
        <f>COUNTIF($C$1:$C209,C209)</f>
        <v>3</v>
      </c>
      <c r="E209" s="241" t="str">
        <f t="shared" si="23"/>
        <v>Structure3</v>
      </c>
      <c r="F209" s="86" t="s">
        <v>593</v>
      </c>
      <c r="G209" s="242">
        <v>0.26905483870967745</v>
      </c>
      <c r="H209" s="245">
        <v>88.802397870198902</v>
      </c>
    </row>
    <row r="210" spans="1:8">
      <c r="A210" s="86" t="str">
        <v>RCD_HHTYPE_DV_104</v>
      </c>
      <c r="B210" s="239">
        <v>209</v>
      </c>
      <c r="C210" s="86" t="s">
        <v>54</v>
      </c>
      <c r="D210" s="241">
        <f>COUNTIF($C$1:$C210,C210)</f>
        <v>4</v>
      </c>
      <c r="E210" s="241" t="str">
        <f t="shared" si="23"/>
        <v>Structure4</v>
      </c>
      <c r="F210" s="86" t="s">
        <v>160</v>
      </c>
      <c r="G210" s="242">
        <v>0.19047741935483872</v>
      </c>
      <c r="H210" s="245">
        <v>100.84269054439305</v>
      </c>
    </row>
    <row r="211" spans="1:8">
      <c r="A211" s="86" t="str">
        <v>RCD_HHTYPE_DV_105</v>
      </c>
      <c r="B211" s="239">
        <v>210</v>
      </c>
      <c r="C211" s="86" t="s">
        <v>54</v>
      </c>
      <c r="D211" s="241">
        <f>COUNTIF($C$1:$C211,C211)</f>
        <v>5</v>
      </c>
      <c r="E211" s="241" t="str">
        <f t="shared" si="23"/>
        <v>Structure5</v>
      </c>
      <c r="F211" s="86" t="s">
        <v>594</v>
      </c>
      <c r="G211" s="242">
        <v>0.34098387096774196</v>
      </c>
      <c r="H211" s="245">
        <v>107.45124267302808</v>
      </c>
    </row>
    <row r="212" spans="1:8">
      <c r="A212" s="86" t="str">
        <v>RCD_NKIDS05_101</v>
      </c>
      <c r="B212" s="239">
        <v>211</v>
      </c>
      <c r="C212" s="86" t="s">
        <v>596</v>
      </c>
      <c r="D212" s="241">
        <f>COUNTIF($C$1:$C212,C212)</f>
        <v>1</v>
      </c>
      <c r="E212" s="241" t="str">
        <f t="shared" si="23"/>
        <v>Number of Children by Age1</v>
      </c>
      <c r="F212" s="86" t="s">
        <v>597</v>
      </c>
      <c r="G212" s="242">
        <v>0.89342580645161274</v>
      </c>
      <c r="H212" s="245">
        <v>99.264652846737206</v>
      </c>
    </row>
    <row r="213" spans="1:8">
      <c r="A213" s="86" t="str">
        <v>RCD_NKIDS05_102</v>
      </c>
      <c r="B213" s="239">
        <v>212</v>
      </c>
      <c r="C213" s="86" t="s">
        <v>596</v>
      </c>
      <c r="D213" s="241">
        <f>COUNTIF($C$1:$C213,C213)</f>
        <v>2</v>
      </c>
      <c r="E213" s="241" t="str">
        <f t="shared" si="23"/>
        <v>Number of Children by Age2</v>
      </c>
      <c r="F213" s="86" t="s">
        <v>599</v>
      </c>
      <c r="G213" s="242">
        <v>7.943225806451612E-2</v>
      </c>
      <c r="H213" s="245">
        <v>107.09969476199825</v>
      </c>
    </row>
    <row r="214" spans="1:8">
      <c r="A214" s="86" t="str">
        <v>RCD_NKIDS05_103</v>
      </c>
      <c r="B214" s="239">
        <v>213</v>
      </c>
      <c r="C214" s="86" t="s">
        <v>596</v>
      </c>
      <c r="D214" s="241">
        <f>COUNTIF($C$1:$C214,C214)</f>
        <v>3</v>
      </c>
      <c r="E214" s="241" t="str">
        <f t="shared" si="23"/>
        <v>Number of Children by Age3</v>
      </c>
      <c r="F214" s="86" t="s">
        <v>601</v>
      </c>
      <c r="G214" s="242">
        <v>2.7158064516129034E-2</v>
      </c>
      <c r="H214" s="245">
        <v>105.65520382809923</v>
      </c>
    </row>
    <row r="215" spans="1:8">
      <c r="A215" s="86" t="str">
        <v>RCD_NKIDS615_101</v>
      </c>
      <c r="B215" s="239">
        <v>214</v>
      </c>
      <c r="C215" s="86" t="s">
        <v>596</v>
      </c>
      <c r="D215" s="241">
        <f>COUNTIF($C$1:$C215,C215)</f>
        <v>4</v>
      </c>
      <c r="E215" s="241" t="str">
        <f t="shared" si="23"/>
        <v>Number of Children by Age4</v>
      </c>
      <c r="F215" s="86" t="s">
        <v>603</v>
      </c>
      <c r="G215" s="242">
        <v>0.77121290322580638</v>
      </c>
      <c r="H215" s="245">
        <v>98.38775874736379</v>
      </c>
    </row>
    <row r="216" spans="1:8">
      <c r="A216" s="86" t="str">
        <v>RCD_NKIDS615_102</v>
      </c>
      <c r="B216" s="239">
        <v>215</v>
      </c>
      <c r="C216" s="86" t="s">
        <v>596</v>
      </c>
      <c r="D216" s="241">
        <f>COUNTIF($C$1:$C216,C216)</f>
        <v>5</v>
      </c>
      <c r="E216" s="241" t="str">
        <f t="shared" si="23"/>
        <v>Number of Children by Age5</v>
      </c>
      <c r="F216" s="86" t="s">
        <v>605</v>
      </c>
      <c r="G216" s="242">
        <v>0.12937419354838708</v>
      </c>
      <c r="H216" s="245">
        <v>105.22843839119054</v>
      </c>
    </row>
    <row r="217" spans="1:8">
      <c r="A217" s="86" t="str">
        <v>RCD_NKIDS615_103</v>
      </c>
      <c r="B217" s="239">
        <v>216</v>
      </c>
      <c r="C217" s="86" t="s">
        <v>596</v>
      </c>
      <c r="D217" s="241">
        <f>COUNTIF($C$1:$C217,C217)</f>
        <v>6</v>
      </c>
      <c r="E217" s="241" t="str">
        <f t="shared" si="23"/>
        <v>Number of Children by Age6</v>
      </c>
      <c r="F217" s="86" t="s">
        <v>607</v>
      </c>
      <c r="G217" s="242">
        <v>9.9548387096774188E-2</v>
      </c>
      <c r="H217" s="245">
        <v>106.61032170291402</v>
      </c>
    </row>
    <row r="218" spans="1:8">
      <c r="A218" s="86" t="str">
        <v>A2_CHILDREN1</v>
      </c>
      <c r="B218" s="239">
        <v>217</v>
      </c>
      <c r="C218" s="86" t="s">
        <v>608</v>
      </c>
      <c r="D218" s="241">
        <f>COUNTIF($C$1:$C218,C218)</f>
        <v>1</v>
      </c>
      <c r="E218" s="241" t="str">
        <f t="shared" si="23"/>
        <v>Children in household1</v>
      </c>
      <c r="F218" s="86" t="s">
        <v>609</v>
      </c>
      <c r="G218" s="242">
        <v>0.69751935483870964</v>
      </c>
      <c r="H218" s="245">
        <v>96.205653752689557</v>
      </c>
    </row>
    <row r="219" spans="1:8">
      <c r="A219" s="86" t="str">
        <v>A2_CHILDREN2A</v>
      </c>
      <c r="B219" s="239">
        <v>218</v>
      </c>
      <c r="C219" s="86" t="s">
        <v>608</v>
      </c>
      <c r="D219" s="241">
        <f>COUNTIF($C$1:$C219,C219)</f>
        <v>2</v>
      </c>
      <c r="E219" s="241" t="str">
        <f t="shared" si="23"/>
        <v>Children in household2</v>
      </c>
      <c r="F219" s="86" t="s">
        <v>610</v>
      </c>
      <c r="G219" s="242">
        <v>0.13638709677419356</v>
      </c>
      <c r="H219" s="245">
        <v>107.52354295034536</v>
      </c>
    </row>
    <row r="220" spans="1:8">
      <c r="A220" s="86" t="str">
        <v>A2_CHILDREN2B</v>
      </c>
      <c r="B220" s="239">
        <v>219</v>
      </c>
      <c r="C220" s="86" t="s">
        <v>608</v>
      </c>
      <c r="D220" s="241">
        <f>COUNTIF($C$1:$C220,C220)</f>
        <v>3</v>
      </c>
      <c r="E220" s="241" t="str">
        <f t="shared" si="23"/>
        <v>Children in household3</v>
      </c>
      <c r="F220" s="86" t="s">
        <v>611</v>
      </c>
      <c r="G220" s="242">
        <v>0.11676451612903224</v>
      </c>
      <c r="H220" s="245">
        <v>108.24382377302457</v>
      </c>
    </row>
    <row r="221" spans="1:8">
      <c r="A221" s="86" t="str">
        <v>A2_CHILDREN3</v>
      </c>
      <c r="B221" s="239">
        <v>220</v>
      </c>
      <c r="C221" s="86" t="s">
        <v>608</v>
      </c>
      <c r="D221" s="241">
        <f>COUNTIF($C$1:$C221,C221)</f>
        <v>4</v>
      </c>
      <c r="E221" s="241" t="str">
        <f t="shared" si="23"/>
        <v>Children in household4</v>
      </c>
      <c r="F221" s="86" t="s">
        <v>612</v>
      </c>
      <c r="G221" s="242">
        <v>4.9590322580645163E-2</v>
      </c>
      <c r="H221" s="245">
        <v>122.56869288496959</v>
      </c>
    </row>
    <row r="222" spans="1:8">
      <c r="A222" s="86" t="str">
        <v>A2_HHD1</v>
      </c>
      <c r="B222" s="239">
        <v>221</v>
      </c>
      <c r="C222" s="86" t="s">
        <v>613</v>
      </c>
      <c r="D222" s="241">
        <f>COUNTIF($C$1:$C222,C222)</f>
        <v>1</v>
      </c>
      <c r="E222" s="241" t="str">
        <f t="shared" si="23"/>
        <v>Household Size1</v>
      </c>
      <c r="F222" s="86" t="s">
        <v>614</v>
      </c>
      <c r="G222" s="242">
        <v>0.18831935483870968</v>
      </c>
      <c r="H222" s="245">
        <v>102.54807758722065</v>
      </c>
    </row>
    <row r="223" spans="1:8">
      <c r="A223" s="86" t="str">
        <v>A2_HHD2</v>
      </c>
      <c r="B223" s="239">
        <v>222</v>
      </c>
      <c r="C223" s="86" t="s">
        <v>613</v>
      </c>
      <c r="D223" s="241">
        <f>COUNTIF($C$1:$C223,C223)</f>
        <v>2</v>
      </c>
      <c r="E223" s="241" t="str">
        <f t="shared" si="23"/>
        <v>Household Size2</v>
      </c>
      <c r="F223" s="86" t="s">
        <v>615</v>
      </c>
      <c r="G223" s="242">
        <v>0.36560967741935479</v>
      </c>
      <c r="H223" s="245">
        <v>94.259863944507686</v>
      </c>
    </row>
    <row r="224" spans="1:8">
      <c r="A224" s="86" t="str">
        <v>A2_HHD5</v>
      </c>
      <c r="B224" s="239">
        <v>223</v>
      </c>
      <c r="C224" s="86" t="s">
        <v>613</v>
      </c>
      <c r="D224" s="241">
        <f>COUNTIF($C$1:$C224,C224)</f>
        <v>3</v>
      </c>
      <c r="E224" s="241" t="str">
        <f t="shared" si="23"/>
        <v>Household Size3</v>
      </c>
      <c r="F224" s="86" t="s">
        <v>616</v>
      </c>
      <c r="G224" s="242">
        <v>0.35725161290322582</v>
      </c>
      <c r="H224" s="245">
        <v>102.94811167588078</v>
      </c>
    </row>
    <row r="225" spans="1:8">
      <c r="A225" s="86" t="str">
        <v>A2_HHD6</v>
      </c>
      <c r="B225" s="239">
        <v>224</v>
      </c>
      <c r="C225" s="86" t="s">
        <v>613</v>
      </c>
      <c r="D225" s="241">
        <f>COUNTIF($C$1:$C225,C225)</f>
        <v>4</v>
      </c>
      <c r="E225" s="241" t="str">
        <f t="shared" si="23"/>
        <v>Household Size4</v>
      </c>
      <c r="F225" s="86" t="s">
        <v>617</v>
      </c>
      <c r="G225" s="242">
        <v>8.8974193548387093E-2</v>
      </c>
      <c r="H225" s="245">
        <v>109.0008325179123</v>
      </c>
    </row>
    <row r="226" spans="1:8">
      <c r="A226" s="86" t="str">
        <v>rcd_jbnssec8_dv_101</v>
      </c>
      <c r="B226" s="239">
        <v>225</v>
      </c>
      <c r="C226" s="86" t="s">
        <v>620</v>
      </c>
      <c r="D226" s="241">
        <f>COUNTIF($C$1:$C226,C226)</f>
        <v>1</v>
      </c>
      <c r="E226" s="241" t="str">
        <f t="shared" si="23"/>
        <v>NS SEC (% of people in employment)1</v>
      </c>
      <c r="F226" s="86" t="s">
        <v>621</v>
      </c>
      <c r="G226" s="242">
        <v>0.11471290322580645</v>
      </c>
      <c r="H226" s="245">
        <v>85.930789919623848</v>
      </c>
    </row>
    <row r="227" spans="1:8">
      <c r="A227" s="86" t="str">
        <v>rcd_jbnssec8_dv_102</v>
      </c>
      <c r="B227" s="239">
        <v>226</v>
      </c>
      <c r="C227" s="86" t="s">
        <v>620</v>
      </c>
      <c r="D227" s="241">
        <f>COUNTIF($C$1:$C227,C227)</f>
        <v>2</v>
      </c>
      <c r="E227" s="241" t="str">
        <f t="shared" si="23"/>
        <v>NS SEC (% of people in employment)2</v>
      </c>
      <c r="F227" s="86" t="s">
        <v>623</v>
      </c>
      <c r="G227" s="242">
        <v>0.26749354838709677</v>
      </c>
      <c r="H227" s="245">
        <v>91.688241011375737</v>
      </c>
    </row>
    <row r="228" spans="1:8">
      <c r="A228" s="86" t="str">
        <v>rcd_jbnssec8_dv_103</v>
      </c>
      <c r="B228" s="239">
        <v>227</v>
      </c>
      <c r="C228" s="86" t="s">
        <v>620</v>
      </c>
      <c r="D228" s="241">
        <f>COUNTIF($C$1:$C228,C228)</f>
        <v>3</v>
      </c>
      <c r="E228" s="241" t="str">
        <f t="shared" si="23"/>
        <v>NS SEC (% of people in employment)3</v>
      </c>
      <c r="F228" s="86" t="s">
        <v>625</v>
      </c>
      <c r="G228" s="242">
        <v>0.13372903225806454</v>
      </c>
      <c r="H228" s="245">
        <v>100.83785768447018</v>
      </c>
    </row>
    <row r="229" spans="1:8">
      <c r="A229" s="86" t="str">
        <v>rcd_jbnssec8_dv_104</v>
      </c>
      <c r="B229" s="239">
        <v>228</v>
      </c>
      <c r="C229" s="86" t="s">
        <v>620</v>
      </c>
      <c r="D229" s="241">
        <f>COUNTIF($C$1:$C229,C229)</f>
        <v>4</v>
      </c>
      <c r="E229" s="241" t="str">
        <f t="shared" si="23"/>
        <v>NS SEC (% of people in employment)4</v>
      </c>
      <c r="F229" s="86" t="s">
        <v>627</v>
      </c>
      <c r="G229" s="242">
        <v>9.2561290322580647E-2</v>
      </c>
      <c r="H229" s="245">
        <v>90.112951997199858</v>
      </c>
    </row>
    <row r="230" spans="1:8">
      <c r="A230" s="86" t="str">
        <v>rcd_jbnssec8_dv_105</v>
      </c>
      <c r="B230" s="239">
        <v>229</v>
      </c>
      <c r="C230" s="86" t="s">
        <v>620</v>
      </c>
      <c r="D230" s="241">
        <f>COUNTIF($C$1:$C230,C230)</f>
        <v>5</v>
      </c>
      <c r="E230" s="241" t="str">
        <f t="shared" si="23"/>
        <v>NS SEC (% of people in employment)5</v>
      </c>
      <c r="F230" s="86" t="s">
        <v>629</v>
      </c>
      <c r="G230" s="242">
        <v>6.923225806451612E-2</v>
      </c>
      <c r="H230" s="245">
        <v>104.76617957315086</v>
      </c>
    </row>
    <row r="231" spans="1:8">
      <c r="A231" s="86" t="str">
        <v>rcd_jbnssec8_dv_106</v>
      </c>
      <c r="B231" s="239">
        <v>230</v>
      </c>
      <c r="C231" s="86" t="s">
        <v>620</v>
      </c>
      <c r="D231" s="241">
        <f>COUNTIF($C$1:$C231,C231)</f>
        <v>6</v>
      </c>
      <c r="E231" s="241" t="str">
        <f t="shared" si="23"/>
        <v>NS SEC (% of people in employment)6</v>
      </c>
      <c r="F231" s="86" t="s">
        <v>631</v>
      </c>
      <c r="G231" s="242">
        <v>0.20378709677419357</v>
      </c>
      <c r="H231" s="245">
        <v>116.71135342968005</v>
      </c>
    </row>
    <row r="232" spans="1:8">
      <c r="A232" s="86" t="str">
        <v>rcd_jbnssec8_dv_107</v>
      </c>
      <c r="B232" s="239">
        <v>231</v>
      </c>
      <c r="C232" s="86" t="s">
        <v>620</v>
      </c>
      <c r="D232" s="241">
        <f>COUNTIF($C$1:$C232,C232)</f>
        <v>7</v>
      </c>
      <c r="E232" s="241" t="str">
        <f t="shared" si="23"/>
        <v>NS SEC (% of people in employment)7</v>
      </c>
      <c r="F232" s="86" t="s">
        <v>633</v>
      </c>
      <c r="G232" s="242">
        <v>0.11850322580645163</v>
      </c>
      <c r="H232" s="245">
        <v>119.81399209073598</v>
      </c>
    </row>
    <row r="233" spans="1:8">
      <c r="A233" s="86" t="str">
        <v>CLASS1</v>
      </c>
      <c r="B233" s="239">
        <v>232</v>
      </c>
      <c r="C233" s="86" t="s">
        <v>635</v>
      </c>
      <c r="D233" s="241">
        <f>COUNTIF($C$1:$C233,C233)</f>
        <v>1</v>
      </c>
      <c r="E233" s="241" t="str">
        <f t="shared" si="23"/>
        <v>Social Grade1</v>
      </c>
      <c r="F233" s="86" t="s">
        <v>636</v>
      </c>
      <c r="G233" s="242">
        <v>4.8306451612903228E-2</v>
      </c>
      <c r="H233" s="245">
        <v>82.980978917659584</v>
      </c>
    </row>
    <row r="234" spans="1:8">
      <c r="A234" s="86" t="str">
        <v>CLASS2</v>
      </c>
      <c r="B234" s="239">
        <v>233</v>
      </c>
      <c r="C234" s="86" t="s">
        <v>635</v>
      </c>
      <c r="D234" s="241">
        <f>COUNTIF($C$1:$C234,C234)</f>
        <v>2</v>
      </c>
      <c r="E234" s="241" t="str">
        <f t="shared" si="23"/>
        <v>Social Grade2</v>
      </c>
      <c r="F234" s="86" t="s">
        <v>638</v>
      </c>
      <c r="G234" s="242">
        <v>0.2202870967741935</v>
      </c>
      <c r="H234" s="245">
        <v>86.961024169935243</v>
      </c>
    </row>
    <row r="235" spans="1:8">
      <c r="A235" s="86" t="str">
        <v>CLASS3</v>
      </c>
      <c r="B235" s="239">
        <v>234</v>
      </c>
      <c r="C235" s="86" t="s">
        <v>635</v>
      </c>
      <c r="D235" s="241">
        <f>COUNTIF($C$1:$C235,C235)</f>
        <v>3</v>
      </c>
      <c r="E235" s="241" t="str">
        <f t="shared" si="23"/>
        <v>Social Grade3</v>
      </c>
      <c r="F235" s="86" t="s">
        <v>640</v>
      </c>
      <c r="G235" s="242">
        <v>0.25907096774193544</v>
      </c>
      <c r="H235" s="245">
        <v>94.784917266968336</v>
      </c>
    </row>
    <row r="236" spans="1:8">
      <c r="A236" s="86" t="str">
        <v>CLASS4</v>
      </c>
      <c r="B236" s="239">
        <v>235</v>
      </c>
      <c r="C236" s="86" t="s">
        <v>635</v>
      </c>
      <c r="D236" s="241">
        <f>COUNTIF($C$1:$C236,C236)</f>
        <v>4</v>
      </c>
      <c r="E236" s="241" t="str">
        <f t="shared" si="23"/>
        <v>Social Grade4</v>
      </c>
      <c r="F236" s="86" t="s">
        <v>642</v>
      </c>
      <c r="G236" s="242">
        <v>0.21440967741935482</v>
      </c>
      <c r="H236" s="245">
        <v>104.78225084531081</v>
      </c>
    </row>
    <row r="237" spans="1:8">
      <c r="A237" s="86" t="str">
        <v>CLASS5</v>
      </c>
      <c r="B237" s="239">
        <v>236</v>
      </c>
      <c r="C237" s="86" t="s">
        <v>635</v>
      </c>
      <c r="D237" s="241">
        <f>COUNTIF($C$1:$C237,C237)</f>
        <v>5</v>
      </c>
      <c r="E237" s="241" t="str">
        <f t="shared" si="23"/>
        <v>Social Grade5</v>
      </c>
      <c r="F237" s="86" t="s">
        <v>644</v>
      </c>
      <c r="G237" s="242">
        <v>0.14707419354838708</v>
      </c>
      <c r="H237" s="245">
        <v>119.9429543324227</v>
      </c>
    </row>
    <row r="238" spans="1:8">
      <c r="A238" s="86" t="str">
        <v>CLASS6</v>
      </c>
      <c r="B238" s="239">
        <v>237</v>
      </c>
      <c r="C238" s="86" t="s">
        <v>635</v>
      </c>
      <c r="D238" s="241">
        <f>COUNTIF($C$1:$C238,C238)</f>
        <v>6</v>
      </c>
      <c r="E238" s="241" t="str">
        <f t="shared" si="23"/>
        <v>Social Grade6</v>
      </c>
      <c r="F238" s="86" t="s">
        <v>646</v>
      </c>
      <c r="G238" s="242">
        <v>0.11068709677419358</v>
      </c>
      <c r="H238" s="245">
        <v>126.24374447552688</v>
      </c>
    </row>
    <row r="239" spans="1:8">
      <c r="A239" s="86" t="str">
        <v>OCCD2</v>
      </c>
      <c r="B239" s="239">
        <v>238</v>
      </c>
      <c r="C239" s="86" t="s">
        <v>648</v>
      </c>
      <c r="D239" s="241">
        <f>COUNTIF($C$1:$C239,C239)</f>
        <v>1</v>
      </c>
      <c r="E239" s="241" t="str">
        <f t="shared" si="23"/>
        <v>Occupation1</v>
      </c>
      <c r="F239" s="86" t="s">
        <v>649</v>
      </c>
      <c r="G239" s="242">
        <v>5.7603225806451608E-2</v>
      </c>
      <c r="H239" s="245">
        <v>88.359031563012451</v>
      </c>
    </row>
    <row r="240" spans="1:8">
      <c r="A240" s="86" t="str">
        <v>OCCD6</v>
      </c>
      <c r="B240" s="239">
        <v>239</v>
      </c>
      <c r="C240" s="86" t="s">
        <v>648</v>
      </c>
      <c r="D240" s="241">
        <f>COUNTIF($C$1:$C240,C240)</f>
        <v>2</v>
      </c>
      <c r="E240" s="241" t="str">
        <f t="shared" si="23"/>
        <v>Occupation2</v>
      </c>
      <c r="F240" s="86" t="s">
        <v>651</v>
      </c>
      <c r="G240" s="242">
        <v>0.20629677419354839</v>
      </c>
      <c r="H240" s="245">
        <v>95.452521648574788</v>
      </c>
    </row>
    <row r="241" spans="1:8">
      <c r="A241" s="86" t="str">
        <v>OCCD3</v>
      </c>
      <c r="B241" s="239">
        <v>240</v>
      </c>
      <c r="C241" s="86" t="s">
        <v>648</v>
      </c>
      <c r="D241" s="241">
        <f>COUNTIF($C$1:$C241,C241)</f>
        <v>3</v>
      </c>
      <c r="E241" s="241" t="str">
        <f t="shared" si="23"/>
        <v>Occupation3</v>
      </c>
      <c r="F241" s="86" t="s">
        <v>653</v>
      </c>
      <c r="G241" s="242">
        <v>0.16031612903225806</v>
      </c>
      <c r="H241" s="245">
        <v>106.91362663661627</v>
      </c>
    </row>
    <row r="242" spans="1:8">
      <c r="A242" s="86" t="str">
        <v>OCCD5</v>
      </c>
      <c r="B242" s="239">
        <v>241</v>
      </c>
      <c r="C242" s="86" t="s">
        <v>648</v>
      </c>
      <c r="D242" s="241">
        <f>COUNTIF($C$1:$C242,C242)</f>
        <v>4</v>
      </c>
      <c r="E242" s="241" t="str">
        <f t="shared" si="23"/>
        <v>Occupation4</v>
      </c>
      <c r="F242" s="86" t="s">
        <v>655</v>
      </c>
      <c r="G242" s="242">
        <v>5.3945161290322577E-2</v>
      </c>
      <c r="H242" s="245">
        <v>97.796138249181254</v>
      </c>
    </row>
    <row r="243" spans="1:8">
      <c r="A243" s="86" t="str">
        <v>OCCD8</v>
      </c>
      <c r="B243" s="239">
        <v>242</v>
      </c>
      <c r="C243" s="86" t="s">
        <v>648</v>
      </c>
      <c r="D243" s="241">
        <f>COUNTIF($C$1:$C243,C243)</f>
        <v>5</v>
      </c>
      <c r="E243" s="241" t="str">
        <f t="shared" si="23"/>
        <v>Occupation5</v>
      </c>
      <c r="F243" s="86" t="s">
        <v>657</v>
      </c>
      <c r="G243" s="242">
        <v>0.13769354838709677</v>
      </c>
      <c r="H243" s="245">
        <v>92.408816574843968</v>
      </c>
    </row>
    <row r="244" spans="1:8">
      <c r="A244" s="86" t="str">
        <v>OCCD9</v>
      </c>
      <c r="B244" s="239">
        <v>243</v>
      </c>
      <c r="C244" s="86" t="s">
        <v>648</v>
      </c>
      <c r="D244" s="241">
        <f>COUNTIF($C$1:$C244,C244)</f>
        <v>6</v>
      </c>
      <c r="E244" s="241" t="str">
        <f t="shared" si="23"/>
        <v>Occupation6</v>
      </c>
      <c r="F244" s="86" t="s">
        <v>659</v>
      </c>
      <c r="G244" s="242">
        <v>6.8580645161290324E-2</v>
      </c>
      <c r="H244" s="245">
        <v>91.175645466012369</v>
      </c>
    </row>
    <row r="245" spans="1:8">
      <c r="A245" s="86" t="str">
        <v>OCCD10</v>
      </c>
      <c r="B245" s="239">
        <v>244</v>
      </c>
      <c r="C245" s="86" t="s">
        <v>648</v>
      </c>
      <c r="D245" s="241">
        <f>COUNTIF($C$1:$C245,C245)</f>
        <v>7</v>
      </c>
      <c r="E245" s="241" t="str">
        <f t="shared" si="23"/>
        <v>Occupation7</v>
      </c>
      <c r="F245" s="86" t="s">
        <v>661</v>
      </c>
      <c r="G245" s="242">
        <v>9.4432258064516134E-2</v>
      </c>
      <c r="H245" s="245">
        <v>112.48866161936692</v>
      </c>
    </row>
    <row r="246" spans="1:8">
      <c r="A246" s="86" t="str">
        <v>OCCD11</v>
      </c>
      <c r="B246" s="239">
        <v>245</v>
      </c>
      <c r="C246" s="86" t="s">
        <v>648</v>
      </c>
      <c r="D246" s="241">
        <f>COUNTIF($C$1:$C246,C246)</f>
        <v>8</v>
      </c>
      <c r="E246" s="241" t="str">
        <f t="shared" si="23"/>
        <v>Occupation8</v>
      </c>
      <c r="F246" s="86" t="s">
        <v>663</v>
      </c>
      <c r="G246" s="242">
        <v>0.14397096774193549</v>
      </c>
      <c r="H246" s="245">
        <v>110.0050525600189</v>
      </c>
    </row>
    <row r="247" spans="1:8">
      <c r="A247" s="86" t="str">
        <v>OCCD12</v>
      </c>
      <c r="B247" s="239">
        <v>246</v>
      </c>
      <c r="C247" s="86" t="s">
        <v>648</v>
      </c>
      <c r="D247" s="241">
        <f>COUNTIF($C$1:$C247,C247)</f>
        <v>9</v>
      </c>
      <c r="E247" s="241" t="str">
        <f t="shared" si="23"/>
        <v>Occupation9</v>
      </c>
      <c r="F247" s="86" t="s">
        <v>665</v>
      </c>
      <c r="G247" s="242">
        <v>4.5609677419354837E-2</v>
      </c>
      <c r="H247" s="245">
        <v>94.634077559858383</v>
      </c>
    </row>
    <row r="248" spans="1:8">
      <c r="A248" s="86" t="str">
        <v>OCCD13</v>
      </c>
      <c r="B248" s="239">
        <v>247</v>
      </c>
      <c r="C248" s="86" t="s">
        <v>648</v>
      </c>
      <c r="D248" s="241">
        <f>COUNTIF($C$1:$C248,C248)</f>
        <v>10</v>
      </c>
      <c r="E248" s="241" t="str">
        <f t="shared" si="23"/>
        <v>Occupation10</v>
      </c>
      <c r="F248" s="86" t="s">
        <v>667</v>
      </c>
      <c r="G248" s="242">
        <v>3.100322580645162E-2</v>
      </c>
      <c r="H248" s="245">
        <v>119.52098984481121</v>
      </c>
    </row>
    <row r="249" spans="1:8">
      <c r="A249" s="86" t="str">
        <v>rcd_qfhigh_101</v>
      </c>
      <c r="B249" s="239">
        <v>248</v>
      </c>
      <c r="C249" s="86" t="s">
        <v>670</v>
      </c>
      <c r="D249" s="241">
        <f>COUNTIF($C$1:$C249,C249)</f>
        <v>1</v>
      </c>
      <c r="E249" s="241" t="str">
        <f t="shared" si="23"/>
        <v>Highest Level of Qualifications (Adults)1</v>
      </c>
      <c r="F249" s="86" t="s">
        <v>671</v>
      </c>
      <c r="G249" s="242">
        <v>0.19695483870967745</v>
      </c>
      <c r="H249" s="245">
        <v>84.786854293989066</v>
      </c>
    </row>
    <row r="250" spans="1:8">
      <c r="A250" s="86" t="str">
        <v>rcd_qfhigh_102</v>
      </c>
      <c r="B250" s="239">
        <v>249</v>
      </c>
      <c r="C250" s="86" t="s">
        <v>670</v>
      </c>
      <c r="D250" s="241">
        <f>COUNTIF($C$1:$C250,C250)</f>
        <v>2</v>
      </c>
      <c r="E250" s="241" t="str">
        <f t="shared" si="23"/>
        <v>Highest Level of Qualifications (Adults)2</v>
      </c>
      <c r="F250" s="86" t="s">
        <v>673</v>
      </c>
      <c r="G250" s="242">
        <v>9.4551612903225807E-2</v>
      </c>
      <c r="H250" s="245">
        <v>94.583215900169321</v>
      </c>
    </row>
    <row r="251" spans="1:8">
      <c r="A251" s="86" t="str">
        <v>rcd_qfhigh_103</v>
      </c>
      <c r="B251" s="239">
        <v>250</v>
      </c>
      <c r="C251" s="86" t="s">
        <v>670</v>
      </c>
      <c r="D251" s="241">
        <f>COUNTIF($C$1:$C251,C251)</f>
        <v>3</v>
      </c>
      <c r="E251" s="241" t="str">
        <f t="shared" si="23"/>
        <v>Highest Level of Qualifications (Adults)3</v>
      </c>
      <c r="F251" s="86" t="s">
        <v>675</v>
      </c>
      <c r="G251" s="242">
        <v>8.5796774193548392E-2</v>
      </c>
      <c r="H251" s="245">
        <v>97.157227465826651</v>
      </c>
    </row>
    <row r="252" spans="1:8">
      <c r="A252" s="86" t="str">
        <v>rcd_qfhigh_104</v>
      </c>
      <c r="B252" s="239">
        <v>251</v>
      </c>
      <c r="C252" s="86" t="s">
        <v>670</v>
      </c>
      <c r="D252" s="241">
        <f>COUNTIF($C$1:$C252,C252)</f>
        <v>4</v>
      </c>
      <c r="E252" s="241" t="str">
        <f t="shared" si="23"/>
        <v>Highest Level of Qualifications (Adults)4</v>
      </c>
      <c r="F252" s="86" t="s">
        <v>677</v>
      </c>
      <c r="G252" s="242">
        <v>0.38758387096774199</v>
      </c>
      <c r="H252" s="245">
        <v>104.8709016119888</v>
      </c>
    </row>
    <row r="253" spans="1:8">
      <c r="A253" s="86" t="str">
        <v>rcd_qfhigh_105</v>
      </c>
      <c r="B253" s="239">
        <v>252</v>
      </c>
      <c r="C253" s="86" t="s">
        <v>670</v>
      </c>
      <c r="D253" s="241">
        <f>COUNTIF($C$1:$C253,C253)</f>
        <v>5</v>
      </c>
      <c r="E253" s="241" t="str">
        <f t="shared" si="23"/>
        <v>Highest Level of Qualifications (Adults)5</v>
      </c>
      <c r="F253" s="86" t="s">
        <v>679</v>
      </c>
      <c r="G253" s="242">
        <v>0.23504838709677417</v>
      </c>
      <c r="H253" s="245">
        <v>111.97449607836612</v>
      </c>
    </row>
    <row r="254" spans="1:8">
      <c r="A254" s="86" t="str">
        <v>Num_reading</v>
      </c>
      <c r="B254" s="239">
        <v>253</v>
      </c>
      <c r="C254" s="86" t="s">
        <v>681</v>
      </c>
      <c r="D254" s="241">
        <f>COUNTIF($C$1:$C254,C254)</f>
        <v>1</v>
      </c>
      <c r="E254" s="241" t="str">
        <f t="shared" si="23"/>
        <v>England: Pupils at the end of KS11</v>
      </c>
      <c r="F254" s="86" t="s">
        <v>682</v>
      </c>
      <c r="G254" s="242">
        <v>0.90087096774193565</v>
      </c>
      <c r="H254" s="245">
        <v>98.689764351115144</v>
      </c>
    </row>
    <row r="255" spans="1:8">
      <c r="A255" s="86" t="str">
        <v>Num_writing</v>
      </c>
      <c r="B255" s="239">
        <v>254</v>
      </c>
      <c r="C255" s="86" t="s">
        <v>681</v>
      </c>
      <c r="D255" s="241">
        <f>COUNTIF($C$1:$C255,C255)</f>
        <v>2</v>
      </c>
      <c r="E255" s="241" t="str">
        <f t="shared" si="23"/>
        <v>England: Pupils at the end of KS12</v>
      </c>
      <c r="F255" s="86" t="s">
        <v>684</v>
      </c>
      <c r="G255" s="242">
        <v>0.86082258064516137</v>
      </c>
      <c r="H255" s="245">
        <v>98.323400017901491</v>
      </c>
    </row>
    <row r="256" spans="1:8">
      <c r="A256" s="86" t="str">
        <v>Num_maths</v>
      </c>
      <c r="B256" s="239">
        <v>255</v>
      </c>
      <c r="C256" s="86" t="s">
        <v>681</v>
      </c>
      <c r="D256" s="241">
        <f>COUNTIF($C$1:$C256,C256)</f>
        <v>3</v>
      </c>
      <c r="E256" s="241" t="str">
        <f t="shared" si="23"/>
        <v>England: Pupils at the end of KS13</v>
      </c>
      <c r="F256" s="86" t="s">
        <v>686</v>
      </c>
      <c r="G256" s="242">
        <v>0.92791612903225829</v>
      </c>
      <c r="H256" s="245">
        <v>98.964254745153525</v>
      </c>
    </row>
    <row r="257" spans="1:8">
      <c r="A257" s="86" t="str">
        <v>Num_science</v>
      </c>
      <c r="B257" s="239">
        <v>256</v>
      </c>
      <c r="C257" s="86" t="s">
        <v>681</v>
      </c>
      <c r="D257" s="241">
        <f>COUNTIF($C$1:$C257,C257)</f>
        <v>4</v>
      </c>
      <c r="E257" s="241" t="str">
        <f t="shared" si="23"/>
        <v>England: Pupils at the end of KS14</v>
      </c>
      <c r="F257" s="86" t="s">
        <v>688</v>
      </c>
      <c r="G257" s="242">
        <v>0.91255483870967735</v>
      </c>
      <c r="H257" s="245">
        <v>98.655003020796727</v>
      </c>
    </row>
    <row r="258" spans="1:8">
      <c r="A258" s="86" t="str">
        <v>Num_All_Reading</v>
      </c>
      <c r="B258" s="239">
        <v>257</v>
      </c>
      <c r="C258" s="86" t="s">
        <v>690</v>
      </c>
      <c r="D258" s="241">
        <f>COUNTIF($C$1:$C258,C258)</f>
        <v>1</v>
      </c>
      <c r="E258" s="241" t="str">
        <f t="shared" si="23"/>
        <v>England: Pupils at the end of KS21</v>
      </c>
      <c r="F258" s="86" t="s">
        <v>682</v>
      </c>
      <c r="G258" s="242">
        <v>0.89084193548387081</v>
      </c>
      <c r="H258" s="245">
        <v>98.594413178779362</v>
      </c>
    </row>
    <row r="259" spans="1:8">
      <c r="A259" s="86" t="str">
        <v>Num_All_Writing</v>
      </c>
      <c r="B259" s="239">
        <v>258</v>
      </c>
      <c r="C259" s="86" t="s">
        <v>690</v>
      </c>
      <c r="D259" s="241">
        <f>COUNTIF($C$1:$C259,C259)</f>
        <v>2</v>
      </c>
      <c r="E259" s="241" t="str">
        <f t="shared" ref="E259:E322" si="24">C259&amp;D259</f>
        <v>England: Pupils at the end of KS22</v>
      </c>
      <c r="F259" s="86" t="s">
        <v>684</v>
      </c>
      <c r="G259" s="242">
        <v>0.84874838709677414</v>
      </c>
      <c r="H259" s="245">
        <v>98.33019108343629</v>
      </c>
    </row>
    <row r="260" spans="1:8">
      <c r="A260" s="86" t="str">
        <v>Num_All_maths</v>
      </c>
      <c r="B260" s="239">
        <v>259</v>
      </c>
      <c r="C260" s="86" t="s">
        <v>690</v>
      </c>
      <c r="D260" s="241">
        <f>COUNTIF($C$1:$C260,C260)</f>
        <v>3</v>
      </c>
      <c r="E260" s="241" t="str">
        <f t="shared" si="24"/>
        <v>England: Pupils at the end of KS23</v>
      </c>
      <c r="F260" s="86" t="s">
        <v>686</v>
      </c>
      <c r="G260" s="242">
        <v>0.85808709677419337</v>
      </c>
      <c r="H260" s="245">
        <v>98.608281895592128</v>
      </c>
    </row>
    <row r="261" spans="1:8">
      <c r="A261" s="86" t="str">
        <v>Num_All_RWM</v>
      </c>
      <c r="B261" s="239">
        <v>260</v>
      </c>
      <c r="C261" s="86" t="s">
        <v>690</v>
      </c>
      <c r="D261" s="241">
        <f>COUNTIF($C$1:$C261,C261)</f>
        <v>4</v>
      </c>
      <c r="E261" s="241" t="str">
        <f t="shared" si="24"/>
        <v>England: Pupils at the end of KS24</v>
      </c>
      <c r="F261" s="86" t="s">
        <v>694</v>
      </c>
      <c r="G261" s="242">
        <v>0.77470322580645157</v>
      </c>
      <c r="H261" s="245">
        <v>97.881831629304898</v>
      </c>
    </row>
    <row r="262" spans="1:8">
      <c r="A262" s="86" t="str">
        <v>LEVEL2_all</v>
      </c>
      <c r="B262" s="239">
        <v>261</v>
      </c>
      <c r="C262" s="86" t="s">
        <v>696</v>
      </c>
      <c r="D262" s="241">
        <f>COUNTIF($C$1:$C262,C262)</f>
        <v>1</v>
      </c>
      <c r="E262" s="241" t="str">
        <f t="shared" si="24"/>
        <v>England: Pupils at the end of KS41</v>
      </c>
      <c r="F262" s="86" t="s">
        <v>697</v>
      </c>
      <c r="G262" s="242">
        <v>0.63183225806451615</v>
      </c>
      <c r="H262" s="245">
        <v>94.829018872155274</v>
      </c>
    </row>
    <row r="263" spans="1:8">
      <c r="A263" s="86" t="str">
        <v>LEVEL2_EM_all</v>
      </c>
      <c r="B263" s="239">
        <v>262</v>
      </c>
      <c r="C263" s="86" t="s">
        <v>696</v>
      </c>
      <c r="D263" s="241">
        <f>COUNTIF($C$1:$C263,C263)</f>
        <v>2</v>
      </c>
      <c r="E263" s="241" t="str">
        <f t="shared" si="24"/>
        <v>England: Pupils at the end of KS42</v>
      </c>
      <c r="F263" s="86" t="s">
        <v>699</v>
      </c>
      <c r="G263" s="242">
        <v>0.54728064516129038</v>
      </c>
      <c r="H263" s="245">
        <v>94.212627747352386</v>
      </c>
    </row>
    <row r="264" spans="1:8">
      <c r="A264" s="86" t="str">
        <v>NS4T5PAL5P</v>
      </c>
      <c r="B264" s="239">
        <v>263</v>
      </c>
      <c r="C264" s="86" t="s">
        <v>701</v>
      </c>
      <c r="D264" s="241">
        <f>COUNTIF($C$1:$C264,C264)</f>
        <v>1</v>
      </c>
      <c r="E264" s="241" t="str">
        <f t="shared" si="24"/>
        <v>Scotland: Pupils in the S4 cohort1</v>
      </c>
      <c r="F264" s="86" t="s">
        <v>702</v>
      </c>
      <c r="G264" s="242">
        <v>0.39484838709677417</v>
      </c>
      <c r="H264" s="245">
        <v>89.342553990203371</v>
      </c>
    </row>
    <row r="265" spans="1:8">
      <c r="A265" s="86" t="str">
        <v>NS5T3PAL6P</v>
      </c>
      <c r="B265" s="239">
        <v>264</v>
      </c>
      <c r="C265" s="86" t="s">
        <v>704</v>
      </c>
      <c r="D265" s="241">
        <f>COUNTIF($C$1:$C265,C265)</f>
        <v>1</v>
      </c>
      <c r="E265" s="241" t="str">
        <f t="shared" si="24"/>
        <v>Scotland: Pupils in the S5 cohort1</v>
      </c>
      <c r="F265" s="86" t="s">
        <v>705</v>
      </c>
      <c r="G265" s="242">
        <v>0.32671290322580643</v>
      </c>
      <c r="H265" s="245">
        <v>87.951727067604921</v>
      </c>
    </row>
    <row r="266" spans="1:8">
      <c r="A266" s="86" t="str">
        <v>NS5T5PAL6P</v>
      </c>
      <c r="B266" s="239">
        <v>265</v>
      </c>
      <c r="C266" s="86" t="s">
        <v>704</v>
      </c>
      <c r="D266" s="241">
        <f>COUNTIF($C$1:$C266,C266)</f>
        <v>2</v>
      </c>
      <c r="E266" s="241" t="str">
        <f t="shared" si="24"/>
        <v>Scotland: Pupils in the S5 cohort2</v>
      </c>
      <c r="F266" s="86" t="s">
        <v>707</v>
      </c>
      <c r="G266" s="242">
        <v>0.1539709677419355</v>
      </c>
      <c r="H266" s="245">
        <v>84.411237703164005</v>
      </c>
    </row>
    <row r="267" spans="1:8">
      <c r="A267" s="86" t="str">
        <v>rcd_worktrav_101</v>
      </c>
      <c r="B267" s="239">
        <v>266</v>
      </c>
      <c r="C267" s="86" t="s">
        <v>710</v>
      </c>
      <c r="D267" s="241">
        <f>COUNTIF($C$1:$C267,C267)</f>
        <v>1</v>
      </c>
      <c r="E267" s="241" t="str">
        <f t="shared" si="24"/>
        <v>Travel To Work (% of Workers)1</v>
      </c>
      <c r="F267" s="86" t="s">
        <v>711</v>
      </c>
      <c r="G267" s="242">
        <v>5.95774193548387E-2</v>
      </c>
      <c r="H267" s="245">
        <v>89.695271906441931</v>
      </c>
    </row>
    <row r="268" spans="1:8">
      <c r="A268" s="86" t="str">
        <v>rcd_worktrav_102</v>
      </c>
      <c r="B268" s="239">
        <v>267</v>
      </c>
      <c r="C268" s="86" t="s">
        <v>710</v>
      </c>
      <c r="D268" s="241">
        <f>COUNTIF($C$1:$C268,C268)</f>
        <v>2</v>
      </c>
      <c r="E268" s="241" t="str">
        <f t="shared" si="24"/>
        <v>Travel To Work (% of Workers)2</v>
      </c>
      <c r="F268" s="86" t="s">
        <v>713</v>
      </c>
      <c r="G268" s="242">
        <v>0.659183870967742</v>
      </c>
      <c r="H268" s="245">
        <v>98.739643120263608</v>
      </c>
    </row>
    <row r="269" spans="1:8">
      <c r="A269" s="86" t="str">
        <v>rcd_worktrav_103</v>
      </c>
      <c r="B269" s="239">
        <v>268</v>
      </c>
      <c r="C269" s="86" t="s">
        <v>710</v>
      </c>
      <c r="D269" s="241">
        <f>COUNTIF($C$1:$C269,C269)</f>
        <v>3</v>
      </c>
      <c r="E269" s="241" t="str">
        <f t="shared" si="24"/>
        <v>Travel To Work (% of Workers)3</v>
      </c>
      <c r="F269" s="86" t="s">
        <v>715</v>
      </c>
      <c r="G269" s="242">
        <v>6.6912903225806453E-2</v>
      </c>
      <c r="H269" s="245">
        <v>114.04321432801426</v>
      </c>
    </row>
    <row r="270" spans="1:8">
      <c r="A270" s="86" t="str">
        <v>rcd_worktrav_104</v>
      </c>
      <c r="B270" s="239">
        <v>269</v>
      </c>
      <c r="C270" s="86" t="s">
        <v>710</v>
      </c>
      <c r="D270" s="241">
        <f>COUNTIF($C$1:$C270,C270)</f>
        <v>4</v>
      </c>
      <c r="E270" s="241" t="str">
        <f t="shared" si="24"/>
        <v>Travel To Work (% of Workers)4</v>
      </c>
      <c r="F270" s="86" t="s">
        <v>717</v>
      </c>
      <c r="G270" s="242">
        <v>3.406774193548387E-2</v>
      </c>
      <c r="H270" s="245">
        <v>100.4664840866987</v>
      </c>
    </row>
    <row r="271" spans="1:8">
      <c r="A271" s="86" t="str">
        <v>rcd_worktrav_105</v>
      </c>
      <c r="B271" s="239">
        <v>270</v>
      </c>
      <c r="C271" s="86" t="s">
        <v>710</v>
      </c>
      <c r="D271" s="241">
        <f>COUNTIF($C$1:$C271,C271)</f>
        <v>5</v>
      </c>
      <c r="E271" s="241" t="str">
        <f t="shared" si="24"/>
        <v>Travel To Work (% of Workers)5</v>
      </c>
      <c r="F271" s="86" t="s">
        <v>719</v>
      </c>
      <c r="G271" s="242">
        <v>0.13425483870967742</v>
      </c>
      <c r="H271" s="245">
        <v>112.19097521858062</v>
      </c>
    </row>
    <row r="272" spans="1:8">
      <c r="A272" s="86" t="str">
        <v>rcd_worktrav_106</v>
      </c>
      <c r="B272" s="239">
        <v>271</v>
      </c>
      <c r="C272" s="86" t="s">
        <v>710</v>
      </c>
      <c r="D272" s="241">
        <f>COUNTIF($C$1:$C272,C272)</f>
        <v>6</v>
      </c>
      <c r="E272" s="241" t="str">
        <f t="shared" si="24"/>
        <v>Travel To Work (% of Workers)6</v>
      </c>
      <c r="F272" s="86" t="s">
        <v>721</v>
      </c>
      <c r="G272" s="242">
        <v>9.9709677419354843E-3</v>
      </c>
      <c r="H272" s="245">
        <v>100.85645915763806</v>
      </c>
    </row>
    <row r="273" spans="1:8">
      <c r="A273" s="86" t="str">
        <v>rcd_worktrav_107</v>
      </c>
      <c r="B273" s="239">
        <v>272</v>
      </c>
      <c r="C273" s="86" t="s">
        <v>710</v>
      </c>
      <c r="D273" s="241">
        <f>COUNTIF($C$1:$C273,C273)</f>
        <v>7</v>
      </c>
      <c r="E273" s="241" t="str">
        <f t="shared" si="24"/>
        <v>Travel To Work (% of Workers)7</v>
      </c>
      <c r="F273" s="86" t="s">
        <v>723</v>
      </c>
      <c r="G273" s="242">
        <v>3.5838709677419353E-2</v>
      </c>
      <c r="H273" s="245">
        <v>81.991639938227109</v>
      </c>
    </row>
    <row r="274" spans="1:8">
      <c r="A274" s="86" t="str">
        <v>car0</v>
      </c>
      <c r="B274" s="239">
        <v>273</v>
      </c>
      <c r="C274" s="86" t="s">
        <v>725</v>
      </c>
      <c r="D274" s="241">
        <f>COUNTIF($C$1:$C274,C274)</f>
        <v>1</v>
      </c>
      <c r="E274" s="241" t="str">
        <f t="shared" si="24"/>
        <v>Car Ownership1</v>
      </c>
      <c r="F274" s="86" t="s">
        <v>726</v>
      </c>
      <c r="G274" s="242">
        <v>0.21651290322580649</v>
      </c>
      <c r="H274" s="245">
        <v>122.03395060984002</v>
      </c>
    </row>
    <row r="275" spans="1:8">
      <c r="A275" s="86" t="str">
        <v>car1</v>
      </c>
      <c r="B275" s="239">
        <v>274</v>
      </c>
      <c r="C275" s="86" t="s">
        <v>725</v>
      </c>
      <c r="D275" s="241">
        <f>COUNTIF($C$1:$C275,C275)</f>
        <v>2</v>
      </c>
      <c r="E275" s="241" t="str">
        <f t="shared" si="24"/>
        <v>Car Ownership2</v>
      </c>
      <c r="F275" s="86" t="s">
        <v>728</v>
      </c>
      <c r="G275" s="242">
        <v>0.39818709677419351</v>
      </c>
      <c r="H275" s="245">
        <v>100.45342735788725</v>
      </c>
    </row>
    <row r="276" spans="1:8">
      <c r="A276" s="86" t="str">
        <v>car2</v>
      </c>
      <c r="B276" s="239">
        <v>275</v>
      </c>
      <c r="C276" s="86" t="s">
        <v>725</v>
      </c>
      <c r="D276" s="241">
        <f>COUNTIF($C$1:$C276,C276)</f>
        <v>3</v>
      </c>
      <c r="E276" s="241" t="str">
        <f t="shared" si="24"/>
        <v>Car Ownership3</v>
      </c>
      <c r="F276" s="86" t="s">
        <v>730</v>
      </c>
      <c r="G276" s="242">
        <v>0.30050322580645161</v>
      </c>
      <c r="H276" s="245">
        <v>91.33586894207329</v>
      </c>
    </row>
    <row r="277" spans="1:8">
      <c r="A277" s="86" t="str">
        <v>car3p</v>
      </c>
      <c r="B277" s="239">
        <v>276</v>
      </c>
      <c r="C277" s="86" t="s">
        <v>725</v>
      </c>
      <c r="D277" s="241">
        <f>COUNTIF($C$1:$C277,C277)</f>
        <v>4</v>
      </c>
      <c r="E277" s="241" t="str">
        <f t="shared" si="24"/>
        <v>Car Ownership4</v>
      </c>
      <c r="F277" s="86" t="s">
        <v>732</v>
      </c>
      <c r="G277" s="242">
        <v>8.4667741935483876E-2</v>
      </c>
      <c r="H277" s="245">
        <v>87.170678368845188</v>
      </c>
    </row>
    <row r="278" spans="1:8">
      <c r="A278" s="86" t="str">
        <v>car1recent</v>
      </c>
      <c r="B278" s="239">
        <v>277</v>
      </c>
      <c r="C278" s="86" t="s">
        <v>725</v>
      </c>
      <c r="D278" s="241">
        <f>COUNTIF($C$1:$C278,C278)</f>
        <v>5</v>
      </c>
      <c r="E278" s="241" t="str">
        <f t="shared" si="24"/>
        <v>Car Ownership5</v>
      </c>
      <c r="F278" s="86" t="s">
        <v>734</v>
      </c>
      <c r="G278" s="242">
        <v>0.1267322580645161</v>
      </c>
      <c r="H278" s="245">
        <v>92.801784486915182</v>
      </c>
    </row>
    <row r="279" spans="1:8">
      <c r="A279" s="86" t="str">
        <v>car1co</v>
      </c>
      <c r="B279" s="239">
        <v>278</v>
      </c>
      <c r="C279" s="86" t="s">
        <v>736</v>
      </c>
      <c r="D279" s="241">
        <f>COUNTIF($C$1:$C279,C279)</f>
        <v>1</v>
      </c>
      <c r="E279" s="241" t="str">
        <f t="shared" si="24"/>
        <v>Main Car (% of car owners)1</v>
      </c>
      <c r="F279" s="86" t="s">
        <v>737</v>
      </c>
      <c r="G279" s="242">
        <v>1.571290322580645E-2</v>
      </c>
      <c r="H279" s="245">
        <v>97.950321754936226</v>
      </c>
    </row>
    <row r="280" spans="1:8">
      <c r="A280" s="86" t="str">
        <v>car1priv</v>
      </c>
      <c r="B280" s="239">
        <v>279</v>
      </c>
      <c r="C280" s="86" t="s">
        <v>736</v>
      </c>
      <c r="D280" s="241">
        <f>COUNTIF($C$1:$C280,C280)</f>
        <v>2</v>
      </c>
      <c r="E280" s="241" t="str">
        <f t="shared" si="24"/>
        <v>Main Car (% of car owners)2</v>
      </c>
      <c r="F280" s="86" t="s">
        <v>739</v>
      </c>
      <c r="G280" s="242">
        <v>0.98428709677419379</v>
      </c>
      <c r="H280" s="245">
        <v>100.03341639299556</v>
      </c>
    </row>
    <row r="281" spans="1:8">
      <c r="A281" s="86" t="str">
        <v>carsaloon</v>
      </c>
      <c r="B281" s="239">
        <v>280</v>
      </c>
      <c r="C281" s="86" t="s">
        <v>736</v>
      </c>
      <c r="D281" s="241">
        <f>COUNTIF($C$1:$C281,C281)</f>
        <v>3</v>
      </c>
      <c r="E281" s="241" t="str">
        <f t="shared" si="24"/>
        <v>Main Car (% of car owners)3</v>
      </c>
      <c r="F281" s="86" t="s">
        <v>741</v>
      </c>
      <c r="G281" s="242">
        <v>0.1790806451612903</v>
      </c>
      <c r="H281" s="245">
        <v>99.958449108982279</v>
      </c>
    </row>
    <row r="282" spans="1:8">
      <c r="A282" s="86" t="str">
        <v>carhatchback</v>
      </c>
      <c r="B282" s="239">
        <v>281</v>
      </c>
      <c r="C282" s="86" t="s">
        <v>736</v>
      </c>
      <c r="D282" s="241">
        <f>COUNTIF($C$1:$C282,C282)</f>
        <v>4</v>
      </c>
      <c r="E282" s="241" t="str">
        <f t="shared" si="24"/>
        <v>Main Car (% of car owners)4</v>
      </c>
      <c r="F282" s="86" t="s">
        <v>743</v>
      </c>
      <c r="G282" s="242">
        <v>0.50524516129032249</v>
      </c>
      <c r="H282" s="245">
        <v>100.91024733481819</v>
      </c>
    </row>
    <row r="283" spans="1:8">
      <c r="A283" s="86" t="str">
        <v>carestate</v>
      </c>
      <c r="B283" s="239">
        <v>282</v>
      </c>
      <c r="C283" s="86" t="s">
        <v>736</v>
      </c>
      <c r="D283" s="241">
        <f>COUNTIF($C$1:$C283,C283)</f>
        <v>5</v>
      </c>
      <c r="E283" s="241" t="str">
        <f t="shared" si="24"/>
        <v>Main Car (% of car owners)5</v>
      </c>
      <c r="F283" s="86" t="s">
        <v>745</v>
      </c>
      <c r="G283" s="242">
        <v>6.9993548387096774E-2</v>
      </c>
      <c r="H283" s="245">
        <v>98.539789137761744</v>
      </c>
    </row>
    <row r="284" spans="1:8">
      <c r="A284" s="86" t="str">
        <v>carlux</v>
      </c>
      <c r="B284" s="239">
        <v>283</v>
      </c>
      <c r="C284" s="86" t="s">
        <v>736</v>
      </c>
      <c r="D284" s="241">
        <f>COUNTIF($C$1:$C284,C284)</f>
        <v>6</v>
      </c>
      <c r="E284" s="241" t="str">
        <f t="shared" si="24"/>
        <v>Main Car (% of car owners)6</v>
      </c>
      <c r="F284" s="86" t="s">
        <v>747</v>
      </c>
      <c r="G284" s="242">
        <v>7.6351612903225799E-2</v>
      </c>
      <c r="H284" s="245">
        <v>97.511549481001197</v>
      </c>
    </row>
    <row r="285" spans="1:8">
      <c r="A285" s="86" t="str">
        <v>carother</v>
      </c>
      <c r="B285" s="239">
        <v>284</v>
      </c>
      <c r="C285" s="86" t="s">
        <v>736</v>
      </c>
      <c r="D285" s="241">
        <f>COUNTIF($C$1:$C285,C285)</f>
        <v>7</v>
      </c>
      <c r="E285" s="241" t="str">
        <f t="shared" si="24"/>
        <v>Main Car (% of car owners)7</v>
      </c>
      <c r="F285" s="86" t="s">
        <v>749</v>
      </c>
      <c r="G285" s="242">
        <v>0.16917741935483871</v>
      </c>
      <c r="H285" s="245">
        <v>99.078935688135388</v>
      </c>
    </row>
    <row r="286" spans="1:8">
      <c r="A286" s="86" t="str">
        <v>car1btnew</v>
      </c>
      <c r="B286" s="239">
        <v>285</v>
      </c>
      <c r="C286" s="86" t="s">
        <v>736</v>
      </c>
      <c r="D286" s="241">
        <f>COUNTIF($C$1:$C286,C286)</f>
        <v>8</v>
      </c>
      <c r="E286" s="241" t="str">
        <f t="shared" si="24"/>
        <v>Main Car (% of car owners)8</v>
      </c>
      <c r="F286" s="86" t="s">
        <v>751</v>
      </c>
      <c r="G286" s="242">
        <v>0.36131935483870975</v>
      </c>
      <c r="H286" s="245">
        <v>95.959072293252703</v>
      </c>
    </row>
    <row r="287" spans="1:8">
      <c r="A287" s="86" t="str">
        <v>car1btused</v>
      </c>
      <c r="B287" s="239">
        <v>286</v>
      </c>
      <c r="C287" s="86" t="s">
        <v>736</v>
      </c>
      <c r="D287" s="241">
        <f>COUNTIF($C$1:$C287,C287)</f>
        <v>9</v>
      </c>
      <c r="E287" s="241" t="str">
        <f t="shared" si="24"/>
        <v>Main Car (% of car owners)9</v>
      </c>
      <c r="F287" s="86" t="s">
        <v>753</v>
      </c>
      <c r="G287" s="242">
        <v>0.63868064516129042</v>
      </c>
      <c r="H287" s="245">
        <v>102.44047345371685</v>
      </c>
    </row>
    <row r="288" spans="1:8">
      <c r="A288" s="86" t="str">
        <v>rcd_hhdyrinc_101</v>
      </c>
      <c r="B288" s="239">
        <v>287</v>
      </c>
      <c r="C288" s="86" t="s">
        <v>755</v>
      </c>
      <c r="D288" s="241">
        <f>COUNTIF($C$1:$C288,C288)</f>
        <v>1</v>
      </c>
      <c r="E288" s="241" t="str">
        <f t="shared" si="24"/>
        <v>Household Annual Income1</v>
      </c>
      <c r="F288" s="86" t="s">
        <v>756</v>
      </c>
      <c r="G288" s="242">
        <v>0.17893870967741937</v>
      </c>
      <c r="H288" s="245">
        <v>110.99174880456151</v>
      </c>
    </row>
    <row r="289" spans="1:8">
      <c r="A289" s="86" t="str">
        <v>rcd_hhdyrinc_102</v>
      </c>
      <c r="B289" s="239">
        <v>288</v>
      </c>
      <c r="C289" s="86" t="s">
        <v>755</v>
      </c>
      <c r="D289" s="241">
        <f>COUNTIF($C$1:$C289,C289)</f>
        <v>2</v>
      </c>
      <c r="E289" s="241" t="str">
        <f t="shared" si="24"/>
        <v>Household Annual Income2</v>
      </c>
      <c r="F289" s="86" t="s">
        <v>757</v>
      </c>
      <c r="G289" s="242">
        <v>0.32354516129032262</v>
      </c>
      <c r="H289" s="245">
        <v>103.99726083565761</v>
      </c>
    </row>
    <row r="290" spans="1:8">
      <c r="A290" s="86" t="str">
        <v>rcd_hhdyrinc_103</v>
      </c>
      <c r="B290" s="239">
        <v>289</v>
      </c>
      <c r="C290" s="86" t="s">
        <v>755</v>
      </c>
      <c r="D290" s="241">
        <f>COUNTIF($C$1:$C290,C290)</f>
        <v>3</v>
      </c>
      <c r="E290" s="241" t="str">
        <f t="shared" si="24"/>
        <v>Household Annual Income3</v>
      </c>
      <c r="F290" s="86" t="s">
        <v>758</v>
      </c>
      <c r="G290" s="242">
        <v>0.20794193548387094</v>
      </c>
      <c r="H290" s="245">
        <v>97.58026487617083</v>
      </c>
    </row>
    <row r="291" spans="1:8">
      <c r="A291" s="86" t="str">
        <v>rcd_hhdyrinc_104</v>
      </c>
      <c r="B291" s="239">
        <v>290</v>
      </c>
      <c r="C291" s="86" t="s">
        <v>755</v>
      </c>
      <c r="D291" s="241">
        <f>COUNTIF($C$1:$C291,C291)</f>
        <v>4</v>
      </c>
      <c r="E291" s="241" t="str">
        <f t="shared" si="24"/>
        <v>Household Annual Income4</v>
      </c>
      <c r="F291" s="86" t="s">
        <v>759</v>
      </c>
      <c r="G291" s="242">
        <v>0.13841935483870968</v>
      </c>
      <c r="H291" s="245">
        <v>97.390681550194543</v>
      </c>
    </row>
    <row r="292" spans="1:8">
      <c r="A292" s="86" t="str">
        <v>rcd_hhdyrinc_105</v>
      </c>
      <c r="B292" s="239">
        <v>291</v>
      </c>
      <c r="C292" s="86" t="s">
        <v>755</v>
      </c>
      <c r="D292" s="241">
        <f>COUNTIF($C$1:$C292,C292)</f>
        <v>5</v>
      </c>
      <c r="E292" s="241" t="str">
        <f t="shared" si="24"/>
        <v>Household Annual Income5</v>
      </c>
      <c r="F292" s="86" t="s">
        <v>760</v>
      </c>
      <c r="G292" s="242">
        <v>6.8790322580645158E-2</v>
      </c>
      <c r="H292" s="245">
        <v>90.957795261431173</v>
      </c>
    </row>
    <row r="293" spans="1:8">
      <c r="A293" s="86" t="str">
        <v>rcd_hhdyrinc_106</v>
      </c>
      <c r="B293" s="239">
        <v>292</v>
      </c>
      <c r="C293" s="86" t="s">
        <v>755</v>
      </c>
      <c r="D293" s="241">
        <f>COUNTIF($C$1:$C293,C293)</f>
        <v>6</v>
      </c>
      <c r="E293" s="241" t="str">
        <f t="shared" si="24"/>
        <v>Household Annual Income6</v>
      </c>
      <c r="F293" s="86" t="s">
        <v>761</v>
      </c>
      <c r="G293" s="242">
        <v>8.248064516129032E-2</v>
      </c>
      <c r="H293" s="245">
        <v>85.242686635764343</v>
      </c>
    </row>
    <row r="294" spans="1:8">
      <c r="A294" s="86" t="str">
        <v>incmean</v>
      </c>
      <c r="B294" s="239">
        <v>293</v>
      </c>
      <c r="C294" s="86" t="s">
        <v>755</v>
      </c>
      <c r="D294" s="241">
        <f>COUNTIF($C$1:$C294,C294)</f>
        <v>7</v>
      </c>
      <c r="E294" s="241" t="str">
        <f t="shared" si="24"/>
        <v>Household Annual Income7</v>
      </c>
      <c r="F294" s="86" t="s">
        <v>763</v>
      </c>
      <c r="G294" s="242">
        <v>395.53394607580645</v>
      </c>
      <c r="H294" s="245">
        <v>91.517566679373758</v>
      </c>
    </row>
    <row r="295" spans="1:8">
      <c r="A295" s="86" t="str">
        <v>benbase1</v>
      </c>
      <c r="B295" s="239">
        <v>294</v>
      </c>
      <c r="C295" s="86" t="s">
        <v>765</v>
      </c>
      <c r="D295" s="241">
        <f>COUNTIF($C$1:$C295,C295)</f>
        <v>1</v>
      </c>
      <c r="E295" s="241" t="str">
        <f t="shared" si="24"/>
        <v>Benefits1</v>
      </c>
      <c r="F295" s="86" t="s">
        <v>766</v>
      </c>
      <c r="G295" s="242">
        <v>2.6764516129032259E-2</v>
      </c>
      <c r="H295" s="245">
        <v>140.04299253866768</v>
      </c>
    </row>
    <row r="296" spans="1:8">
      <c r="A296" s="86" t="str">
        <v>benbase2</v>
      </c>
      <c r="B296" s="239">
        <v>295</v>
      </c>
      <c r="C296" s="86" t="s">
        <v>765</v>
      </c>
      <c r="D296" s="241">
        <f>COUNTIF($C$1:$C296,C296)</f>
        <v>2</v>
      </c>
      <c r="E296" s="241" t="str">
        <f t="shared" si="24"/>
        <v>Benefits2</v>
      </c>
      <c r="F296" s="86" t="s">
        <v>768</v>
      </c>
      <c r="G296" s="242">
        <v>1.0229032258064517E-2</v>
      </c>
      <c r="H296" s="245">
        <v>144.08907555132328</v>
      </c>
    </row>
    <row r="297" spans="1:8">
      <c r="A297" s="86" t="str">
        <v>benbase3</v>
      </c>
      <c r="B297" s="239">
        <v>296</v>
      </c>
      <c r="C297" s="86" t="s">
        <v>765</v>
      </c>
      <c r="D297" s="241">
        <f>COUNTIF($C$1:$C297,C297)</f>
        <v>3</v>
      </c>
      <c r="E297" s="241" t="str">
        <f t="shared" si="24"/>
        <v>Benefits3</v>
      </c>
      <c r="F297" s="86" t="s">
        <v>770</v>
      </c>
      <c r="G297" s="242">
        <v>0.15531612903225805</v>
      </c>
      <c r="H297" s="245">
        <v>109.45681636552082</v>
      </c>
    </row>
    <row r="298" spans="1:8">
      <c r="A298" s="86" t="str">
        <v>benbase4</v>
      </c>
      <c r="B298" s="239">
        <v>297</v>
      </c>
      <c r="C298" s="86" t="s">
        <v>765</v>
      </c>
      <c r="D298" s="241">
        <f>COUNTIF($C$1:$C298,C298)</f>
        <v>4</v>
      </c>
      <c r="E298" s="241" t="str">
        <f t="shared" si="24"/>
        <v>Benefits4</v>
      </c>
      <c r="F298" s="86" t="s">
        <v>772</v>
      </c>
      <c r="G298" s="242">
        <v>2.9219354838709678E-2</v>
      </c>
      <c r="H298" s="245">
        <v>131.76081504254483</v>
      </c>
    </row>
    <row r="299" spans="1:8">
      <c r="A299" s="86" t="str">
        <v>finsit_savalot</v>
      </c>
      <c r="B299" s="239">
        <v>298</v>
      </c>
      <c r="C299" s="86" t="s">
        <v>774</v>
      </c>
      <c r="D299" s="241">
        <f>COUNTIF($C$1:$C299,C299)</f>
        <v>1</v>
      </c>
      <c r="E299" s="241" t="str">
        <f t="shared" si="24"/>
        <v>Financial Situation1</v>
      </c>
      <c r="F299" s="86" t="s">
        <v>775</v>
      </c>
      <c r="G299" s="242">
        <v>0.10455806451612905</v>
      </c>
      <c r="H299" s="245">
        <v>90.818262385984809</v>
      </c>
    </row>
    <row r="300" spans="1:8">
      <c r="A300" s="86" t="str">
        <v>finsit_savlittle</v>
      </c>
      <c r="B300" s="239">
        <v>299</v>
      </c>
      <c r="C300" s="86" t="s">
        <v>774</v>
      </c>
      <c r="D300" s="241">
        <f>COUNTIF($C$1:$C300,C300)</f>
        <v>2</v>
      </c>
      <c r="E300" s="241" t="str">
        <f t="shared" si="24"/>
        <v>Financial Situation2</v>
      </c>
      <c r="F300" s="86" t="s">
        <v>777</v>
      </c>
      <c r="G300" s="242">
        <v>0.51875806451612905</v>
      </c>
      <c r="H300" s="245">
        <v>97.228578150726719</v>
      </c>
    </row>
    <row r="301" spans="1:8">
      <c r="A301" s="86" t="str">
        <v>finsit_even</v>
      </c>
      <c r="B301" s="239">
        <v>300</v>
      </c>
      <c r="C301" s="86" t="s">
        <v>774</v>
      </c>
      <c r="D301" s="241">
        <f>COUNTIF($C$1:$C301,C301)</f>
        <v>3</v>
      </c>
      <c r="E301" s="241" t="str">
        <f t="shared" si="24"/>
        <v>Financial Situation3</v>
      </c>
      <c r="F301" s="86" t="s">
        <v>779</v>
      </c>
      <c r="G301" s="242">
        <v>0.31436774193548384</v>
      </c>
      <c r="H301" s="245">
        <v>109.61395852474016</v>
      </c>
    </row>
    <row r="302" spans="1:8">
      <c r="A302" s="86" t="str">
        <v>finsit_debt</v>
      </c>
      <c r="B302" s="239">
        <v>301</v>
      </c>
      <c r="C302" s="86" t="s">
        <v>774</v>
      </c>
      <c r="D302" s="241">
        <f>COUNTIF($C$1:$C302,C302)</f>
        <v>4</v>
      </c>
      <c r="E302" s="241" t="str">
        <f t="shared" si="24"/>
        <v>Financial Situation4</v>
      </c>
      <c r="F302" s="86" t="s">
        <v>781</v>
      </c>
      <c r="G302" s="242">
        <v>6.2570967741935477E-2</v>
      </c>
      <c r="H302" s="245">
        <v>96.539898469261971</v>
      </c>
    </row>
    <row r="303" spans="1:8">
      <c r="A303" s="86" t="str">
        <v>smartband</v>
      </c>
      <c r="B303" s="239">
        <v>302</v>
      </c>
      <c r="C303" s="86" t="s">
        <v>783</v>
      </c>
      <c r="D303" s="241">
        <f>COUNTIF($C$1:$C303,C303)</f>
        <v>1</v>
      </c>
      <c r="E303" s="241" t="str">
        <f t="shared" si="24"/>
        <v>Contactless1</v>
      </c>
      <c r="F303" s="86" t="s">
        <v>784</v>
      </c>
      <c r="G303" s="242">
        <v>0.12473548387096774</v>
      </c>
      <c r="H303" s="245">
        <v>93.969134798616523</v>
      </c>
    </row>
    <row r="304" spans="1:8">
      <c r="A304" s="86" t="str">
        <v>cur_contless</v>
      </c>
      <c r="B304" s="239">
        <v>303</v>
      </c>
      <c r="C304" s="86" t="s">
        <v>783</v>
      </c>
      <c r="D304" s="241">
        <f>COUNTIF($C$1:$C304,C304)</f>
        <v>2</v>
      </c>
      <c r="E304" s="241" t="str">
        <f t="shared" si="24"/>
        <v>Contactless2</v>
      </c>
      <c r="F304" s="86" t="s">
        <v>786</v>
      </c>
      <c r="G304" s="242">
        <v>0.58961935483870964</v>
      </c>
      <c r="H304" s="245">
        <v>97.349467363025738</v>
      </c>
    </row>
    <row r="305" spans="1:8">
      <c r="A305" s="86" t="str">
        <v>CDS_1PLUS</v>
      </c>
      <c r="B305" s="239">
        <v>304</v>
      </c>
      <c r="C305" s="86" t="s">
        <v>788</v>
      </c>
      <c r="D305" s="241">
        <f>COUNTIF($C$1:$C305,C305)</f>
        <v>1</v>
      </c>
      <c r="E305" s="241" t="str">
        <f t="shared" si="24"/>
        <v>Credit Cards1</v>
      </c>
      <c r="F305" s="86" t="s">
        <v>789</v>
      </c>
      <c r="G305" s="242">
        <v>0.49387741935483881</v>
      </c>
      <c r="H305" s="245">
        <v>91.306687611842079</v>
      </c>
    </row>
    <row r="306" spans="1:8">
      <c r="A306" s="86" t="str">
        <v>CDS_2PLUS</v>
      </c>
      <c r="B306" s="239">
        <v>305</v>
      </c>
      <c r="C306" s="86" t="s">
        <v>788</v>
      </c>
      <c r="D306" s="241">
        <f>COUNTIF($C$1:$C306,C306)</f>
        <v>2</v>
      </c>
      <c r="E306" s="241" t="str">
        <f t="shared" si="24"/>
        <v>Credit Cards2</v>
      </c>
      <c r="F306" s="86" t="s">
        <v>791</v>
      </c>
      <c r="G306" s="242">
        <v>0.19765483870967743</v>
      </c>
      <c r="H306" s="245">
        <v>88.030004672048889</v>
      </c>
    </row>
    <row r="307" spans="1:8">
      <c r="A307" s="86" t="str">
        <v>CDS_SPE500PLUS</v>
      </c>
      <c r="B307" s="239">
        <v>306</v>
      </c>
      <c r="C307" s="86" t="s">
        <v>788</v>
      </c>
      <c r="D307" s="241">
        <f>COUNTIF($C$1:$C307,C307)</f>
        <v>3</v>
      </c>
      <c r="E307" s="241" t="str">
        <f t="shared" si="24"/>
        <v>Credit Cards3</v>
      </c>
      <c r="F307" s="86" t="s">
        <v>793</v>
      </c>
      <c r="G307" s="242">
        <v>0.12460000000000002</v>
      </c>
      <c r="H307" s="245">
        <v>86.454863735634945</v>
      </c>
    </row>
    <row r="308" spans="1:8">
      <c r="A308" s="86" t="str">
        <v>CDS_USE6T1M</v>
      </c>
      <c r="B308" s="239">
        <v>307</v>
      </c>
      <c r="C308" s="86" t="s">
        <v>788</v>
      </c>
      <c r="D308" s="241">
        <f>COUNTIF($C$1:$C308,C308)</f>
        <v>4</v>
      </c>
      <c r="E308" s="241" t="str">
        <f t="shared" si="24"/>
        <v>Credit Cards4</v>
      </c>
      <c r="F308" s="86" t="s">
        <v>795</v>
      </c>
      <c r="G308" s="242">
        <v>0.18729999999999999</v>
      </c>
      <c r="H308" s="245">
        <v>87.153941378212195</v>
      </c>
    </row>
    <row r="309" spans="1:8">
      <c r="A309" s="86" t="str">
        <v>CDS_REVOL</v>
      </c>
      <c r="B309" s="239">
        <v>308</v>
      </c>
      <c r="C309" s="86" t="s">
        <v>788</v>
      </c>
      <c r="D309" s="241">
        <f>COUNTIF($C$1:$C309,C309)</f>
        <v>5</v>
      </c>
      <c r="E309" s="241" t="str">
        <f t="shared" si="24"/>
        <v>Credit Cards5</v>
      </c>
      <c r="F309" s="86" t="s">
        <v>797</v>
      </c>
      <c r="G309" s="242">
        <v>8.0545161290322589E-2</v>
      </c>
      <c r="H309" s="245">
        <v>98.123156683397099</v>
      </c>
    </row>
    <row r="310" spans="1:8">
      <c r="A310" s="86" t="str">
        <v>CDS_TRANS</v>
      </c>
      <c r="B310" s="239">
        <v>309</v>
      </c>
      <c r="C310" s="86" t="s">
        <v>788</v>
      </c>
      <c r="D310" s="241">
        <f>COUNTIF($C$1:$C310,C310)</f>
        <v>6</v>
      </c>
      <c r="E310" s="241" t="str">
        <f t="shared" si="24"/>
        <v>Credit Cards6</v>
      </c>
      <c r="F310" s="86" t="s">
        <v>799</v>
      </c>
      <c r="G310" s="242">
        <v>0.34606451612903227</v>
      </c>
      <c r="H310" s="245">
        <v>88.141801326584044</v>
      </c>
    </row>
    <row r="311" spans="1:8">
      <c r="A311" s="86" t="str">
        <v>ca_have</v>
      </c>
      <c r="B311" s="239">
        <v>310</v>
      </c>
      <c r="C311" s="86" t="s">
        <v>801</v>
      </c>
      <c r="D311" s="241">
        <f>COUNTIF($C$1:$C311,C311)</f>
        <v>1</v>
      </c>
      <c r="E311" s="241" t="str">
        <f t="shared" si="24"/>
        <v>Current account, Savings and Investments1</v>
      </c>
      <c r="F311" s="86" t="s">
        <v>802</v>
      </c>
      <c r="G311" s="242">
        <v>0.9018516129032258</v>
      </c>
      <c r="H311" s="245">
        <v>100.0301326509106</v>
      </c>
    </row>
    <row r="312" spans="1:8">
      <c r="A312" s="86" t="str">
        <v>sv_have</v>
      </c>
      <c r="B312" s="239">
        <v>311</v>
      </c>
      <c r="C312" s="86" t="s">
        <v>801</v>
      </c>
      <c r="D312" s="241">
        <f>COUNTIF($C$1:$C312,C312)</f>
        <v>2</v>
      </c>
      <c r="E312" s="241" t="str">
        <f t="shared" si="24"/>
        <v>Current account, Savings and Investments2</v>
      </c>
      <c r="F312" s="86" t="s">
        <v>804</v>
      </c>
      <c r="G312" s="242">
        <v>0.54609677419354841</v>
      </c>
      <c r="H312" s="245">
        <v>93.531870103665355</v>
      </c>
    </row>
    <row r="313" spans="1:8">
      <c r="A313" s="86" t="str">
        <v>unreg_have</v>
      </c>
      <c r="B313" s="239">
        <v>312</v>
      </c>
      <c r="C313" s="86" t="s">
        <v>801</v>
      </c>
      <c r="D313" s="241">
        <f>COUNTIF($C$1:$C313,C313)</f>
        <v>3</v>
      </c>
      <c r="E313" s="241" t="str">
        <f t="shared" si="24"/>
        <v>Current account, Savings and Investments3</v>
      </c>
      <c r="F313" s="86" t="s">
        <v>806</v>
      </c>
      <c r="G313" s="242">
        <v>0.83736129032258066</v>
      </c>
      <c r="H313" s="245">
        <v>97.705497968517193</v>
      </c>
    </row>
    <row r="314" spans="1:8">
      <c r="A314" s="86" t="str">
        <v>reg_have</v>
      </c>
      <c r="B314" s="239">
        <v>313</v>
      </c>
      <c r="C314" s="86" t="s">
        <v>801</v>
      </c>
      <c r="D314" s="241">
        <f>COUNTIF($C$1:$C314,C314)</f>
        <v>4</v>
      </c>
      <c r="E314" s="241" t="str">
        <f t="shared" si="24"/>
        <v>Current account, Savings and Investments4</v>
      </c>
      <c r="F314" s="86" t="s">
        <v>808</v>
      </c>
      <c r="G314" s="242">
        <v>0.60847741935483868</v>
      </c>
      <c r="H314" s="245">
        <v>97.608159787895559</v>
      </c>
    </row>
    <row r="315" spans="1:8">
      <c r="A315" s="86" t="str">
        <v>SAV_INSTANT</v>
      </c>
      <c r="B315" s="239">
        <v>314</v>
      </c>
      <c r="C315" s="86" t="s">
        <v>801</v>
      </c>
      <c r="D315" s="241">
        <f>COUNTIF($C$1:$C315,C315)</f>
        <v>5</v>
      </c>
      <c r="E315" s="241" t="str">
        <f t="shared" si="24"/>
        <v>Current account, Savings and Investments5</v>
      </c>
      <c r="F315" s="86" t="s">
        <v>810</v>
      </c>
      <c r="G315" s="242">
        <v>0.41130322580645157</v>
      </c>
      <c r="H315" s="245">
        <v>94.405607229303541</v>
      </c>
    </row>
    <row r="316" spans="1:8">
      <c r="A316" s="86" t="str">
        <v>SAV_CASHISA</v>
      </c>
      <c r="B316" s="239">
        <v>315</v>
      </c>
      <c r="C316" s="86" t="s">
        <v>801</v>
      </c>
      <c r="D316" s="241">
        <f>COUNTIF($C$1:$C316,C316)</f>
        <v>6</v>
      </c>
      <c r="E316" s="241" t="str">
        <f t="shared" si="24"/>
        <v>Current account, Savings and Investments6</v>
      </c>
      <c r="F316" s="86" t="s">
        <v>812</v>
      </c>
      <c r="G316" s="242">
        <v>0.26019354838709674</v>
      </c>
      <c r="H316" s="245">
        <v>93.581157109307654</v>
      </c>
    </row>
    <row r="317" spans="1:8">
      <c r="A317" s="86" t="str">
        <v>INV_SHARESISA</v>
      </c>
      <c r="B317" s="239">
        <v>316</v>
      </c>
      <c r="C317" s="86" t="s">
        <v>801</v>
      </c>
      <c r="D317" s="241">
        <f>COUNTIF($C$1:$C317,C317)</f>
        <v>7</v>
      </c>
      <c r="E317" s="241" t="str">
        <f t="shared" si="24"/>
        <v>Current account, Savings and Investments7</v>
      </c>
      <c r="F317" s="86" t="s">
        <v>814</v>
      </c>
      <c r="G317" s="242">
        <v>9.1670967741935477E-2</v>
      </c>
      <c r="H317" s="245">
        <v>84.09598901474628</v>
      </c>
    </row>
    <row r="318" spans="1:8">
      <c r="A318" s="86" t="str">
        <v>INV_UNITTRUST</v>
      </c>
      <c r="B318" s="239">
        <v>317</v>
      </c>
      <c r="C318" s="86" t="s">
        <v>801</v>
      </c>
      <c r="D318" s="241">
        <f>COUNTIF($C$1:$C318,C318)</f>
        <v>8</v>
      </c>
      <c r="E318" s="241" t="str">
        <f t="shared" si="24"/>
        <v>Current account, Savings and Investments8</v>
      </c>
      <c r="F318" s="86" t="s">
        <v>816</v>
      </c>
      <c r="G318" s="242">
        <v>1.2548387096774196E-2</v>
      </c>
      <c r="H318" s="245">
        <v>85.655974524669446</v>
      </c>
    </row>
    <row r="319" spans="1:8">
      <c r="A319" s="86" t="str">
        <v>INV_SHARES</v>
      </c>
      <c r="B319" s="239">
        <v>318</v>
      </c>
      <c r="C319" s="86" t="s">
        <v>801</v>
      </c>
      <c r="D319" s="241">
        <f>COUNTIF($C$1:$C319,C319)</f>
        <v>9</v>
      </c>
      <c r="E319" s="241" t="str">
        <f t="shared" si="24"/>
        <v>Current account, Savings and Investments9</v>
      </c>
      <c r="F319" s="86" t="s">
        <v>818</v>
      </c>
      <c r="G319" s="242">
        <v>8.4461290322580651E-2</v>
      </c>
      <c r="H319" s="245">
        <v>83.46292388907699</v>
      </c>
    </row>
    <row r="320" spans="1:8">
      <c r="A320" s="86" t="str">
        <v>INV_BONDS</v>
      </c>
      <c r="B320" s="239">
        <v>319</v>
      </c>
      <c r="C320" s="86" t="s">
        <v>801</v>
      </c>
      <c r="D320" s="241">
        <f>COUNTIF($C$1:$C320,C320)</f>
        <v>10</v>
      </c>
      <c r="E320" s="241" t="str">
        <f t="shared" si="24"/>
        <v>Current account, Savings and Investments10</v>
      </c>
      <c r="F320" s="86" t="s">
        <v>820</v>
      </c>
      <c r="G320" s="242">
        <v>2.446129032258065E-2</v>
      </c>
      <c r="H320" s="245">
        <v>89.124040169668845</v>
      </c>
    </row>
    <row r="321" spans="1:8">
      <c r="A321" s="86" t="str">
        <v>SAV_NATSAV</v>
      </c>
      <c r="B321" s="239">
        <v>320</v>
      </c>
      <c r="C321" s="86" t="s">
        <v>801</v>
      </c>
      <c r="D321" s="241">
        <f>COUNTIF($C$1:$C321,C321)</f>
        <v>11</v>
      </c>
      <c r="E321" s="241" t="str">
        <f t="shared" si="24"/>
        <v>Current account, Savings and Investments11</v>
      </c>
      <c r="F321" s="86" t="s">
        <v>822</v>
      </c>
      <c r="G321" s="242">
        <v>0.16743225806451617</v>
      </c>
      <c r="H321" s="245">
        <v>85.16723393614501</v>
      </c>
    </row>
    <row r="322" spans="1:8">
      <c r="A322" s="86" t="str">
        <v>INV_ANY</v>
      </c>
      <c r="B322" s="239">
        <v>321</v>
      </c>
      <c r="C322" s="86" t="s">
        <v>801</v>
      </c>
      <c r="D322" s="241">
        <f>COUNTIF($C$1:$C322,C322)</f>
        <v>12</v>
      </c>
      <c r="E322" s="241" t="str">
        <f t="shared" si="24"/>
        <v>Current account, Savings and Investments12</v>
      </c>
      <c r="F322" s="86" t="s">
        <v>824</v>
      </c>
      <c r="G322" s="242">
        <v>0.18719032258064516</v>
      </c>
      <c r="H322" s="245">
        <v>86.003839781343487</v>
      </c>
    </row>
    <row r="323" spans="1:8">
      <c r="A323" s="86" t="str">
        <v>INV_VAL6</v>
      </c>
      <c r="B323" s="239">
        <v>322</v>
      </c>
      <c r="C323" s="86" t="s">
        <v>801</v>
      </c>
      <c r="D323" s="241">
        <f>COUNTIF($C$1:$C323,C323)</f>
        <v>13</v>
      </c>
      <c r="E323" s="241" t="str">
        <f t="shared" ref="E323:E386" si="25">C323&amp;D323</f>
        <v>Current account, Savings and Investments13</v>
      </c>
      <c r="F323" s="86" t="s">
        <v>826</v>
      </c>
      <c r="G323" s="242">
        <v>5.6416129032258067E-2</v>
      </c>
      <c r="H323" s="245">
        <v>82.810466428108924</v>
      </c>
    </row>
    <row r="324" spans="1:8">
      <c r="A324" s="86" t="str">
        <v>SAV_VALA</v>
      </c>
      <c r="B324" s="239">
        <v>323</v>
      </c>
      <c r="C324" s="86" t="s">
        <v>801</v>
      </c>
      <c r="D324" s="241">
        <f>COUNTIF($C$1:$C324,C324)</f>
        <v>14</v>
      </c>
      <c r="E324" s="241" t="str">
        <f t="shared" si="25"/>
        <v>Current account, Savings and Investments14</v>
      </c>
      <c r="F324" s="86" t="s">
        <v>828</v>
      </c>
      <c r="G324" s="242">
        <v>0.13410000000000002</v>
      </c>
      <c r="H324" s="245">
        <v>102.47906651977348</v>
      </c>
    </row>
    <row r="325" spans="1:8">
      <c r="A325" s="86" t="str">
        <v>SAV_VAL3</v>
      </c>
      <c r="B325" s="239">
        <v>324</v>
      </c>
      <c r="C325" s="86" t="s">
        <v>801</v>
      </c>
      <c r="D325" s="241">
        <f>COUNTIF($C$1:$C325,C325)</f>
        <v>15</v>
      </c>
      <c r="E325" s="241" t="str">
        <f t="shared" si="25"/>
        <v>Current account, Savings and Investments15</v>
      </c>
      <c r="F325" s="86" t="s">
        <v>830</v>
      </c>
      <c r="G325" s="242">
        <v>0.10380645161290325</v>
      </c>
      <c r="H325" s="245">
        <v>98.359068216723045</v>
      </c>
    </row>
    <row r="326" spans="1:8">
      <c r="A326" s="86" t="str">
        <v>SAV_VAL4</v>
      </c>
      <c r="B326" s="239">
        <v>325</v>
      </c>
      <c r="C326" s="86" t="s">
        <v>801</v>
      </c>
      <c r="D326" s="241">
        <f>COUNTIF($C$1:$C326,C326)</f>
        <v>16</v>
      </c>
      <c r="E326" s="241" t="str">
        <f t="shared" si="25"/>
        <v>Current account, Savings and Investments16</v>
      </c>
      <c r="F326" s="86" t="s">
        <v>832</v>
      </c>
      <c r="G326" s="242">
        <v>0.1196</v>
      </c>
      <c r="H326" s="245">
        <v>93.207400843666775</v>
      </c>
    </row>
    <row r="327" spans="1:8">
      <c r="A327" s="86" t="str">
        <v>SAV_VALC</v>
      </c>
      <c r="B327" s="239">
        <v>326</v>
      </c>
      <c r="C327" s="86" t="s">
        <v>801</v>
      </c>
      <c r="D327" s="241">
        <f>COUNTIF($C$1:$C327,C327)</f>
        <v>17</v>
      </c>
      <c r="E327" s="241" t="str">
        <f t="shared" si="25"/>
        <v>Current account, Savings and Investments17</v>
      </c>
      <c r="F327" s="86" t="s">
        <v>834</v>
      </c>
      <c r="G327" s="242">
        <v>0.18838387096774192</v>
      </c>
      <c r="H327" s="245">
        <v>86.009748561928333</v>
      </c>
    </row>
    <row r="328" spans="1:8">
      <c r="A328" s="86" t="str">
        <v>LOA_HAS</v>
      </c>
      <c r="B328" s="239">
        <v>327</v>
      </c>
      <c r="C328" s="86" t="s">
        <v>836</v>
      </c>
      <c r="D328" s="241">
        <f>COUNTIF($C$1:$C328,C328)</f>
        <v>1</v>
      </c>
      <c r="E328" s="241" t="str">
        <f t="shared" si="25"/>
        <v>Loans1</v>
      </c>
      <c r="F328" s="86" t="s">
        <v>837</v>
      </c>
      <c r="G328" s="242">
        <v>0.12136451612903228</v>
      </c>
      <c r="H328" s="245">
        <v>97.350415663507221</v>
      </c>
    </row>
    <row r="329" spans="1:8">
      <c r="A329" s="86" t="str">
        <v>LOA_UNS</v>
      </c>
      <c r="B329" s="239">
        <v>328</v>
      </c>
      <c r="C329" s="86" t="s">
        <v>836</v>
      </c>
      <c r="D329" s="241">
        <f>COUNTIF($C$1:$C329,C329)</f>
        <v>2</v>
      </c>
      <c r="E329" s="241" t="str">
        <f t="shared" si="25"/>
        <v>Loans2</v>
      </c>
      <c r="F329" s="86" t="s">
        <v>839</v>
      </c>
      <c r="G329" s="242">
        <v>6.6319354838709668E-2</v>
      </c>
      <c r="H329" s="245">
        <v>98.884348680282969</v>
      </c>
    </row>
    <row r="330" spans="1:8">
      <c r="A330" s="86" t="str">
        <v>LOA_2PLUS</v>
      </c>
      <c r="B330" s="239">
        <v>329</v>
      </c>
      <c r="C330" s="86" t="s">
        <v>836</v>
      </c>
      <c r="D330" s="241">
        <f>COUNTIF($C$1:$C330,C330)</f>
        <v>3</v>
      </c>
      <c r="E330" s="241" t="str">
        <f t="shared" si="25"/>
        <v>Loans3</v>
      </c>
      <c r="F330" s="86" t="s">
        <v>841</v>
      </c>
      <c r="G330" s="242">
        <v>2.4780645161290322E-2</v>
      </c>
      <c r="H330" s="245">
        <v>97.739964803080213</v>
      </c>
    </row>
    <row r="331" spans="1:8">
      <c r="A331" s="86" t="str">
        <v>UNSECGT15K</v>
      </c>
      <c r="B331" s="239">
        <v>330</v>
      </c>
      <c r="C331" s="86" t="s">
        <v>836</v>
      </c>
      <c r="D331" s="241">
        <f>COUNTIF($C$1:$C331,C331)</f>
        <v>4</v>
      </c>
      <c r="E331" s="241" t="str">
        <f t="shared" si="25"/>
        <v>Loans4</v>
      </c>
      <c r="F331" s="86" t="s">
        <v>843</v>
      </c>
      <c r="G331" s="242">
        <v>1.0964516129032258E-2</v>
      </c>
      <c r="H331" s="245">
        <v>90.963839064922581</v>
      </c>
    </row>
    <row r="332" spans="1:8">
      <c r="A332" s="86" t="str">
        <v>PHLTH</v>
      </c>
      <c r="B332" s="239">
        <v>331</v>
      </c>
      <c r="C332" s="86" t="s">
        <v>845</v>
      </c>
      <c r="D332" s="241">
        <f>COUNTIF($C$1:$C332,C332)</f>
        <v>1</v>
      </c>
      <c r="E332" s="241" t="str">
        <f t="shared" si="25"/>
        <v>Insurance and Pensions1</v>
      </c>
      <c r="F332" s="86" t="s">
        <v>846</v>
      </c>
      <c r="G332" s="242">
        <v>3.7932258064516139E-2</v>
      </c>
      <c r="H332" s="245">
        <v>86.964325691752876</v>
      </c>
    </row>
    <row r="333" spans="1:8">
      <c r="A333" s="86" t="str">
        <v>CHLTH</v>
      </c>
      <c r="B333" s="239">
        <v>332</v>
      </c>
      <c r="C333" s="86" t="s">
        <v>845</v>
      </c>
      <c r="D333" s="241">
        <f>COUNTIF($C$1:$C333,C333)</f>
        <v>2</v>
      </c>
      <c r="E333" s="241" t="str">
        <f t="shared" si="25"/>
        <v>Insurance and Pensions2</v>
      </c>
      <c r="F333" s="86" t="s">
        <v>848</v>
      </c>
      <c r="G333" s="242">
        <v>3.9970967741935481E-2</v>
      </c>
      <c r="H333" s="245">
        <v>90.725358809117282</v>
      </c>
    </row>
    <row r="334" spans="1:8">
      <c r="A334" s="86" t="str">
        <v>LIF_ASSUR</v>
      </c>
      <c r="B334" s="239">
        <v>333</v>
      </c>
      <c r="C334" s="86" t="s">
        <v>845</v>
      </c>
      <c r="D334" s="241">
        <f>COUNTIF($C$1:$C334,C334)</f>
        <v>3</v>
      </c>
      <c r="E334" s="241" t="str">
        <f t="shared" si="25"/>
        <v>Insurance and Pensions3</v>
      </c>
      <c r="F334" s="86" t="s">
        <v>850</v>
      </c>
      <c r="G334" s="242">
        <v>0.34037741935483867</v>
      </c>
      <c r="H334" s="245">
        <v>99.389170611637667</v>
      </c>
    </row>
    <row r="335" spans="1:8">
      <c r="A335" s="86" t="str">
        <v>LIF_PROTECT</v>
      </c>
      <c r="B335" s="239">
        <v>334</v>
      </c>
      <c r="C335" s="86" t="s">
        <v>845</v>
      </c>
      <c r="D335" s="241">
        <f>COUNTIF($C$1:$C335,C335)</f>
        <v>4</v>
      </c>
      <c r="E335" s="241" t="str">
        <f t="shared" si="25"/>
        <v>Insurance and Pensions4</v>
      </c>
      <c r="F335" s="86" t="s">
        <v>852</v>
      </c>
      <c r="G335" s="242">
        <v>0.24236451612903223</v>
      </c>
      <c r="H335" s="245">
        <v>101.02925204646343</v>
      </c>
    </row>
    <row r="336" spans="1:8">
      <c r="A336" s="86" t="str">
        <v>PEN_CO</v>
      </c>
      <c r="B336" s="239">
        <v>335</v>
      </c>
      <c r="C336" s="86" t="s">
        <v>845</v>
      </c>
      <c r="D336" s="241">
        <f>COUNTIF($C$1:$C336,C336)</f>
        <v>5</v>
      </c>
      <c r="E336" s="241" t="str">
        <f t="shared" si="25"/>
        <v>Insurance and Pensions5</v>
      </c>
      <c r="F336" s="86" t="s">
        <v>854</v>
      </c>
      <c r="G336" s="242">
        <v>0.34277741935483869</v>
      </c>
      <c r="H336" s="245">
        <v>100.53283115713771</v>
      </c>
    </row>
    <row r="337" spans="1:8">
      <c r="A337" s="86" t="str">
        <v>PEN_PERS</v>
      </c>
      <c r="B337" s="239">
        <v>336</v>
      </c>
      <c r="C337" s="86" t="s">
        <v>845</v>
      </c>
      <c r="D337" s="241">
        <f>COUNTIF($C$1:$C337,C337)</f>
        <v>6</v>
      </c>
      <c r="E337" s="241" t="str">
        <f t="shared" si="25"/>
        <v>Insurance and Pensions6</v>
      </c>
      <c r="F337" s="86" t="s">
        <v>856</v>
      </c>
      <c r="G337" s="242">
        <v>5.885806451612903E-2</v>
      </c>
      <c r="H337" s="245">
        <v>94.442499787614864</v>
      </c>
    </row>
    <row r="338" spans="1:8">
      <c r="A338" s="86" t="str">
        <v>PEN_OTHER</v>
      </c>
      <c r="B338" s="239">
        <v>337</v>
      </c>
      <c r="C338" s="86" t="s">
        <v>845</v>
      </c>
      <c r="D338" s="241">
        <f>COUNTIF($C$1:$C338,C338)</f>
        <v>7</v>
      </c>
      <c r="E338" s="241" t="str">
        <f t="shared" si="25"/>
        <v>Insurance and Pensions7</v>
      </c>
      <c r="F338" s="86" t="s">
        <v>858</v>
      </c>
      <c r="G338" s="242">
        <v>0.17427419354838711</v>
      </c>
      <c r="H338" s="245">
        <v>92.802372821938135</v>
      </c>
    </row>
    <row r="339" spans="1:8">
      <c r="A339" s="86" t="str">
        <v>banktool</v>
      </c>
      <c r="B339" s="239">
        <v>338</v>
      </c>
      <c r="C339" s="86" t="s">
        <v>860</v>
      </c>
      <c r="D339" s="241">
        <f>COUNTIF($C$1:$C339,C339)</f>
        <v>1</v>
      </c>
      <c r="E339" s="241" t="str">
        <f t="shared" si="25"/>
        <v>FinTech1</v>
      </c>
      <c r="F339" s="86" t="s">
        <v>861</v>
      </c>
      <c r="G339" s="242">
        <v>5.3606451612903235E-2</v>
      </c>
      <c r="H339" s="245">
        <v>96.910082503120407</v>
      </c>
    </row>
    <row r="340" spans="1:8">
      <c r="A340" s="86" t="str">
        <v>mmgttool</v>
      </c>
      <c r="B340" s="239">
        <v>339</v>
      </c>
      <c r="C340" s="86" t="s">
        <v>860</v>
      </c>
      <c r="D340" s="241">
        <f>COUNTIF($C$1:$C340,C340)</f>
        <v>2</v>
      </c>
      <c r="E340" s="241" t="str">
        <f t="shared" si="25"/>
        <v>FinTech2</v>
      </c>
      <c r="F340" s="86" t="s">
        <v>863</v>
      </c>
      <c r="G340" s="242">
        <v>4.54483870967742E-2</v>
      </c>
      <c r="H340" s="245">
        <v>97.341323997857259</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0.39397096774193546</v>
      </c>
      <c r="H341" s="245">
        <v>102.02477016192009</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0.37809677419354842</v>
      </c>
      <c r="H342" s="245">
        <v>97.354763114304987</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0.11987096774193547</v>
      </c>
      <c r="H343" s="245">
        <v>101.24559262960085</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5.1754838709677418E-2</v>
      </c>
      <c r="H344" s="245">
        <v>102.17657338374968</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5.6112903225806449E-2</v>
      </c>
      <c r="H345" s="245">
        <v>99.388320159426485</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0.14627741935483873</v>
      </c>
      <c r="H346" s="245">
        <v>103.00403295192031</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0.38002580645161288</v>
      </c>
      <c r="H347" s="245">
        <v>98.269346165997149</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0.20428064516129033</v>
      </c>
      <c r="H348" s="245">
        <v>97.102044769668566</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8.9193548387096741E-2</v>
      </c>
      <c r="H349" s="245">
        <v>107.85833947308834</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0.17998064516129031</v>
      </c>
      <c r="H350" s="245">
        <v>101.13594199094213</v>
      </c>
    </row>
    <row r="351" spans="1:8">
      <c r="A351" s="86" t="str">
        <v>reg_fac</v>
      </c>
      <c r="B351" s="239">
        <v>350</v>
      </c>
      <c r="C351" s="86" t="s">
        <v>883</v>
      </c>
      <c r="D351" s="241">
        <f>COUNTIF($C$1:$C351,C351)</f>
        <v>1</v>
      </c>
      <c r="E351" s="241" t="str">
        <f t="shared" si="25"/>
        <v>Arrange mortgage (% of all people with a mortgage)1</v>
      </c>
      <c r="F351" s="86" t="s">
        <v>867</v>
      </c>
      <c r="G351" s="242">
        <v>0.62584838709677415</v>
      </c>
      <c r="H351" s="245">
        <v>102.59934858641142</v>
      </c>
    </row>
    <row r="352" spans="1:8">
      <c r="A352" s="86" t="str">
        <v>reg_net</v>
      </c>
      <c r="B352" s="239">
        <v>351</v>
      </c>
      <c r="C352" s="86" t="s">
        <v>883</v>
      </c>
      <c r="D352" s="241">
        <f>COUNTIF($C$1:$C352,C352)</f>
        <v>2</v>
      </c>
      <c r="E352" s="241" t="str">
        <f t="shared" si="25"/>
        <v>Arrange mortgage (% of all people with a mortgage)2</v>
      </c>
      <c r="F352" s="86" t="s">
        <v>869</v>
      </c>
      <c r="G352" s="242">
        <v>9.7741935483870987E-2</v>
      </c>
      <c r="H352" s="245">
        <v>94.756776986799125</v>
      </c>
    </row>
    <row r="353" spans="1:8">
      <c r="A353" s="86" t="str">
        <v>reg_pho</v>
      </c>
      <c r="B353" s="239">
        <v>352</v>
      </c>
      <c r="C353" s="86" t="s">
        <v>883</v>
      </c>
      <c r="D353" s="241">
        <f>COUNTIF($C$1:$C353,C353)</f>
        <v>3</v>
      </c>
      <c r="E353" s="241" t="str">
        <f t="shared" si="25"/>
        <v>Arrange mortgage (% of all people with a mortgage)3</v>
      </c>
      <c r="F353" s="86" t="s">
        <v>871</v>
      </c>
      <c r="G353" s="242">
        <v>0.17973225806451612</v>
      </c>
      <c r="H353" s="245">
        <v>95.3070527954401</v>
      </c>
    </row>
    <row r="354" spans="1:8">
      <c r="A354" s="86" t="str">
        <v>reg_pst</v>
      </c>
      <c r="B354" s="239">
        <v>353</v>
      </c>
      <c r="C354" s="86" t="s">
        <v>883</v>
      </c>
      <c r="D354" s="241">
        <f>COUNTIF($C$1:$C354,C354)</f>
        <v>4</v>
      </c>
      <c r="E354" s="241" t="str">
        <f t="shared" si="25"/>
        <v>Arrange mortgage (% of all people with a mortgage)4</v>
      </c>
      <c r="F354" s="86" t="s">
        <v>873</v>
      </c>
      <c r="G354" s="242">
        <v>5.9787096774193547E-2</v>
      </c>
      <c r="H354" s="245">
        <v>101.02511638045112</v>
      </c>
    </row>
    <row r="355" spans="1:8">
      <c r="A355" s="86" t="str">
        <v>reg_pcs</v>
      </c>
      <c r="B355" s="239">
        <v>354</v>
      </c>
      <c r="C355" s="86" t="s">
        <v>883</v>
      </c>
      <c r="D355" s="241">
        <f>COUNTIF($C$1:$C355,C355)</f>
        <v>5</v>
      </c>
      <c r="E355" s="241" t="str">
        <f t="shared" si="25"/>
        <v>Arrange mortgage (% of all people with a mortgage)5</v>
      </c>
      <c r="F355" s="86" t="s">
        <v>875</v>
      </c>
      <c r="G355" s="242">
        <v>9.5354838709677432E-3</v>
      </c>
      <c r="H355" s="245">
        <v>101.49265097197903</v>
      </c>
    </row>
    <row r="356" spans="1:8">
      <c r="A356" s="86" t="str">
        <v>reg_ifa</v>
      </c>
      <c r="B356" s="239">
        <v>355</v>
      </c>
      <c r="C356" s="86" t="s">
        <v>883</v>
      </c>
      <c r="D356" s="241">
        <f>COUNTIF($C$1:$C356,C356)</f>
        <v>6</v>
      </c>
      <c r="E356" s="241" t="str">
        <f t="shared" si="25"/>
        <v>Arrange mortgage (% of all people with a mortgage)6</v>
      </c>
      <c r="F356" s="86" t="s">
        <v>889</v>
      </c>
      <c r="G356" s="242">
        <v>2.7203225806451611E-2</v>
      </c>
      <c r="H356" s="245">
        <v>91.251787452292064</v>
      </c>
    </row>
    <row r="357" spans="1:8">
      <c r="A357" s="86" t="str">
        <v>manca_branch</v>
      </c>
      <c r="B357" s="239">
        <v>356</v>
      </c>
      <c r="C357" s="86" t="s">
        <v>891</v>
      </c>
      <c r="D357" s="241">
        <f>COUNTIF($C$1:$C357,C357)</f>
        <v>1</v>
      </c>
      <c r="E357" s="241" t="str">
        <f t="shared" si="25"/>
        <v>Manage current account1</v>
      </c>
      <c r="F357" s="86" t="s">
        <v>892</v>
      </c>
      <c r="G357" s="242">
        <v>0.57729032258064517</v>
      </c>
      <c r="H357" s="245">
        <v>100.95229467501572</v>
      </c>
    </row>
    <row r="358" spans="1:8">
      <c r="A358" s="86" t="str">
        <v>manca_net</v>
      </c>
      <c r="B358" s="239">
        <v>357</v>
      </c>
      <c r="C358" s="86" t="s">
        <v>891</v>
      </c>
      <c r="D358" s="241">
        <f>COUNTIF($C$1:$C358,C358)</f>
        <v>2</v>
      </c>
      <c r="E358" s="241" t="str">
        <f t="shared" si="25"/>
        <v>Manage current account2</v>
      </c>
      <c r="F358" s="86" t="s">
        <v>869</v>
      </c>
      <c r="G358" s="242">
        <v>0.57008709677419367</v>
      </c>
      <c r="H358" s="245">
        <v>96.042154463861777</v>
      </c>
    </row>
    <row r="359" spans="1:8">
      <c r="A359" s="86" t="str">
        <v>manca_mobnet</v>
      </c>
      <c r="B359" s="239">
        <v>358</v>
      </c>
      <c r="C359" s="86" t="s">
        <v>891</v>
      </c>
      <c r="D359" s="241">
        <f>COUNTIF($C$1:$C359,C359)</f>
        <v>3</v>
      </c>
      <c r="E359" s="241" t="str">
        <f t="shared" si="25"/>
        <v>Manage current account3</v>
      </c>
      <c r="F359" s="86" t="s">
        <v>895</v>
      </c>
      <c r="G359" s="242">
        <v>0.3737677419354839</v>
      </c>
      <c r="H359" s="245">
        <v>98.809482779193814</v>
      </c>
    </row>
    <row r="360" spans="1:8">
      <c r="A360" s="86" t="str">
        <v>manca_fixnet</v>
      </c>
      <c r="B360" s="239">
        <v>359</v>
      </c>
      <c r="C360" s="86" t="s">
        <v>891</v>
      </c>
      <c r="D360" s="241">
        <f>COUNTIF($C$1:$C360,C360)</f>
        <v>4</v>
      </c>
      <c r="E360" s="241" t="str">
        <f t="shared" si="25"/>
        <v>Manage current account4</v>
      </c>
      <c r="F360" s="86" t="s">
        <v>897</v>
      </c>
      <c r="G360" s="242">
        <v>0.37284193548387096</v>
      </c>
      <c r="H360" s="245">
        <v>91.460717777142847</v>
      </c>
    </row>
    <row r="361" spans="1:8">
      <c r="A361" s="86" t="str">
        <v>manca_pho</v>
      </c>
      <c r="B361" s="239">
        <v>360</v>
      </c>
      <c r="C361" s="86" t="s">
        <v>891</v>
      </c>
      <c r="D361" s="241">
        <f>COUNTIF($C$1:$C361,C361)</f>
        <v>5</v>
      </c>
      <c r="E361" s="241" t="str">
        <f t="shared" si="25"/>
        <v>Manage current account5</v>
      </c>
      <c r="F361" s="86" t="s">
        <v>871</v>
      </c>
      <c r="G361" s="242">
        <v>6.6583870967741945E-2</v>
      </c>
      <c r="H361" s="245">
        <v>95.201766788044523</v>
      </c>
    </row>
    <row r="362" spans="1:8">
      <c r="A362" s="86" t="str">
        <v>manca_pst</v>
      </c>
      <c r="B362" s="239">
        <v>361</v>
      </c>
      <c r="C362" s="86" t="s">
        <v>891</v>
      </c>
      <c r="D362" s="241">
        <f>COUNTIF($C$1:$C362,C362)</f>
        <v>6</v>
      </c>
      <c r="E362" s="241" t="str">
        <f t="shared" si="25"/>
        <v>Manage current account6</v>
      </c>
      <c r="F362" s="86" t="s">
        <v>873</v>
      </c>
      <c r="G362" s="242">
        <v>0.25984516129032253</v>
      </c>
      <c r="H362" s="245">
        <v>102.87707178095955</v>
      </c>
    </row>
    <row r="363" spans="1:8">
      <c r="A363" s="86" t="str">
        <v>mansv_branch</v>
      </c>
      <c r="B363" s="239">
        <v>362</v>
      </c>
      <c r="C363" s="86" t="s">
        <v>901</v>
      </c>
      <c r="D363" s="241">
        <f>COUNTIF($C$1:$C363,C363)</f>
        <v>1</v>
      </c>
      <c r="E363" s="241" t="str">
        <f t="shared" si="25"/>
        <v>Manage savings account1</v>
      </c>
      <c r="F363" s="86" t="s">
        <v>892</v>
      </c>
      <c r="G363" s="242">
        <v>0.17829999999999999</v>
      </c>
      <c r="H363" s="245">
        <v>99.240934524922181</v>
      </c>
    </row>
    <row r="364" spans="1:8">
      <c r="A364" s="86" t="str">
        <v>mansv_net</v>
      </c>
      <c r="B364" s="239">
        <v>363</v>
      </c>
      <c r="C364" s="86" t="s">
        <v>901</v>
      </c>
      <c r="D364" s="241">
        <f>COUNTIF($C$1:$C364,C364)</f>
        <v>2</v>
      </c>
      <c r="E364" s="241" t="str">
        <f t="shared" si="25"/>
        <v>Manage savings account2</v>
      </c>
      <c r="F364" s="86" t="s">
        <v>869</v>
      </c>
      <c r="G364" s="242">
        <v>0.32434193548387091</v>
      </c>
      <c r="H364" s="245">
        <v>92.094740451577806</v>
      </c>
    </row>
    <row r="365" spans="1:8">
      <c r="A365" s="86" t="str">
        <v>mansv_mobnet</v>
      </c>
      <c r="B365" s="239">
        <v>364</v>
      </c>
      <c r="C365" s="86" t="s">
        <v>901</v>
      </c>
      <c r="D365" s="241">
        <f>COUNTIF($C$1:$C365,C365)</f>
        <v>3</v>
      </c>
      <c r="E365" s="241" t="str">
        <f t="shared" si="25"/>
        <v>Manage savings account3</v>
      </c>
      <c r="F365" s="86" t="s">
        <v>895</v>
      </c>
      <c r="G365" s="242">
        <v>0.18449032258064518</v>
      </c>
      <c r="H365" s="245">
        <v>95.045476574256597</v>
      </c>
    </row>
    <row r="366" spans="1:8">
      <c r="A366" s="86" t="str">
        <v>mansv_fixnet</v>
      </c>
      <c r="B366" s="239">
        <v>365</v>
      </c>
      <c r="C366" s="86" t="s">
        <v>901</v>
      </c>
      <c r="D366" s="241">
        <f>COUNTIF($C$1:$C366,C366)</f>
        <v>4</v>
      </c>
      <c r="E366" s="241" t="str">
        <f t="shared" si="25"/>
        <v>Manage savings account4</v>
      </c>
      <c r="F366" s="86" t="s">
        <v>897</v>
      </c>
      <c r="G366" s="242">
        <v>0.1923</v>
      </c>
      <c r="H366" s="245">
        <v>89.011292194712183</v>
      </c>
    </row>
    <row r="367" spans="1:8">
      <c r="A367" s="86" t="str">
        <v>mansv_pho</v>
      </c>
      <c r="B367" s="239">
        <v>366</v>
      </c>
      <c r="C367" s="86" t="s">
        <v>901</v>
      </c>
      <c r="D367" s="241">
        <f>COUNTIF($C$1:$C367,C367)</f>
        <v>5</v>
      </c>
      <c r="E367" s="241" t="str">
        <f t="shared" si="25"/>
        <v>Manage savings account5</v>
      </c>
      <c r="F367" s="86" t="s">
        <v>871</v>
      </c>
      <c r="G367" s="242">
        <v>7.842903225806451E-2</v>
      </c>
      <c r="H367" s="245">
        <v>97.046483572959602</v>
      </c>
    </row>
    <row r="368" spans="1:8">
      <c r="A368" s="86" t="str">
        <v>mansv_pst</v>
      </c>
      <c r="B368" s="239">
        <v>367</v>
      </c>
      <c r="C368" s="86" t="s">
        <v>901</v>
      </c>
      <c r="D368" s="241">
        <f>COUNTIF($C$1:$C368,C368)</f>
        <v>6</v>
      </c>
      <c r="E368" s="241" t="str">
        <f t="shared" si="25"/>
        <v>Manage savings account6</v>
      </c>
      <c r="F368" s="86" t="s">
        <v>873</v>
      </c>
      <c r="G368" s="242">
        <v>0.10292580645161291</v>
      </c>
      <c r="H368" s="245">
        <v>95.724732885973424</v>
      </c>
    </row>
    <row r="369" spans="1:8">
      <c r="A369" s="86" t="str">
        <v>actmanca_branch</v>
      </c>
      <c r="B369" s="239">
        <v>368</v>
      </c>
      <c r="C369" s="86" t="s">
        <v>908</v>
      </c>
      <c r="D369" s="241">
        <f>COUNTIF($C$1:$C369,C369)</f>
        <v>1</v>
      </c>
      <c r="E369" s="241" t="str">
        <f t="shared" si="25"/>
        <v>Actively manage current account1</v>
      </c>
      <c r="F369" s="86" t="s">
        <v>892</v>
      </c>
      <c r="G369" s="242">
        <v>3.3812903225806455E-2</v>
      </c>
      <c r="H369" s="245">
        <v>102.13985001526129</v>
      </c>
    </row>
    <row r="370" spans="1:8">
      <c r="A370" s="86" t="str">
        <v>actmanca_net</v>
      </c>
      <c r="B370" s="239">
        <v>369</v>
      </c>
      <c r="C370" s="86" t="s">
        <v>908</v>
      </c>
      <c r="D370" s="241">
        <f>COUNTIF($C$1:$C370,C370)</f>
        <v>2</v>
      </c>
      <c r="E370" s="241" t="str">
        <f t="shared" si="25"/>
        <v>Actively manage current account2</v>
      </c>
      <c r="F370" s="86" t="s">
        <v>869</v>
      </c>
      <c r="G370" s="242">
        <v>0.36247419354838711</v>
      </c>
      <c r="H370" s="245">
        <v>96.390803516294412</v>
      </c>
    </row>
    <row r="371" spans="1:8">
      <c r="A371" s="86" t="str">
        <v>actmanca_mobnet</v>
      </c>
      <c r="B371" s="239">
        <v>370</v>
      </c>
      <c r="C371" s="86" t="s">
        <v>908</v>
      </c>
      <c r="D371" s="241">
        <f>COUNTIF($C$1:$C371,C371)</f>
        <v>3</v>
      </c>
      <c r="E371" s="241" t="str">
        <f t="shared" si="25"/>
        <v>Actively manage current account3</v>
      </c>
      <c r="F371" s="86" t="s">
        <v>895</v>
      </c>
      <c r="G371" s="242">
        <v>0.24521290322580647</v>
      </c>
      <c r="H371" s="245">
        <v>99.168922989515721</v>
      </c>
    </row>
    <row r="372" spans="1:8">
      <c r="A372" s="86" t="str">
        <v>actmanca_fixnet</v>
      </c>
      <c r="B372" s="239">
        <v>371</v>
      </c>
      <c r="C372" s="86" t="s">
        <v>908</v>
      </c>
      <c r="D372" s="241">
        <f>COUNTIF($C$1:$C372,C372)</f>
        <v>4</v>
      </c>
      <c r="E372" s="241" t="str">
        <f t="shared" si="25"/>
        <v>Actively manage current account4</v>
      </c>
      <c r="F372" s="86" t="s">
        <v>897</v>
      </c>
      <c r="G372" s="242">
        <v>0.14858064516129033</v>
      </c>
      <c r="H372" s="245">
        <v>91.488529884890994</v>
      </c>
    </row>
    <row r="373" spans="1:8">
      <c r="A373" s="86" t="str">
        <v>actmanca_pho</v>
      </c>
      <c r="B373" s="239">
        <v>372</v>
      </c>
      <c r="C373" s="86" t="s">
        <v>908</v>
      </c>
      <c r="D373" s="241">
        <f>COUNTIF($C$1:$C373,C373)</f>
        <v>5</v>
      </c>
      <c r="E373" s="241" t="str">
        <f t="shared" si="25"/>
        <v>Actively manage current account5</v>
      </c>
      <c r="F373" s="86" t="s">
        <v>871</v>
      </c>
      <c r="G373" s="242">
        <v>1.1812903225806453E-2</v>
      </c>
      <c r="H373" s="245">
        <v>97.797929853242024</v>
      </c>
    </row>
    <row r="374" spans="1:8">
      <c r="A374" s="86" t="str">
        <v>P600T</v>
      </c>
      <c r="B374" s="239">
        <v>373</v>
      </c>
      <c r="C374" s="86" t="s">
        <v>914</v>
      </c>
      <c r="D374" s="241">
        <f>COUNTIF($C$1:$C374,C374)</f>
        <v>1</v>
      </c>
      <c r="E374" s="241" t="str">
        <f t="shared" si="25"/>
        <v>Expenditure per adult per week1</v>
      </c>
      <c r="F374" s="86" t="s">
        <v>915</v>
      </c>
      <c r="G374" s="242">
        <v>4.6278580645161291</v>
      </c>
      <c r="H374" s="245">
        <v>92.671829324290172</v>
      </c>
    </row>
    <row r="375" spans="1:8">
      <c r="A375" s="86" t="str">
        <v>P601T</v>
      </c>
      <c r="B375" s="239">
        <v>374</v>
      </c>
      <c r="C375" s="86" t="s">
        <v>914</v>
      </c>
      <c r="D375" s="241">
        <f>COUNTIF($C$1:$C375,C375)</f>
        <v>2</v>
      </c>
      <c r="E375" s="241" t="str">
        <f t="shared" si="25"/>
        <v>Expenditure per adult per week2</v>
      </c>
      <c r="F375" s="86" t="s">
        <v>917</v>
      </c>
      <c r="G375" s="242">
        <v>0.59493548387096773</v>
      </c>
      <c r="H375" s="245">
        <v>96.718887293255989</v>
      </c>
    </row>
    <row r="376" spans="1:8">
      <c r="A376" s="86" t="str">
        <v>ALC</v>
      </c>
      <c r="B376" s="239">
        <v>375</v>
      </c>
      <c r="C376" s="86" t="s">
        <v>914</v>
      </c>
      <c r="D376" s="241">
        <f>COUNTIF($C$1:$C376,C376)</f>
        <v>3</v>
      </c>
      <c r="E376" s="241" t="str">
        <f t="shared" si="25"/>
        <v>Expenditure per adult per week3</v>
      </c>
      <c r="F376" s="86" t="s">
        <v>919</v>
      </c>
      <c r="G376" s="242">
        <v>8.2438709677419342E-2</v>
      </c>
      <c r="H376" s="245">
        <v>91.503930445354086</v>
      </c>
    </row>
    <row r="377" spans="1:8">
      <c r="A377" s="86" t="str">
        <v>TOB</v>
      </c>
      <c r="B377" s="239">
        <v>376</v>
      </c>
      <c r="C377" s="86" t="s">
        <v>914</v>
      </c>
      <c r="D377" s="241">
        <f>COUNTIF($C$1:$C377,C377)</f>
        <v>4</v>
      </c>
      <c r="E377" s="241" t="str">
        <f t="shared" si="25"/>
        <v>Expenditure per adult per week4</v>
      </c>
      <c r="F377" s="86" t="s">
        <v>921</v>
      </c>
      <c r="G377" s="242">
        <v>4.4238709677419358E-2</v>
      </c>
      <c r="H377" s="245">
        <v>121.01491089598078</v>
      </c>
    </row>
    <row r="378" spans="1:8">
      <c r="A378" s="86" t="str">
        <v>P603T</v>
      </c>
      <c r="B378" s="239">
        <v>377</v>
      </c>
      <c r="C378" s="86" t="s">
        <v>914</v>
      </c>
      <c r="D378" s="241">
        <f>COUNTIF($C$1:$C378,C378)</f>
        <v>5</v>
      </c>
      <c r="E378" s="241" t="str">
        <f t="shared" si="25"/>
        <v>Expenditure per adult per week5</v>
      </c>
      <c r="F378" s="86" t="s">
        <v>923</v>
      </c>
      <c r="G378" s="242">
        <v>0.23527096774193548</v>
      </c>
      <c r="H378" s="245">
        <v>94.708793066598602</v>
      </c>
    </row>
    <row r="379" spans="1:8">
      <c r="A379" s="86" t="str">
        <v>P604T</v>
      </c>
      <c r="B379" s="239">
        <v>378</v>
      </c>
      <c r="C379" s="86" t="s">
        <v>914</v>
      </c>
      <c r="D379" s="241">
        <f>COUNTIF($C$1:$C379,C379)</f>
        <v>6</v>
      </c>
      <c r="E379" s="241" t="str">
        <f t="shared" si="25"/>
        <v>Expenditure per adult per week6</v>
      </c>
      <c r="F379" s="86" t="s">
        <v>925</v>
      </c>
      <c r="G379" s="242">
        <v>0.68575483870967757</v>
      </c>
      <c r="H379" s="245">
        <v>97.48673544266687</v>
      </c>
    </row>
    <row r="380" spans="1:8">
      <c r="A380" s="86" t="str">
        <v>P605T</v>
      </c>
      <c r="B380" s="239">
        <v>379</v>
      </c>
      <c r="C380" s="86" t="s">
        <v>914</v>
      </c>
      <c r="D380" s="241">
        <f>COUNTIF($C$1:$C380,C380)</f>
        <v>7</v>
      </c>
      <c r="E380" s="241" t="str">
        <f t="shared" si="25"/>
        <v>Expenditure per adult per week7</v>
      </c>
      <c r="F380" s="86" t="s">
        <v>927</v>
      </c>
      <c r="G380" s="242">
        <v>0.37213225806451616</v>
      </c>
      <c r="H380" s="245">
        <v>90.685836585785736</v>
      </c>
    </row>
    <row r="381" spans="1:8">
      <c r="A381" s="86" t="str">
        <v>C61111</v>
      </c>
      <c r="B381" s="239">
        <v>380</v>
      </c>
      <c r="C381" s="86" t="s">
        <v>914</v>
      </c>
      <c r="D381" s="241">
        <f>COUNTIF($C$1:$C381,C381)</f>
        <v>8</v>
      </c>
      <c r="E381" s="241" t="str">
        <f t="shared" si="25"/>
        <v>Expenditure per adult per week8</v>
      </c>
      <c r="F381" s="86" t="s">
        <v>929</v>
      </c>
      <c r="G381" s="242">
        <v>2.2838709677419355E-3</v>
      </c>
      <c r="H381" s="245">
        <v>92.455091836792747</v>
      </c>
    </row>
    <row r="382" spans="1:8">
      <c r="A382" s="86" t="str">
        <v>C61112</v>
      </c>
      <c r="B382" s="239">
        <v>381</v>
      </c>
      <c r="C382" s="86" t="s">
        <v>914</v>
      </c>
      <c r="D382" s="241">
        <f>COUNTIF($C$1:$C382,C382)</f>
        <v>9</v>
      </c>
      <c r="E382" s="241" t="str">
        <f t="shared" si="25"/>
        <v>Expenditure per adult per week9</v>
      </c>
      <c r="F382" s="86" t="s">
        <v>931</v>
      </c>
      <c r="G382" s="242">
        <v>1.4629032258064516E-2</v>
      </c>
      <c r="H382" s="245">
        <v>91.643122748046679</v>
      </c>
    </row>
    <row r="383" spans="1:8">
      <c r="A383" s="86" t="str">
        <v>C61211</v>
      </c>
      <c r="B383" s="239">
        <v>382</v>
      </c>
      <c r="C383" s="86" t="s">
        <v>914</v>
      </c>
      <c r="D383" s="241">
        <f>COUNTIF($C$1:$C383,C383)</f>
        <v>10</v>
      </c>
      <c r="E383" s="241" t="str">
        <f t="shared" si="25"/>
        <v>Expenditure per adult per week10</v>
      </c>
      <c r="F383" s="86" t="s">
        <v>933</v>
      </c>
      <c r="G383" s="242">
        <v>1.7548387096774198E-3</v>
      </c>
      <c r="H383" s="245">
        <v>93.534357748383968</v>
      </c>
    </row>
    <row r="384" spans="1:8">
      <c r="A384" s="86" t="str">
        <v>C61311</v>
      </c>
      <c r="B384" s="239">
        <v>383</v>
      </c>
      <c r="C384" s="86" t="s">
        <v>914</v>
      </c>
      <c r="D384" s="241">
        <f>COUNTIF($C$1:$C384,C384)</f>
        <v>11</v>
      </c>
      <c r="E384" s="241" t="str">
        <f t="shared" si="25"/>
        <v>Expenditure per adult per week11</v>
      </c>
      <c r="F384" s="86" t="s">
        <v>935</v>
      </c>
      <c r="G384" s="242">
        <v>1.5564516129032259E-2</v>
      </c>
      <c r="H384" s="245">
        <v>86.279851681690218</v>
      </c>
    </row>
    <row r="385" spans="1:8">
      <c r="A385" s="86" t="str">
        <v>C61312</v>
      </c>
      <c r="B385" s="239">
        <v>384</v>
      </c>
      <c r="C385" s="86" t="s">
        <v>914</v>
      </c>
      <c r="D385" s="241">
        <f>COUNTIF($C$1:$C385,C385)</f>
        <v>12</v>
      </c>
      <c r="E385" s="241" t="str">
        <f t="shared" si="25"/>
        <v>Expenditure per adult per week12</v>
      </c>
      <c r="F385" s="86" t="s">
        <v>937</v>
      </c>
      <c r="G385" s="242">
        <v>2.7096774193548391E-4</v>
      </c>
      <c r="H385" s="245">
        <v>112.14189873138001</v>
      </c>
    </row>
    <row r="386" spans="1:8">
      <c r="A386" s="86" t="str">
        <v>C61313</v>
      </c>
      <c r="B386" s="239">
        <v>385</v>
      </c>
      <c r="C386" s="86" t="s">
        <v>914</v>
      </c>
      <c r="D386" s="241">
        <f>COUNTIF($C$1:$C386,C386)</f>
        <v>13</v>
      </c>
      <c r="E386" s="241" t="str">
        <f t="shared" si="25"/>
        <v>Expenditure per adult per week13</v>
      </c>
      <c r="F386" s="86" t="s">
        <v>939</v>
      </c>
      <c r="G386" s="242">
        <v>5.2225806451612908E-3</v>
      </c>
      <c r="H386" s="245">
        <v>114.92097595211376</v>
      </c>
    </row>
    <row r="387" spans="1:8">
      <c r="A387" s="86" t="str">
        <v>C62112</v>
      </c>
      <c r="B387" s="239">
        <v>386</v>
      </c>
      <c r="C387" s="86" t="s">
        <v>914</v>
      </c>
      <c r="D387" s="241">
        <f>COUNTIF($C$1:$C387,C387)</f>
        <v>14</v>
      </c>
      <c r="E387" s="241" t="str">
        <f t="shared" ref="E387:E450" si="26">C387&amp;D387</f>
        <v>Expenditure per adult per week14</v>
      </c>
      <c r="F387" s="86" t="s">
        <v>941</v>
      </c>
      <c r="G387" s="242">
        <v>2.0741935483870968E-3</v>
      </c>
      <c r="H387" s="245">
        <v>85.087783230048885</v>
      </c>
    </row>
    <row r="388" spans="1:8">
      <c r="A388" s="86" t="str">
        <v>C62113</v>
      </c>
      <c r="B388" s="239">
        <v>387</v>
      </c>
      <c r="C388" s="86" t="s">
        <v>914</v>
      </c>
      <c r="D388" s="241">
        <f>COUNTIF($C$1:$C388,C388)</f>
        <v>15</v>
      </c>
      <c r="E388" s="241" t="str">
        <f t="shared" si="26"/>
        <v>Expenditure per adult per week15</v>
      </c>
      <c r="F388" s="86" t="s">
        <v>943</v>
      </c>
      <c r="G388" s="242">
        <v>2.3548387096774197E-4</v>
      </c>
      <c r="H388" s="245">
        <v>123.3788586363023</v>
      </c>
    </row>
    <row r="389" spans="1:8">
      <c r="A389" s="86" t="str">
        <v>C62114</v>
      </c>
      <c r="B389" s="239">
        <v>388</v>
      </c>
      <c r="C389" s="86" t="s">
        <v>914</v>
      </c>
      <c r="D389" s="241">
        <f>COUNTIF($C$1:$C389,C389)</f>
        <v>16</v>
      </c>
      <c r="E389" s="241" t="str">
        <f t="shared" si="26"/>
        <v>Expenditure per adult per week16</v>
      </c>
      <c r="F389" s="86" t="s">
        <v>945</v>
      </c>
      <c r="G389" s="242">
        <v>1.1193548387096776E-3</v>
      </c>
      <c r="H389" s="245">
        <v>79.942011176151937</v>
      </c>
    </row>
    <row r="390" spans="1:8">
      <c r="A390" s="86" t="str">
        <v>C62211</v>
      </c>
      <c r="B390" s="239">
        <v>389</v>
      </c>
      <c r="C390" s="86" t="s">
        <v>914</v>
      </c>
      <c r="D390" s="241">
        <f>COUNTIF($C$1:$C390,C390)</f>
        <v>17</v>
      </c>
      <c r="E390" s="241" t="str">
        <f t="shared" si="26"/>
        <v>Expenditure per adult per week17</v>
      </c>
      <c r="F390" s="86" t="s">
        <v>947</v>
      </c>
      <c r="G390" s="242">
        <v>9.0161290322580655E-3</v>
      </c>
      <c r="H390" s="245">
        <v>84.255264401234925</v>
      </c>
    </row>
    <row r="391" spans="1:8">
      <c r="A391" s="86" t="str">
        <v>C62212</v>
      </c>
      <c r="B391" s="239">
        <v>390</v>
      </c>
      <c r="C391" s="86" t="s">
        <v>914</v>
      </c>
      <c r="D391" s="241">
        <f>COUNTIF($C$1:$C391,C391)</f>
        <v>18</v>
      </c>
      <c r="E391" s="241" t="str">
        <f t="shared" si="26"/>
        <v>Expenditure per adult per week18</v>
      </c>
      <c r="F391" s="86" t="s">
        <v>949</v>
      </c>
      <c r="G391" s="242">
        <v>1.2403225806451612E-2</v>
      </c>
      <c r="H391" s="245">
        <v>84.569859898505158</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6.022580645161292E-3</v>
      </c>
      <c r="H393" s="245">
        <v>79.867179383746716</v>
      </c>
    </row>
    <row r="394" spans="1:8">
      <c r="A394" s="86" t="str">
        <v>C63111</v>
      </c>
      <c r="B394" s="239">
        <v>393</v>
      </c>
      <c r="C394" s="86" t="s">
        <v>914</v>
      </c>
      <c r="D394" s="241">
        <f>COUNTIF($C$1:$C394,C394)</f>
        <v>21</v>
      </c>
      <c r="E394" s="241" t="str">
        <f t="shared" si="26"/>
        <v>Expenditure per adult per week21</v>
      </c>
      <c r="F394" s="86" t="s">
        <v>955</v>
      </c>
      <c r="G394" s="242">
        <v>6.5161290322580652E-4</v>
      </c>
      <c r="H394" s="245">
        <v>84.337728146400721</v>
      </c>
    </row>
    <row r="395" spans="1:8">
      <c r="A395" s="86" t="str">
        <v>P607T</v>
      </c>
      <c r="B395" s="239">
        <v>394</v>
      </c>
      <c r="C395" s="86" t="s">
        <v>914</v>
      </c>
      <c r="D395" s="241">
        <f>COUNTIF($C$1:$C395,C395)</f>
        <v>22</v>
      </c>
      <c r="E395" s="241" t="str">
        <f t="shared" si="26"/>
        <v>Expenditure per adult per week22</v>
      </c>
      <c r="F395" s="86" t="s">
        <v>957</v>
      </c>
      <c r="G395" s="242">
        <v>0.75188709677419352</v>
      </c>
      <c r="H395" s="245">
        <v>89.538250321219564</v>
      </c>
    </row>
    <row r="396" spans="1:8">
      <c r="A396" s="86" t="str">
        <v>P608T</v>
      </c>
      <c r="B396" s="239">
        <v>395</v>
      </c>
      <c r="C396" s="86" t="s">
        <v>914</v>
      </c>
      <c r="D396" s="241">
        <f>COUNTIF($C$1:$C396,C396)</f>
        <v>23</v>
      </c>
      <c r="E396" s="241" t="str">
        <f t="shared" si="26"/>
        <v>Expenditure per adult per week23</v>
      </c>
      <c r="F396" s="86" t="s">
        <v>959</v>
      </c>
      <c r="G396" s="242">
        <v>0.16517741935483871</v>
      </c>
      <c r="H396" s="245">
        <v>98.097362994649799</v>
      </c>
    </row>
    <row r="397" spans="1:8">
      <c r="A397" s="86" t="str">
        <v>P609T</v>
      </c>
      <c r="B397" s="239">
        <v>396</v>
      </c>
      <c r="C397" s="86" t="s">
        <v>914</v>
      </c>
      <c r="D397" s="241">
        <f>COUNTIF($C$1:$C397,C397)</f>
        <v>24</v>
      </c>
      <c r="E397" s="241" t="str">
        <f t="shared" si="26"/>
        <v>Expenditure per adult per week24</v>
      </c>
      <c r="F397" s="86" t="s">
        <v>961</v>
      </c>
      <c r="G397" s="242">
        <v>0.71610967741935472</v>
      </c>
      <c r="H397" s="245">
        <v>90.752972218399634</v>
      </c>
    </row>
    <row r="398" spans="1:8">
      <c r="A398" s="86" t="str">
        <v>P610T</v>
      </c>
      <c r="B398" s="239">
        <v>397</v>
      </c>
      <c r="C398" s="86" t="s">
        <v>914</v>
      </c>
      <c r="D398" s="241">
        <f>COUNTIF($C$1:$C398,C398)</f>
        <v>25</v>
      </c>
      <c r="E398" s="241" t="str">
        <f t="shared" si="26"/>
        <v>Expenditure per adult per week25</v>
      </c>
      <c r="F398" s="86" t="s">
        <v>963</v>
      </c>
      <c r="G398" s="242">
        <v>6.2274193548387098E-2</v>
      </c>
      <c r="H398" s="245">
        <v>78.14287645237566</v>
      </c>
    </row>
    <row r="399" spans="1:8">
      <c r="A399" s="86" t="str">
        <v>P611T</v>
      </c>
      <c r="B399" s="239">
        <v>398</v>
      </c>
      <c r="C399" s="86" t="s">
        <v>914</v>
      </c>
      <c r="D399" s="241">
        <f>COUNTIF($C$1:$C399,C399)</f>
        <v>26</v>
      </c>
      <c r="E399" s="241" t="str">
        <f t="shared" si="26"/>
        <v>Expenditure per adult per week26</v>
      </c>
      <c r="F399" s="86" t="s">
        <v>965</v>
      </c>
      <c r="G399" s="242">
        <v>0.43669032258064516</v>
      </c>
      <c r="H399" s="245">
        <v>90.369505073665991</v>
      </c>
    </row>
    <row r="400" spans="1:8">
      <c r="A400" s="86" t="str">
        <v>P612T</v>
      </c>
      <c r="B400" s="239">
        <v>399</v>
      </c>
      <c r="C400" s="86" t="s">
        <v>914</v>
      </c>
      <c r="D400" s="241">
        <f>COUNTIF($C$1:$C400,C400)</f>
        <v>27</v>
      </c>
      <c r="E400" s="241" t="str">
        <f t="shared" si="26"/>
        <v>Expenditure per adult per week27</v>
      </c>
      <c r="F400" s="86" t="s">
        <v>967</v>
      </c>
      <c r="G400" s="242">
        <v>0.41038064516129036</v>
      </c>
      <c r="H400" s="245">
        <v>91.431924511212145</v>
      </c>
    </row>
    <row r="401" spans="1:8">
      <c r="A401" s="86" t="str">
        <v>WEBSPEND</v>
      </c>
      <c r="B401" s="239">
        <v>400</v>
      </c>
      <c r="C401" s="86" t="s">
        <v>914</v>
      </c>
      <c r="D401" s="241">
        <f>COUNTIF($C$1:$C401,C401)</f>
        <v>28</v>
      </c>
      <c r="E401" s="241" t="str">
        <f t="shared" si="26"/>
        <v>Expenditure per adult per week28</v>
      </c>
      <c r="F401" s="86" t="s">
        <v>969</v>
      </c>
      <c r="G401" s="242">
        <v>0.17150322580645161</v>
      </c>
      <c r="H401" s="245">
        <v>88.788087206504159</v>
      </c>
    </row>
    <row r="402" spans="1:8">
      <c r="A402" s="86" t="str">
        <v>onlineuse12</v>
      </c>
      <c r="B402" s="239">
        <v>401</v>
      </c>
      <c r="C402" s="86" t="s">
        <v>972</v>
      </c>
      <c r="D402" s="241">
        <f>COUNTIF($C$1:$C402,C402)</f>
        <v>1</v>
      </c>
      <c r="E402" s="241" t="str">
        <f t="shared" si="26"/>
        <v>Internet Access: Overall1</v>
      </c>
      <c r="F402" s="86" t="s">
        <v>973</v>
      </c>
      <c r="G402" s="242">
        <v>0.8879838709677419</v>
      </c>
      <c r="H402" s="245">
        <v>98.373339269764628</v>
      </c>
    </row>
    <row r="403" spans="1:8">
      <c r="A403" s="86" t="str">
        <v>onlineuse5</v>
      </c>
      <c r="B403" s="239">
        <v>402</v>
      </c>
      <c r="C403" s="86" t="s">
        <v>972</v>
      </c>
      <c r="D403" s="241">
        <f>COUNTIF($C$1:$C403,C403)</f>
        <v>2</v>
      </c>
      <c r="E403" s="241" t="str">
        <f t="shared" si="26"/>
        <v>Internet Access: Overall2</v>
      </c>
      <c r="F403" s="86" t="s">
        <v>975</v>
      </c>
      <c r="G403" s="242">
        <v>9.6864516129032269E-2</v>
      </c>
      <c r="H403" s="245">
        <v>115.73127725534572</v>
      </c>
    </row>
    <row r="404" spans="1:8">
      <c r="A404" s="86" t="str">
        <v>netfreq1</v>
      </c>
      <c r="B404" s="239">
        <v>403</v>
      </c>
      <c r="C404" s="86" t="s">
        <v>978</v>
      </c>
      <c r="D404" s="241">
        <f>COUNTIF($C$1:$C404,C404)</f>
        <v>1</v>
      </c>
      <c r="E404" s="241" t="str">
        <f t="shared" si="26"/>
        <v>Internet Access: Frequency1</v>
      </c>
      <c r="F404" s="86" t="s">
        <v>979</v>
      </c>
      <c r="G404" s="242">
        <v>2.3938709677419356E-2</v>
      </c>
      <c r="H404" s="245">
        <v>101.11551925695792</v>
      </c>
    </row>
    <row r="405" spans="1:8">
      <c r="A405" s="86" t="str">
        <v>netfreq2t10</v>
      </c>
      <c r="B405" s="239">
        <v>404</v>
      </c>
      <c r="C405" s="86" t="s">
        <v>978</v>
      </c>
      <c r="D405" s="241">
        <f>COUNTIF($C$1:$C405,C405)</f>
        <v>2</v>
      </c>
      <c r="E405" s="241" t="str">
        <f t="shared" si="26"/>
        <v>Internet Access: Frequency2</v>
      </c>
      <c r="F405" s="86" t="s">
        <v>981</v>
      </c>
      <c r="G405" s="242">
        <v>0.42959677419354836</v>
      </c>
      <c r="H405" s="245">
        <v>102.22251665625713</v>
      </c>
    </row>
    <row r="406" spans="1:8">
      <c r="A406" s="86" t="str">
        <v>netfreq10p</v>
      </c>
      <c r="B406" s="239">
        <v>405</v>
      </c>
      <c r="C406" s="86" t="s">
        <v>978</v>
      </c>
      <c r="D406" s="241">
        <f>COUNTIF($C$1:$C406,C406)</f>
        <v>3</v>
      </c>
      <c r="E406" s="241" t="str">
        <f t="shared" si="26"/>
        <v>Internet Access: Frequency3</v>
      </c>
      <c r="F406" s="86" t="s">
        <v>983</v>
      </c>
      <c r="G406" s="242">
        <v>0.43424193548387102</v>
      </c>
      <c r="H406" s="245">
        <v>94.667381459728091</v>
      </c>
    </row>
    <row r="407" spans="1:8">
      <c r="A407" s="86" t="str">
        <v>ONHOURS0</v>
      </c>
      <c r="B407" s="239">
        <v>406</v>
      </c>
      <c r="C407" s="86" t="s">
        <v>985</v>
      </c>
      <c r="D407" s="241">
        <f>COUNTIF($C$1:$C407,C407)</f>
        <v>1</v>
      </c>
      <c r="E407" s="241" t="str">
        <f t="shared" si="26"/>
        <v>Internet Access: Usage in Last Week1</v>
      </c>
      <c r="F407" s="86" t="s">
        <v>986</v>
      </c>
      <c r="G407" s="242">
        <v>0.12415483870967745</v>
      </c>
      <c r="H407" s="245">
        <v>115.15336530499809</v>
      </c>
    </row>
    <row r="408" spans="1:8">
      <c r="A408" s="86" t="str">
        <v>ONHOURS1</v>
      </c>
      <c r="B408" s="239">
        <v>407</v>
      </c>
      <c r="C408" s="86" t="s">
        <v>985</v>
      </c>
      <c r="D408" s="241">
        <f>COUNTIF($C$1:$C408,C408)</f>
        <v>2</v>
      </c>
      <c r="E408" s="241" t="str">
        <f t="shared" si="26"/>
        <v>Internet Access: Usage in Last Week2</v>
      </c>
      <c r="F408" s="86" t="s">
        <v>988</v>
      </c>
      <c r="G408" s="242">
        <v>9.177419354838709E-2</v>
      </c>
      <c r="H408" s="245">
        <v>100.78313936847813</v>
      </c>
    </row>
    <row r="409" spans="1:8">
      <c r="A409" s="86" t="str">
        <v>ONHOURS2</v>
      </c>
      <c r="B409" s="239">
        <v>408</v>
      </c>
      <c r="C409" s="86" t="s">
        <v>985</v>
      </c>
      <c r="D409" s="241">
        <f>COUNTIF($C$1:$C409,C409)</f>
        <v>3</v>
      </c>
      <c r="E409" s="241" t="str">
        <f t="shared" si="26"/>
        <v>Internet Access: Usage in Last Week3</v>
      </c>
      <c r="F409" s="86" t="s">
        <v>990</v>
      </c>
      <c r="G409" s="242">
        <v>0.25439354838709677</v>
      </c>
      <c r="H409" s="245">
        <v>103.28734184758437</v>
      </c>
    </row>
    <row r="410" spans="1:8">
      <c r="A410" s="86" t="str">
        <v>ONHOURS3</v>
      </c>
      <c r="B410" s="239">
        <v>409</v>
      </c>
      <c r="C410" s="86" t="s">
        <v>985</v>
      </c>
      <c r="D410" s="241">
        <f>COUNTIF($C$1:$C410,C410)</f>
        <v>4</v>
      </c>
      <c r="E410" s="241" t="str">
        <f t="shared" si="26"/>
        <v>Internet Access: Usage in Last Week4</v>
      </c>
      <c r="F410" s="86" t="s">
        <v>992</v>
      </c>
      <c r="G410" s="242">
        <v>0.25475806451612903</v>
      </c>
      <c r="H410" s="245">
        <v>96.892870749844363</v>
      </c>
    </row>
    <row r="411" spans="1:8">
      <c r="A411" s="86" t="str">
        <v>ONHOURS4</v>
      </c>
      <c r="B411" s="239">
        <v>410</v>
      </c>
      <c r="C411" s="86" t="s">
        <v>985</v>
      </c>
      <c r="D411" s="241">
        <f>COUNTIF($C$1:$C411,C411)</f>
        <v>5</v>
      </c>
      <c r="E411" s="241" t="str">
        <f t="shared" si="26"/>
        <v>Internet Access: Usage in Last Week5</v>
      </c>
      <c r="F411" s="86" t="s">
        <v>994</v>
      </c>
      <c r="G411" s="242">
        <v>0.27466129032258069</v>
      </c>
      <c r="H411" s="245">
        <v>94.223530465015926</v>
      </c>
    </row>
    <row r="412" spans="1:8">
      <c r="A412" s="86" t="str">
        <v>TECH18</v>
      </c>
      <c r="B412" s="239">
        <v>411</v>
      </c>
      <c r="C412" s="86" t="s">
        <v>996</v>
      </c>
      <c r="D412" s="241">
        <f>COUNTIF($C$1:$C412,C412)</f>
        <v>1</v>
      </c>
      <c r="E412" s="241" t="str">
        <f t="shared" si="26"/>
        <v>Technology at Home1</v>
      </c>
      <c r="F412" s="86" t="s">
        <v>997</v>
      </c>
      <c r="G412" s="242">
        <v>7.5551612903225818E-2</v>
      </c>
      <c r="H412" s="245">
        <v>95.375859023932946</v>
      </c>
    </row>
    <row r="413" spans="1:8">
      <c r="A413" s="86" t="str">
        <v>TECH19</v>
      </c>
      <c r="B413" s="239">
        <v>412</v>
      </c>
      <c r="C413" s="86" t="s">
        <v>996</v>
      </c>
      <c r="D413" s="241">
        <f>COUNTIF($C$1:$C413,C413)</f>
        <v>2</v>
      </c>
      <c r="E413" s="241" t="str">
        <f t="shared" si="26"/>
        <v>Technology at Home2</v>
      </c>
      <c r="F413" s="86" t="s">
        <v>999</v>
      </c>
      <c r="G413" s="242">
        <v>0.23304516129032257</v>
      </c>
      <c r="H413" s="245">
        <v>101.74111971292044</v>
      </c>
    </row>
    <row r="414" spans="1:8">
      <c r="A414" s="86" t="str">
        <v>mobhas</v>
      </c>
      <c r="B414" s="239">
        <v>413</v>
      </c>
      <c r="C414" s="86" t="s">
        <v>1002</v>
      </c>
      <c r="D414" s="241">
        <f>COUNTIF($C$1:$C414,C414)</f>
        <v>1</v>
      </c>
      <c r="E414" s="241" t="str">
        <f t="shared" si="26"/>
        <v>Mobile phone1</v>
      </c>
      <c r="F414" s="86" t="s">
        <v>1003</v>
      </c>
      <c r="G414" s="242">
        <v>0.88616129032258073</v>
      </c>
      <c r="H414" s="245">
        <v>99.472228461075431</v>
      </c>
    </row>
    <row r="415" spans="1:8">
      <c r="A415" s="86" t="str">
        <v>mob_smart</v>
      </c>
      <c r="B415" s="239">
        <v>414</v>
      </c>
      <c r="C415" s="86" t="s">
        <v>1002</v>
      </c>
      <c r="D415" s="241">
        <f>COUNTIF($C$1:$C415,C415)</f>
        <v>2</v>
      </c>
      <c r="E415" s="241" t="str">
        <f t="shared" si="26"/>
        <v>Mobile phone2</v>
      </c>
      <c r="F415" s="86" t="s">
        <v>1005</v>
      </c>
      <c r="G415" s="242">
        <v>0.73681612903225813</v>
      </c>
      <c r="H415" s="245">
        <v>98.838491044574411</v>
      </c>
    </row>
    <row r="416" spans="1:8">
      <c r="A416" s="86" t="str">
        <v>ips_iphone</v>
      </c>
      <c r="B416" s="239">
        <v>415</v>
      </c>
      <c r="C416" s="86" t="s">
        <v>1002</v>
      </c>
      <c r="D416" s="241">
        <f>COUNTIF($C$1:$C416,C416)</f>
        <v>3</v>
      </c>
      <c r="E416" s="241" t="str">
        <f t="shared" si="26"/>
        <v>Mobile phone3</v>
      </c>
      <c r="F416" s="86" t="s">
        <v>1007</v>
      </c>
      <c r="G416" s="242">
        <v>0.30628709677419352</v>
      </c>
      <c r="H416" s="245">
        <v>95.802899883888045</v>
      </c>
    </row>
    <row r="417" spans="1:8">
      <c r="A417" s="86" t="str">
        <v>TECH29</v>
      </c>
      <c r="B417" s="239">
        <v>416</v>
      </c>
      <c r="C417" s="86" t="s">
        <v>1009</v>
      </c>
      <c r="D417" s="241">
        <f>COUNTIF($C$1:$C417,C417)</f>
        <v>1</v>
      </c>
      <c r="E417" s="241" t="str">
        <f t="shared" si="26"/>
        <v>Tablet Devices1</v>
      </c>
      <c r="F417" s="86" t="s">
        <v>1010</v>
      </c>
      <c r="G417" s="242">
        <v>0.46173225806451612</v>
      </c>
      <c r="H417" s="245">
        <v>96.528376353135144</v>
      </c>
    </row>
    <row r="418" spans="1:8">
      <c r="A418" s="86" t="str">
        <v>socmed_lessthanmonthly</v>
      </c>
      <c r="B418" s="239">
        <v>417</v>
      </c>
      <c r="C418" s="86" t="s">
        <v>1012</v>
      </c>
      <c r="D418" s="241">
        <f>COUNTIF($C$1:$C418,C418)</f>
        <v>1</v>
      </c>
      <c r="E418" s="241" t="str">
        <f t="shared" si="26"/>
        <v>Overall Social Media Activity1</v>
      </c>
      <c r="F418" s="86" t="s">
        <v>1013</v>
      </c>
      <c r="G418" s="242">
        <v>3.5490322580645169E-2</v>
      </c>
      <c r="H418" s="245">
        <v>97.382339631867765</v>
      </c>
    </row>
    <row r="419" spans="1:8">
      <c r="A419" s="86" t="str">
        <v>socmed_lessthanweekly</v>
      </c>
      <c r="B419" s="239">
        <v>418</v>
      </c>
      <c r="C419" s="86" t="s">
        <v>1012</v>
      </c>
      <c r="D419" s="241">
        <f>COUNTIF($C$1:$C419,C419)</f>
        <v>2</v>
      </c>
      <c r="E419" s="241" t="str">
        <f t="shared" si="26"/>
        <v>Overall Social Media Activity2</v>
      </c>
      <c r="F419" s="86" t="s">
        <v>1015</v>
      </c>
      <c r="G419" s="242">
        <v>4.9203225806451617E-2</v>
      </c>
      <c r="H419" s="245">
        <v>96.125263812979739</v>
      </c>
    </row>
    <row r="420" spans="1:8">
      <c r="A420" s="86" t="str">
        <v>socmed_weekly</v>
      </c>
      <c r="B420" s="239">
        <v>419</v>
      </c>
      <c r="C420" s="86" t="s">
        <v>1012</v>
      </c>
      <c r="D420" s="241">
        <f>COUNTIF($C$1:$C420,C420)</f>
        <v>3</v>
      </c>
      <c r="E420" s="241" t="str">
        <f t="shared" si="26"/>
        <v>Overall Social Media Activity3</v>
      </c>
      <c r="F420" s="86" t="s">
        <v>1017</v>
      </c>
      <c r="G420" s="242">
        <v>0.15075483870967746</v>
      </c>
      <c r="H420" s="245">
        <v>96.271224150593156</v>
      </c>
    </row>
    <row r="421" spans="1:8">
      <c r="A421" s="86" t="str">
        <v>socmed_daily</v>
      </c>
      <c r="B421" s="239">
        <v>420</v>
      </c>
      <c r="C421" s="86" t="s">
        <v>1012</v>
      </c>
      <c r="D421" s="241">
        <f>COUNTIF($C$1:$C421,C421)</f>
        <v>4</v>
      </c>
      <c r="E421" s="241" t="str">
        <f t="shared" si="26"/>
        <v>Overall Social Media Activity4</v>
      </c>
      <c r="F421" s="86" t="s">
        <v>1019</v>
      </c>
      <c r="G421" s="242">
        <v>0.50234516129032247</v>
      </c>
      <c r="H421" s="245">
        <v>99.842766635686175</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0.23744838709677421</v>
      </c>
      <c r="H422" s="245">
        <v>99.762115643674463</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0.12726451612903228</v>
      </c>
      <c r="H423" s="245">
        <v>102.76362572227804</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0.2662677419354838</v>
      </c>
      <c r="H424" s="245">
        <v>98.555064942003881</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0.13460645161290324</v>
      </c>
      <c r="H425" s="245">
        <v>101.01598591614351</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0.17104838709677417</v>
      </c>
      <c r="H426" s="245">
        <v>99.397348115948759</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0.18986774193548386</v>
      </c>
      <c r="H427" s="245">
        <v>98.210860372095624</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0.45779677419354842</v>
      </c>
      <c r="H428" s="245">
        <v>98.552336836894312</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0.22799032258064514</v>
      </c>
      <c r="H429" s="245">
        <v>98.119747794098899</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0.21532580645161292</v>
      </c>
      <c r="H430" s="245">
        <v>97.857116228027834</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0.68427096774193541</v>
      </c>
      <c r="H431" s="245">
        <v>98.697935798263046</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0.31991935483870965</v>
      </c>
      <c r="H432" s="245">
        <v>99.176127445234627</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0.21780645161290321</v>
      </c>
      <c r="H433" s="245">
        <v>97.668830043411475</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5.8864516129032249E-2</v>
      </c>
      <c r="H434" s="245">
        <v>101.24332147940349</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5.4187096774193554E-2</v>
      </c>
      <c r="H435" s="245">
        <v>97.809958004433909</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0.78019354838709676</v>
      </c>
      <c r="H436" s="245">
        <v>97.561585384903452</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0.61737741935483881</v>
      </c>
      <c r="H437" s="245">
        <v>99.123593681299141</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0.45479032258064522</v>
      </c>
      <c r="H438" s="245">
        <v>100.20694451189733</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5.3290322580645172E-2</v>
      </c>
      <c r="H439" s="245">
        <v>99.127784898243235</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0.36318709677419353</v>
      </c>
      <c r="H440" s="245">
        <v>98.41623208546153</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0.14405483870967742</v>
      </c>
      <c r="H441" s="245">
        <v>95.184663066864289</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0.15115806451612904</v>
      </c>
      <c r="H442" s="245">
        <v>97.019329912809354</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0.10681935483870966</v>
      </c>
      <c r="H443" s="245">
        <v>98.170929242950507</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0.1052967741935484</v>
      </c>
      <c r="H444" s="245">
        <v>98.714116024022289</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0.1982193548387097</v>
      </c>
      <c r="H445" s="245">
        <v>100.43138321395865</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0.14514193548387094</v>
      </c>
      <c r="H446" s="245">
        <v>100.15182765964157</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6.5319354838709667E-2</v>
      </c>
      <c r="H447" s="245">
        <v>95.469366299776098</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6.1506451612903225E-2</v>
      </c>
      <c r="H448" s="245">
        <v>97.252695859883346</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0.29331935483870969</v>
      </c>
      <c r="H449" s="245">
        <v>97.833399413411811</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5.4912903225806463E-2</v>
      </c>
      <c r="H450" s="245">
        <v>101.09980559780168</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0.53263225806451608</v>
      </c>
      <c r="H451" s="245">
        <v>96.573957293519172</v>
      </c>
    </row>
    <row r="452" spans="1:8">
      <c r="A452" s="86" t="str">
        <v>vod_subscribe</v>
      </c>
      <c r="B452" s="239">
        <v>451</v>
      </c>
      <c r="C452" s="86" t="s">
        <v>1082</v>
      </c>
      <c r="D452" s="241">
        <f>COUNTIF($C$1:$C452,C452)</f>
        <v>1</v>
      </c>
      <c r="E452" s="241" t="str">
        <f t="shared" si="27"/>
        <v>TV Subscription services1</v>
      </c>
      <c r="F452" s="86" t="s">
        <v>1083</v>
      </c>
      <c r="G452" s="242">
        <v>0.56138387096774189</v>
      </c>
      <c r="H452" s="245">
        <v>98.295302319757866</v>
      </c>
    </row>
    <row r="453" spans="1:8">
      <c r="A453" s="86" t="str">
        <v>vod_netflix</v>
      </c>
      <c r="B453" s="239">
        <v>452</v>
      </c>
      <c r="C453" s="86" t="s">
        <v>1082</v>
      </c>
      <c r="D453" s="241">
        <f>COUNTIF($C$1:$C453,C453)</f>
        <v>2</v>
      </c>
      <c r="E453" s="241" t="str">
        <f t="shared" si="27"/>
        <v>TV Subscription services2</v>
      </c>
      <c r="F453" s="86" t="s">
        <v>1085</v>
      </c>
      <c r="G453" s="242">
        <v>0.41535483870967749</v>
      </c>
      <c r="H453" s="245">
        <v>98.275291590772525</v>
      </c>
    </row>
    <row r="454" spans="1:8">
      <c r="A454" s="86" t="str">
        <v>vod_amzprime</v>
      </c>
      <c r="B454" s="239">
        <v>453</v>
      </c>
      <c r="C454" s="86" t="s">
        <v>1082</v>
      </c>
      <c r="D454" s="241">
        <f>COUNTIF($C$1:$C454,C454)</f>
        <v>3</v>
      </c>
      <c r="E454" s="241" t="str">
        <f t="shared" si="27"/>
        <v>TV Subscription services3</v>
      </c>
      <c r="F454" s="86" t="s">
        <v>1087</v>
      </c>
      <c r="G454" s="242">
        <v>0.24723548387096775</v>
      </c>
      <c r="H454" s="245">
        <v>98.327195601916756</v>
      </c>
    </row>
    <row r="455" spans="1:8">
      <c r="A455" s="86" t="str">
        <v>vod_skyplayer</v>
      </c>
      <c r="B455" s="239">
        <v>454</v>
      </c>
      <c r="C455" s="86" t="s">
        <v>1082</v>
      </c>
      <c r="D455" s="241">
        <f>COUNTIF($C$1:$C455,C455)</f>
        <v>4</v>
      </c>
      <c r="E455" s="241" t="str">
        <f t="shared" si="27"/>
        <v>TV Subscription services4</v>
      </c>
      <c r="F455" s="86" t="s">
        <v>1089</v>
      </c>
      <c r="G455" s="242">
        <v>0.11388064516129033</v>
      </c>
      <c r="H455" s="245">
        <v>98.353352234653741</v>
      </c>
    </row>
    <row r="456" spans="1:8">
      <c r="A456" s="86" t="str">
        <v>vod_skygo</v>
      </c>
      <c r="B456" s="239">
        <v>455</v>
      </c>
      <c r="C456" s="86" t="s">
        <v>1082</v>
      </c>
      <c r="D456" s="241">
        <f>COUNTIF($C$1:$C456,C456)</f>
        <v>5</v>
      </c>
      <c r="E456" s="241" t="str">
        <f t="shared" si="27"/>
        <v>TV Subscription services5</v>
      </c>
      <c r="F456" s="86" t="s">
        <v>1091</v>
      </c>
      <c r="G456" s="242">
        <v>9.8561290322580652E-2</v>
      </c>
      <c r="H456" s="245">
        <v>98.867218902062703</v>
      </c>
    </row>
    <row r="457" spans="1:8">
      <c r="A457" s="86" t="str">
        <v>vod_nowtv</v>
      </c>
      <c r="B457" s="239">
        <v>456</v>
      </c>
      <c r="C457" s="86" t="s">
        <v>1082</v>
      </c>
      <c r="D457" s="241">
        <f>COUNTIF($C$1:$C457,C457)</f>
        <v>6</v>
      </c>
      <c r="E457" s="241" t="str">
        <f t="shared" si="27"/>
        <v>TV Subscription services6</v>
      </c>
      <c r="F457" s="86" t="s">
        <v>1093</v>
      </c>
      <c r="G457" s="242">
        <v>0.10905483870967743</v>
      </c>
      <c r="H457" s="245">
        <v>97.944143657369494</v>
      </c>
    </row>
    <row r="458" spans="1:8">
      <c r="A458" s="86" t="str">
        <v>vod_eetv</v>
      </c>
      <c r="B458" s="239">
        <v>457</v>
      </c>
      <c r="C458" s="86" t="s">
        <v>1082</v>
      </c>
      <c r="D458" s="241">
        <f>COUNTIF($C$1:$C458,C458)</f>
        <v>7</v>
      </c>
      <c r="E458" s="241" t="str">
        <f t="shared" si="27"/>
        <v>TV Subscription services7</v>
      </c>
      <c r="F458" s="86" t="s">
        <v>1095</v>
      </c>
      <c r="G458" s="242">
        <v>4.9812903225806456E-2</v>
      </c>
      <c r="H458" s="245">
        <v>101.573434389394</v>
      </c>
    </row>
    <row r="459" spans="1:8">
      <c r="A459" s="86" t="str">
        <v>vod_appletv</v>
      </c>
      <c r="B459" s="239">
        <v>458</v>
      </c>
      <c r="C459" s="86" t="s">
        <v>1082</v>
      </c>
      <c r="D459" s="241">
        <f>COUNTIF($C$1:$C459,C459)</f>
        <v>8</v>
      </c>
      <c r="E459" s="241" t="str">
        <f t="shared" si="27"/>
        <v>TV Subscription services8</v>
      </c>
      <c r="F459" s="86" t="s">
        <v>1097</v>
      </c>
      <c r="G459" s="242">
        <v>5.8422580645161294E-2</v>
      </c>
      <c r="H459" s="245">
        <v>97.794659021665908</v>
      </c>
    </row>
    <row r="460" spans="1:8">
      <c r="A460" s="86" t="str">
        <v>vod_btsport</v>
      </c>
      <c r="B460" s="239">
        <v>459</v>
      </c>
      <c r="C460" s="86" t="s">
        <v>1082</v>
      </c>
      <c r="D460" s="241">
        <f>COUNTIF($C$1:$C460,C460)</f>
        <v>9</v>
      </c>
      <c r="E460" s="241" t="str">
        <f t="shared" si="27"/>
        <v>TV Subscription services9</v>
      </c>
      <c r="F460" s="86" t="s">
        <v>1099</v>
      </c>
      <c r="G460" s="242">
        <v>0.10065483870967741</v>
      </c>
      <c r="H460" s="245">
        <v>98.187722417980879</v>
      </c>
    </row>
    <row r="461" spans="1:8">
      <c r="A461" s="86" t="str">
        <v>vod_settop</v>
      </c>
      <c r="B461" s="239">
        <v>460</v>
      </c>
      <c r="C461" s="86" t="s">
        <v>1082</v>
      </c>
      <c r="D461" s="241">
        <f>COUNTIF($C$1:$C461,C461)</f>
        <v>10</v>
      </c>
      <c r="E461" s="241" t="str">
        <f t="shared" si="27"/>
        <v>TV Subscription services10</v>
      </c>
      <c r="F461" s="86" t="s">
        <v>1101</v>
      </c>
      <c r="G461" s="242">
        <v>0.19360322580645159</v>
      </c>
      <c r="H461" s="245">
        <v>98.662742668668386</v>
      </c>
    </row>
    <row r="462" spans="1:8">
      <c r="A462" s="86" t="str">
        <v>vod_free</v>
      </c>
      <c r="B462" s="239">
        <v>461</v>
      </c>
      <c r="C462" s="86" t="s">
        <v>1103</v>
      </c>
      <c r="D462" s="241">
        <f>COUNTIF($C$1:$C462,C462)</f>
        <v>1</v>
      </c>
      <c r="E462" s="241" t="str">
        <f t="shared" si="27"/>
        <v>TV free online catchup / video services1</v>
      </c>
      <c r="F462" s="86" t="s">
        <v>1104</v>
      </c>
      <c r="G462" s="242">
        <v>0.46219999999999994</v>
      </c>
      <c r="H462" s="245">
        <v>98.479262401080874</v>
      </c>
    </row>
    <row r="463" spans="1:8">
      <c r="A463" s="86" t="str">
        <v>vod_youtube</v>
      </c>
      <c r="B463" s="239">
        <v>462</v>
      </c>
      <c r="C463" s="86" t="s">
        <v>1103</v>
      </c>
      <c r="D463" s="241">
        <f>COUNTIF($C$1:$C463,C463)</f>
        <v>2</v>
      </c>
      <c r="E463" s="241" t="str">
        <f t="shared" si="27"/>
        <v>TV free online catchup / video services2</v>
      </c>
      <c r="F463" s="86" t="s">
        <v>1106</v>
      </c>
      <c r="G463" s="242">
        <v>0.23809032258064514</v>
      </c>
      <c r="H463" s="245">
        <v>100.83343624511825</v>
      </c>
    </row>
    <row r="464" spans="1:8">
      <c r="A464" s="86" t="str">
        <v>vod_iplayer</v>
      </c>
      <c r="B464" s="239">
        <v>463</v>
      </c>
      <c r="C464" s="86" t="s">
        <v>1103</v>
      </c>
      <c r="D464" s="241">
        <f>COUNTIF($C$1:$C464,C464)</f>
        <v>3</v>
      </c>
      <c r="E464" s="241" t="str">
        <f t="shared" si="27"/>
        <v>TV free online catchup / video services3</v>
      </c>
      <c r="F464" s="86" t="s">
        <v>1108</v>
      </c>
      <c r="G464" s="242">
        <v>0.27510322580645158</v>
      </c>
      <c r="H464" s="245">
        <v>96.557686484780433</v>
      </c>
    </row>
    <row r="465" spans="1:8">
      <c r="A465" s="86" t="str">
        <v>vod_itvhub</v>
      </c>
      <c r="B465" s="239">
        <v>464</v>
      </c>
      <c r="C465" s="86" t="s">
        <v>1103</v>
      </c>
      <c r="D465" s="241">
        <f>COUNTIF($C$1:$C465,C465)</f>
        <v>4</v>
      </c>
      <c r="E465" s="241" t="str">
        <f t="shared" si="27"/>
        <v>TV free online catchup / video services4</v>
      </c>
      <c r="F465" s="86" t="s">
        <v>1110</v>
      </c>
      <c r="G465" s="242">
        <v>0.18226774193548387</v>
      </c>
      <c r="H465" s="245">
        <v>99.877058071850371</v>
      </c>
    </row>
    <row r="466" spans="1:8">
      <c r="A466" s="86" t="str">
        <v>vod_all4</v>
      </c>
      <c r="B466" s="239">
        <v>465</v>
      </c>
      <c r="C466" s="86" t="s">
        <v>1103</v>
      </c>
      <c r="D466" s="241">
        <f>COUNTIF($C$1:$C466,C466)</f>
        <v>5</v>
      </c>
      <c r="E466" s="241" t="str">
        <f t="shared" si="27"/>
        <v>TV free online catchup / video services5</v>
      </c>
      <c r="F466" s="86" t="s">
        <v>1112</v>
      </c>
      <c r="G466" s="242">
        <v>0.1587451612903226</v>
      </c>
      <c r="H466" s="245">
        <v>100.00134136873405</v>
      </c>
    </row>
    <row r="467" spans="1:8">
      <c r="A467" s="86" t="str">
        <v>vod_demand5</v>
      </c>
      <c r="B467" s="239">
        <v>466</v>
      </c>
      <c r="C467" s="86" t="s">
        <v>1103</v>
      </c>
      <c r="D467" s="241">
        <f>COUNTIF($C$1:$C467,C467)</f>
        <v>6</v>
      </c>
      <c r="E467" s="241" t="str">
        <f t="shared" si="27"/>
        <v>TV free online catchup / video services6</v>
      </c>
      <c r="F467" s="86" t="s">
        <v>1114</v>
      </c>
      <c r="G467" s="242">
        <v>7.876129032258064E-2</v>
      </c>
      <c r="H467" s="245">
        <v>100.71733468938484</v>
      </c>
    </row>
    <row r="468" spans="1:8">
      <c r="A468" s="86" t="str">
        <v>vod_stvplayer</v>
      </c>
      <c r="B468" s="239">
        <v>467</v>
      </c>
      <c r="C468" s="86" t="s">
        <v>1103</v>
      </c>
      <c r="D468" s="241">
        <f>COUNTIF($C$1:$C468,C468)</f>
        <v>7</v>
      </c>
      <c r="E468" s="241" t="str">
        <f t="shared" si="27"/>
        <v>TV free online catchup / video services7</v>
      </c>
      <c r="F468" s="86" t="s">
        <v>1116</v>
      </c>
      <c r="G468" s="242">
        <v>5.6958064516129031E-2</v>
      </c>
      <c r="H468" s="245">
        <v>101.29670852584809</v>
      </c>
    </row>
    <row r="469" spans="1:8">
      <c r="A469" s="86" t="str">
        <v>bookholiday</v>
      </c>
      <c r="B469" s="239">
        <v>468</v>
      </c>
      <c r="C469" s="86" t="s">
        <v>1118</v>
      </c>
      <c r="D469" s="241">
        <f>COUNTIF($C$1:$C469,C469)</f>
        <v>1</v>
      </c>
      <c r="E469" s="241" t="str">
        <f t="shared" si="27"/>
        <v>Online activity (one or more times per week)1</v>
      </c>
      <c r="F469" s="86" t="s">
        <v>1119</v>
      </c>
      <c r="G469" s="242">
        <v>6.2493548387096767E-2</v>
      </c>
      <c r="H469" s="245">
        <v>101.54821387300036</v>
      </c>
    </row>
    <row r="470" spans="1:8">
      <c r="A470" s="86" t="str">
        <v>gambling</v>
      </c>
      <c r="B470" s="239">
        <v>469</v>
      </c>
      <c r="C470" s="86" t="s">
        <v>1118</v>
      </c>
      <c r="D470" s="241">
        <f>COUNTIF($C$1:$C470,C470)</f>
        <v>2</v>
      </c>
      <c r="E470" s="241" t="str">
        <f t="shared" si="27"/>
        <v>Online activity (one or more times per week)2</v>
      </c>
      <c r="F470" s="86" t="s">
        <v>1121</v>
      </c>
      <c r="G470" s="242">
        <v>0.1393677419354839</v>
      </c>
      <c r="H470" s="245">
        <v>101.89223663970401</v>
      </c>
    </row>
    <row r="471" spans="1:8">
      <c r="A471" s="86" t="str">
        <v>managefinances</v>
      </c>
      <c r="B471" s="239">
        <v>470</v>
      </c>
      <c r="C471" s="86" t="s">
        <v>1118</v>
      </c>
      <c r="D471" s="241">
        <f>COUNTIF($C$1:$C471,C471)</f>
        <v>3</v>
      </c>
      <c r="E471" s="241" t="str">
        <f t="shared" si="27"/>
        <v>Online activity (one or more times per week)3</v>
      </c>
      <c r="F471" s="86" t="s">
        <v>1123</v>
      </c>
      <c r="G471" s="242">
        <v>0.58468064516129026</v>
      </c>
      <c r="H471" s="245">
        <v>98.147516263727582</v>
      </c>
    </row>
    <row r="472" spans="1:8">
      <c r="A472" s="86" t="str">
        <v>auctions</v>
      </c>
      <c r="B472" s="239">
        <v>471</v>
      </c>
      <c r="C472" s="86" t="s">
        <v>1118</v>
      </c>
      <c r="D472" s="241">
        <f>COUNTIF($C$1:$C472,C472)</f>
        <v>4</v>
      </c>
      <c r="E472" s="241" t="str">
        <f t="shared" si="27"/>
        <v>Online activity (one or more times per week)4</v>
      </c>
      <c r="F472" s="86" t="s">
        <v>1125</v>
      </c>
      <c r="G472" s="242">
        <v>0.20525483870967742</v>
      </c>
      <c r="H472" s="245">
        <v>100.2505780567482</v>
      </c>
    </row>
    <row r="473" spans="1:8">
      <c r="A473" s="86" t="str">
        <v>shopping</v>
      </c>
      <c r="B473" s="239">
        <v>472</v>
      </c>
      <c r="C473" s="86" t="s">
        <v>1118</v>
      </c>
      <c r="D473" s="241">
        <f>COUNTIF($C$1:$C473,C473)</f>
        <v>5</v>
      </c>
      <c r="E473" s="241" t="str">
        <f t="shared" si="27"/>
        <v>Online activity (one or more times per week)5</v>
      </c>
      <c r="F473" s="86" t="s">
        <v>1127</v>
      </c>
      <c r="G473" s="242">
        <v>0.28038387096774187</v>
      </c>
      <c r="H473" s="245">
        <v>99.486257891825417</v>
      </c>
    </row>
    <row r="474" spans="1:8">
      <c r="A474" s="86" t="str">
        <v>souceinfo</v>
      </c>
      <c r="B474" s="239">
        <v>473</v>
      </c>
      <c r="C474" s="86" t="s">
        <v>1118</v>
      </c>
      <c r="D474" s="241">
        <f>COUNTIF($C$1:$C474,C474)</f>
        <v>6</v>
      </c>
      <c r="E474" s="241" t="str">
        <f t="shared" si="27"/>
        <v>Online activity (one or more times per week)6</v>
      </c>
      <c r="F474" s="86" t="s">
        <v>1129</v>
      </c>
      <c r="G474" s="242">
        <v>0.52118064516129037</v>
      </c>
      <c r="H474" s="245">
        <v>97.294008100911938</v>
      </c>
    </row>
    <row r="475" spans="1:8">
      <c r="A475" s="86" t="str">
        <v>searchengine</v>
      </c>
      <c r="B475" s="239">
        <v>474</v>
      </c>
      <c r="C475" s="86" t="s">
        <v>1118</v>
      </c>
      <c r="D475" s="241">
        <f>COUNTIF($C$1:$C475,C475)</f>
        <v>7</v>
      </c>
      <c r="E475" s="241" t="str">
        <f t="shared" si="27"/>
        <v>Online activity (one or more times per week)7</v>
      </c>
      <c r="F475" s="86" t="s">
        <v>1131</v>
      </c>
      <c r="G475" s="242">
        <v>0.81081290322580646</v>
      </c>
      <c r="H475" s="245">
        <v>98.046014300245375</v>
      </c>
    </row>
    <row r="476" spans="1:8">
      <c r="A476" s="86" t="str">
        <v>res_cars</v>
      </c>
      <c r="B476" s="239">
        <v>475</v>
      </c>
      <c r="C476" s="86" t="s">
        <v>1133</v>
      </c>
      <c r="D476" s="241">
        <f>COUNTIF($C$1:$C476,C476)</f>
        <v>1</v>
      </c>
      <c r="E476" s="241" t="str">
        <f t="shared" si="27"/>
        <v>Researched the last purchase online before buying1</v>
      </c>
      <c r="F476" s="86" t="s">
        <v>1134</v>
      </c>
      <c r="G476" s="242">
        <v>0.49578709677419358</v>
      </c>
      <c r="H476" s="245">
        <v>97.987436984957839</v>
      </c>
    </row>
    <row r="477" spans="1:8">
      <c r="A477" s="86" t="str">
        <v>res_tech</v>
      </c>
      <c r="B477" s="239">
        <v>476</v>
      </c>
      <c r="C477" s="86" t="s">
        <v>1133</v>
      </c>
      <c r="D477" s="241">
        <f>COUNTIF($C$1:$C477,C477)</f>
        <v>2</v>
      </c>
      <c r="E477" s="241" t="str">
        <f t="shared" si="27"/>
        <v>Researched the last purchase online before buying2</v>
      </c>
      <c r="F477" s="86" t="s">
        <v>1136</v>
      </c>
      <c r="G477" s="242">
        <v>0.72076451612903225</v>
      </c>
      <c r="H477" s="245">
        <v>98.266755900256371</v>
      </c>
    </row>
    <row r="478" spans="1:8">
      <c r="A478" s="86" t="str">
        <v>res_tickets</v>
      </c>
      <c r="B478" s="239">
        <v>477</v>
      </c>
      <c r="C478" s="86" t="s">
        <v>1133</v>
      </c>
      <c r="D478" s="241">
        <f>COUNTIF($C$1:$C478,C478)</f>
        <v>3</v>
      </c>
      <c r="E478" s="241" t="str">
        <f t="shared" si="27"/>
        <v>Researched the last purchase online before buying3</v>
      </c>
      <c r="F478" s="86" t="s">
        <v>1138</v>
      </c>
      <c r="G478" s="242">
        <v>0.72534193548387094</v>
      </c>
      <c r="H478" s="245">
        <v>98.06983697786518</v>
      </c>
    </row>
    <row r="479" spans="1:8">
      <c r="A479" s="86" t="str">
        <v>res_clothes</v>
      </c>
      <c r="B479" s="239">
        <v>478</v>
      </c>
      <c r="C479" s="86" t="s">
        <v>1133</v>
      </c>
      <c r="D479" s="241">
        <f>COUNTIF($C$1:$C479,C479)</f>
        <v>4</v>
      </c>
      <c r="E479" s="241" t="str">
        <f t="shared" si="27"/>
        <v>Researched the last purchase online before buying4</v>
      </c>
      <c r="F479" s="86" t="s">
        <v>1140</v>
      </c>
      <c r="G479" s="242">
        <v>0.58946774193548379</v>
      </c>
      <c r="H479" s="245">
        <v>98.795554467927275</v>
      </c>
    </row>
    <row r="480" spans="1:8">
      <c r="A480" s="86" t="str">
        <v>res_groceries</v>
      </c>
      <c r="B480" s="239">
        <v>479</v>
      </c>
      <c r="C480" s="86" t="s">
        <v>1133</v>
      </c>
      <c r="D480" s="241">
        <f>COUNTIF($C$1:$C480,C480)</f>
        <v>5</v>
      </c>
      <c r="E480" s="241" t="str">
        <f t="shared" si="27"/>
        <v>Researched the last purchase online before buying5</v>
      </c>
      <c r="F480" s="86" t="s">
        <v>1142</v>
      </c>
      <c r="G480" s="242">
        <v>0.33223225806451612</v>
      </c>
      <c r="H480" s="245">
        <v>97.953356869942183</v>
      </c>
    </row>
    <row r="481" spans="1:8">
      <c r="A481" s="86" t="str">
        <v>res_holidays</v>
      </c>
      <c r="B481" s="239">
        <v>480</v>
      </c>
      <c r="C481" s="86" t="s">
        <v>1133</v>
      </c>
      <c r="D481" s="241">
        <f>COUNTIF($C$1:$C481,C481)</f>
        <v>6</v>
      </c>
      <c r="E481" s="241" t="str">
        <f t="shared" si="27"/>
        <v>Researched the last purchase online before buying6</v>
      </c>
      <c r="F481" s="86" t="s">
        <v>1144</v>
      </c>
      <c r="G481" s="242">
        <v>0.78129999999999988</v>
      </c>
      <c r="H481" s="245">
        <v>97.680186837099058</v>
      </c>
    </row>
    <row r="482" spans="1:8">
      <c r="A482" s="86" t="str">
        <v>res_domesticappl</v>
      </c>
      <c r="B482" s="239">
        <v>481</v>
      </c>
      <c r="C482" s="86" t="s">
        <v>1133</v>
      </c>
      <c r="D482" s="241">
        <f>COUNTIF($C$1:$C482,C482)</f>
        <v>7</v>
      </c>
      <c r="E482" s="241" t="str">
        <f t="shared" si="27"/>
        <v>Researched the last purchase online before buying7</v>
      </c>
      <c r="F482" s="86" t="s">
        <v>1146</v>
      </c>
      <c r="G482" s="242">
        <v>0.67112580645161291</v>
      </c>
      <c r="H482" s="245">
        <v>98.620535521507449</v>
      </c>
    </row>
    <row r="483" spans="1:8">
      <c r="A483" s="86" t="str">
        <v>res_luxurygoods</v>
      </c>
      <c r="B483" s="239">
        <v>482</v>
      </c>
      <c r="C483" s="86" t="s">
        <v>1133</v>
      </c>
      <c r="D483" s="241">
        <f>COUNTIF($C$1:$C483,C483)</f>
        <v>8</v>
      </c>
      <c r="E483" s="241" t="str">
        <f t="shared" si="27"/>
        <v>Researched the last purchase online before buying8</v>
      </c>
      <c r="F483" s="86" t="s">
        <v>1148</v>
      </c>
      <c r="G483" s="242">
        <v>0.65069999999999995</v>
      </c>
      <c r="H483" s="245">
        <v>98.357076978963974</v>
      </c>
    </row>
    <row r="484" spans="1:8">
      <c r="A484" s="86" t="str">
        <v>res_music</v>
      </c>
      <c r="B484" s="239">
        <v>483</v>
      </c>
      <c r="C484" s="86" t="s">
        <v>1133</v>
      </c>
      <c r="D484" s="241">
        <f>COUNTIF($C$1:$C484,C484)</f>
        <v>9</v>
      </c>
      <c r="E484" s="241" t="str">
        <f t="shared" si="27"/>
        <v>Researched the last purchase online before buying9</v>
      </c>
      <c r="F484" s="86" t="s">
        <v>1150</v>
      </c>
      <c r="G484" s="242">
        <v>0.78350000000000009</v>
      </c>
      <c r="H484" s="245">
        <v>98.105637504033439</v>
      </c>
    </row>
    <row r="485" spans="1:8">
      <c r="A485" s="86" t="str">
        <v>res_finance</v>
      </c>
      <c r="B485" s="239">
        <v>484</v>
      </c>
      <c r="C485" s="86" t="s">
        <v>1133</v>
      </c>
      <c r="D485" s="241">
        <f>COUNTIF($C$1:$C485,C485)</f>
        <v>10</v>
      </c>
      <c r="E485" s="241" t="str">
        <f t="shared" si="27"/>
        <v>Researched the last purchase online before buying10</v>
      </c>
      <c r="F485" s="86" t="s">
        <v>1152</v>
      </c>
      <c r="G485" s="242">
        <v>0.7303806451612902</v>
      </c>
      <c r="H485" s="245">
        <v>97.886075429033454</v>
      </c>
    </row>
    <row r="486" spans="1:8">
      <c r="A486" s="86" t="str">
        <v>res_groomingprod</v>
      </c>
      <c r="B486" s="239">
        <v>485</v>
      </c>
      <c r="C486" s="86" t="s">
        <v>1133</v>
      </c>
      <c r="D486" s="241">
        <f>COUNTIF($C$1:$C486,C486)</f>
        <v>11</v>
      </c>
      <c r="E486" s="241" t="str">
        <f t="shared" si="27"/>
        <v>Researched the last purchase online before buying11</v>
      </c>
      <c r="F486" s="86" t="s">
        <v>1154</v>
      </c>
      <c r="G486" s="242">
        <v>0.48039032258064512</v>
      </c>
      <c r="H486" s="245">
        <v>96.733674086232455</v>
      </c>
    </row>
    <row r="487" spans="1:8">
      <c r="A487" s="86" t="str">
        <v>res_alcohol</v>
      </c>
      <c r="B487" s="239">
        <v>486</v>
      </c>
      <c r="C487" s="86" t="s">
        <v>1133</v>
      </c>
      <c r="D487" s="241">
        <f>COUNTIF($C$1:$C487,C487)</f>
        <v>12</v>
      </c>
      <c r="E487" s="241" t="str">
        <f t="shared" si="27"/>
        <v>Researched the last purchase online before buying12</v>
      </c>
      <c r="F487" s="86" t="s">
        <v>1156</v>
      </c>
      <c r="G487" s="242">
        <v>0.26871935483870973</v>
      </c>
      <c r="H487" s="245">
        <v>96.812029930306608</v>
      </c>
    </row>
    <row r="488" spans="1:8">
      <c r="A488" s="86" t="str">
        <v>res_gaming</v>
      </c>
      <c r="B488" s="239">
        <v>487</v>
      </c>
      <c r="C488" s="86" t="s">
        <v>1133</v>
      </c>
      <c r="D488" s="241">
        <f>COUNTIF($C$1:$C488,C488)</f>
        <v>13</v>
      </c>
      <c r="E488" s="241" t="str">
        <f t="shared" si="27"/>
        <v>Researched the last purchase online before buying13</v>
      </c>
      <c r="F488" s="86" t="s">
        <v>1158</v>
      </c>
      <c r="G488" s="242">
        <v>0.73181935483870975</v>
      </c>
      <c r="H488" s="245">
        <v>97.689133720810801</v>
      </c>
    </row>
    <row r="489" spans="1:8">
      <c r="A489" s="86" t="str">
        <v>res_sportsequip</v>
      </c>
      <c r="B489" s="239">
        <v>488</v>
      </c>
      <c r="C489" s="86" t="s">
        <v>1133</v>
      </c>
      <c r="D489" s="241">
        <f>COUNTIF($C$1:$C489,C489)</f>
        <v>14</v>
      </c>
      <c r="E489" s="241" t="str">
        <f t="shared" si="27"/>
        <v>Researched the last purchase online before buying14</v>
      </c>
      <c r="F489" s="86" t="s">
        <v>1160</v>
      </c>
      <c r="G489" s="242">
        <v>0.59831612903225817</v>
      </c>
      <c r="H489" s="245">
        <v>98.099823304709588</v>
      </c>
    </row>
    <row r="490" spans="1:8">
      <c r="A490" s="86" t="str">
        <v>res_diy</v>
      </c>
      <c r="B490" s="239">
        <v>489</v>
      </c>
      <c r="C490" s="86" t="s">
        <v>1133</v>
      </c>
      <c r="D490" s="241">
        <f>COUNTIF($C$1:$C490,C490)</f>
        <v>15</v>
      </c>
      <c r="E490" s="241" t="str">
        <f t="shared" si="27"/>
        <v>Researched the last purchase online before buying15</v>
      </c>
      <c r="F490" s="86" t="s">
        <v>1162</v>
      </c>
      <c r="G490" s="242">
        <v>0.50636129032258059</v>
      </c>
      <c r="H490" s="245">
        <v>98.592521473472544</v>
      </c>
    </row>
    <row r="491" spans="1:8">
      <c r="A491" s="86" t="str">
        <v>pur_onl_cars</v>
      </c>
      <c r="B491" s="239">
        <v>490</v>
      </c>
      <c r="C491" s="86" t="s">
        <v>1164</v>
      </c>
      <c r="D491" s="241">
        <f>COUNTIF($C$1:$C491,C491)</f>
        <v>1</v>
      </c>
      <c r="E491" s="241" t="str">
        <f t="shared" si="27"/>
        <v>Bought the last purchase online using any device1</v>
      </c>
      <c r="F491" s="86" t="s">
        <v>1134</v>
      </c>
      <c r="G491" s="242">
        <v>9.2574193548387099E-2</v>
      </c>
      <c r="H491" s="245">
        <v>97.223298892850678</v>
      </c>
    </row>
    <row r="492" spans="1:8">
      <c r="A492" s="86" t="str">
        <v>pur_onl_tech</v>
      </c>
      <c r="B492" s="239">
        <v>491</v>
      </c>
      <c r="C492" s="86" t="s">
        <v>1164</v>
      </c>
      <c r="D492" s="241">
        <f>COUNTIF($C$1:$C492,C492)</f>
        <v>2</v>
      </c>
      <c r="E492" s="241" t="str">
        <f t="shared" si="27"/>
        <v>Bought the last purchase online using any device2</v>
      </c>
      <c r="F492" s="86" t="s">
        <v>1136</v>
      </c>
      <c r="G492" s="242">
        <v>0.44587741935483871</v>
      </c>
      <c r="H492" s="245">
        <v>97.909768309063665</v>
      </c>
    </row>
    <row r="493" spans="1:8">
      <c r="A493" s="130" t="str">
        <v>pur_onl_tickets</v>
      </c>
      <c r="B493" s="239">
        <v>492</v>
      </c>
      <c r="C493" s="130" t="s">
        <v>1164</v>
      </c>
      <c r="D493" s="241">
        <f>COUNTIF($C$1:$C493,C493)</f>
        <v>3</v>
      </c>
      <c r="E493" s="241" t="str">
        <f t="shared" si="27"/>
        <v>Bought the last purchase online using any device3</v>
      </c>
      <c r="F493" s="130" t="s">
        <v>1138</v>
      </c>
      <c r="G493" s="243">
        <v>0.38306129032258068</v>
      </c>
      <c r="H493" s="246">
        <v>94.644501153890573</v>
      </c>
    </row>
    <row r="494" spans="1:8">
      <c r="A494" s="130" t="str">
        <v>pur_onl_clothes</v>
      </c>
      <c r="B494" s="239">
        <v>493</v>
      </c>
      <c r="C494" s="130" t="s">
        <v>1164</v>
      </c>
      <c r="D494" s="241">
        <f>COUNTIF($C$1:$C494,C494)</f>
        <v>4</v>
      </c>
      <c r="E494" s="241" t="str">
        <f t="shared" si="27"/>
        <v>Bought the last purchase online using any device4</v>
      </c>
      <c r="F494" s="130" t="s">
        <v>1140</v>
      </c>
      <c r="G494" s="243">
        <v>0.41932580645161288</v>
      </c>
      <c r="H494" s="246">
        <v>98.115573815320005</v>
      </c>
    </row>
    <row r="495" spans="1:8">
      <c r="A495" s="130" t="str">
        <v>pur_onl_groceries</v>
      </c>
      <c r="B495" s="239">
        <v>494</v>
      </c>
      <c r="C495" s="130" t="s">
        <v>1164</v>
      </c>
      <c r="D495" s="241">
        <f>COUNTIF($C$1:$C495,C495)</f>
        <v>5</v>
      </c>
      <c r="E495" s="241" t="str">
        <f t="shared" si="27"/>
        <v>Bought the last purchase online using any device5</v>
      </c>
      <c r="F495" s="130" t="s">
        <v>1142</v>
      </c>
      <c r="G495" s="243">
        <v>0.21467419354838713</v>
      </c>
      <c r="H495" s="246">
        <v>97.865079809344195</v>
      </c>
    </row>
    <row r="496" spans="1:8">
      <c r="A496" s="130" t="str">
        <v>pur_onl_holidays</v>
      </c>
      <c r="B496" s="239">
        <v>495</v>
      </c>
      <c r="C496" s="130" t="s">
        <v>1164</v>
      </c>
      <c r="D496" s="241">
        <f>COUNTIF($C$1:$C496,C496)</f>
        <v>6</v>
      </c>
      <c r="E496" s="241" t="str">
        <f t="shared" si="27"/>
        <v>Bought the last purchase online using any device6</v>
      </c>
      <c r="F496" s="130" t="s">
        <v>1144</v>
      </c>
      <c r="G496" s="243">
        <v>0.45194516129032258</v>
      </c>
      <c r="H496" s="246">
        <v>93.618691992114435</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0.37099677419354843</v>
      </c>
      <c r="H497" s="246">
        <v>98.922370545006032</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0.19795483870967739</v>
      </c>
      <c r="H498" s="246">
        <v>98.191685980908133</v>
      </c>
    </row>
    <row r="499" spans="1:8">
      <c r="A499" s="130" t="str">
        <v>pur_onl_music</v>
      </c>
      <c r="B499" s="239">
        <v>498</v>
      </c>
      <c r="C499" s="130" t="s">
        <v>1164</v>
      </c>
      <c r="D499" s="241">
        <f>COUNTIF($C$1:$C499,C499)</f>
        <v>9</v>
      </c>
      <c r="E499" s="241" t="str">
        <f t="shared" si="27"/>
        <v>Bought the last purchase online using any device9</v>
      </c>
      <c r="F499" s="130" t="s">
        <v>1150</v>
      </c>
      <c r="G499" s="243">
        <v>0.40933548387096774</v>
      </c>
      <c r="H499" s="246">
        <v>95.491389682341676</v>
      </c>
    </row>
    <row r="500" spans="1:8">
      <c r="A500" s="130" t="str">
        <v>pur_onl_finance</v>
      </c>
      <c r="B500" s="239">
        <v>499</v>
      </c>
      <c r="C500" s="130" t="s">
        <v>1164</v>
      </c>
      <c r="D500" s="241">
        <f>COUNTIF($C$1:$C500,C500)</f>
        <v>10</v>
      </c>
      <c r="E500" s="241" t="str">
        <f t="shared" si="27"/>
        <v>Bought the last purchase online using any device10</v>
      </c>
      <c r="F500" s="130" t="s">
        <v>1152</v>
      </c>
      <c r="G500" s="243">
        <v>0.45987741935483872</v>
      </c>
      <c r="H500" s="246">
        <v>96.54870545280771</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0.27128387096774192</v>
      </c>
      <c r="H501" s="246">
        <v>97.038170800717822</v>
      </c>
    </row>
    <row r="502" spans="1:8">
      <c r="A502" s="130" t="str">
        <v>pur_onl_alcohol</v>
      </c>
      <c r="B502" s="239">
        <v>501</v>
      </c>
      <c r="C502" s="130" t="s">
        <v>1164</v>
      </c>
      <c r="D502" s="241">
        <f>COUNTIF($C$1:$C502,C502)</f>
        <v>12</v>
      </c>
      <c r="E502" s="241" t="str">
        <f t="shared" si="27"/>
        <v>Bought the last purchase online using any device12</v>
      </c>
      <c r="F502" s="130" t="s">
        <v>1156</v>
      </c>
      <c r="G502" s="243">
        <v>0.13231935483870969</v>
      </c>
      <c r="H502" s="246">
        <v>94.255259947832897</v>
      </c>
    </row>
    <row r="503" spans="1:8">
      <c r="A503" s="130" t="str">
        <v>pur_onl_gaming</v>
      </c>
      <c r="B503" s="239">
        <v>502</v>
      </c>
      <c r="C503" s="130" t="s">
        <v>1164</v>
      </c>
      <c r="D503" s="241">
        <f>COUNTIF($C$1:$C503,C503)</f>
        <v>13</v>
      </c>
      <c r="E503" s="241" t="str">
        <f t="shared" si="27"/>
        <v>Bought the last purchase online using any device13</v>
      </c>
      <c r="F503" s="130" t="s">
        <v>1158</v>
      </c>
      <c r="G503" s="243">
        <v>0.26734516129032254</v>
      </c>
      <c r="H503" s="246">
        <v>99.15089524506098</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0.25730000000000003</v>
      </c>
      <c r="H504" s="246">
        <v>96.63436552935471</v>
      </c>
    </row>
    <row r="505" spans="1:8">
      <c r="A505" s="130" t="str">
        <v>pur_onl_diy</v>
      </c>
      <c r="B505" s="239">
        <v>504</v>
      </c>
      <c r="C505" s="130" t="s">
        <v>1164</v>
      </c>
      <c r="D505" s="241">
        <f>COUNTIF($C$1:$C505,C505)</f>
        <v>15</v>
      </c>
      <c r="E505" s="241" t="str">
        <f t="shared" si="27"/>
        <v>Bought the last purchase online using any device15</v>
      </c>
      <c r="F505" s="130" t="s">
        <v>1162</v>
      </c>
      <c r="G505" s="243">
        <v>0.23316451612903222</v>
      </c>
      <c r="H505" s="246">
        <v>97.717837222144681</v>
      </c>
    </row>
    <row r="506" spans="1:8">
      <c r="A506" s="130" t="str">
        <v>site_airbnb</v>
      </c>
      <c r="B506" s="239">
        <v>505</v>
      </c>
      <c r="C506" s="130" t="s">
        <v>1180</v>
      </c>
      <c r="D506" s="241">
        <f>COUNTIF($C$1:$C506,C506)</f>
        <v>1</v>
      </c>
      <c r="E506" s="241" t="str">
        <f t="shared" si="27"/>
        <v>Favourite web sites1</v>
      </c>
      <c r="F506" s="130" t="s">
        <v>1181</v>
      </c>
      <c r="G506" s="243">
        <v>4.4096774193548391E-2</v>
      </c>
      <c r="H506" s="246">
        <v>88.953694097511132</v>
      </c>
    </row>
    <row r="507" spans="1:8">
      <c r="A507" s="130" t="str">
        <v>site_amazon</v>
      </c>
      <c r="B507" s="239">
        <v>506</v>
      </c>
      <c r="C507" s="130" t="s">
        <v>1180</v>
      </c>
      <c r="D507" s="241">
        <f>COUNTIF($C$1:$C507,C507)</f>
        <v>2</v>
      </c>
      <c r="E507" s="241" t="str">
        <f t="shared" si="27"/>
        <v>Favourite web sites2</v>
      </c>
      <c r="F507" s="130" t="s">
        <v>1183</v>
      </c>
      <c r="G507" s="243">
        <v>0.50324516129032248</v>
      </c>
      <c r="H507" s="246">
        <v>98.988897511925671</v>
      </c>
    </row>
    <row r="508" spans="1:8">
      <c r="A508" s="86" t="str">
        <v>site_itunes</v>
      </c>
      <c r="B508" s="239">
        <v>507</v>
      </c>
      <c r="C508" s="86" t="s">
        <v>1180</v>
      </c>
      <c r="D508" s="241">
        <f>COUNTIF($C$1:$C508,C508)</f>
        <v>3</v>
      </c>
      <c r="E508" s="241" t="str">
        <f t="shared" si="27"/>
        <v>Favourite web sites3</v>
      </c>
      <c r="F508" s="86" t="s">
        <v>1185</v>
      </c>
      <c r="G508" s="242">
        <v>5.5664516129032268E-2</v>
      </c>
      <c r="H508" s="245">
        <v>98.645840883056422</v>
      </c>
    </row>
    <row r="509" spans="1:8">
      <c r="A509" s="86" t="str">
        <v>site_argos</v>
      </c>
      <c r="B509" s="239">
        <v>508</v>
      </c>
      <c r="C509" s="86" t="s">
        <v>1180</v>
      </c>
      <c r="D509" s="241">
        <f>COUNTIF($C$1:$C509,C509)</f>
        <v>4</v>
      </c>
      <c r="E509" s="241" t="str">
        <f t="shared" si="27"/>
        <v>Favourite web sites4</v>
      </c>
      <c r="F509" s="86" t="s">
        <v>1187</v>
      </c>
      <c r="G509" s="242">
        <v>0.14649032258064512</v>
      </c>
      <c r="H509" s="245">
        <v>105.56231355325122</v>
      </c>
    </row>
    <row r="510" spans="1:8">
      <c r="A510" s="86" t="str">
        <v>site_asos</v>
      </c>
      <c r="B510" s="239">
        <v>509</v>
      </c>
      <c r="C510" s="86" t="s">
        <v>1180</v>
      </c>
      <c r="D510" s="241">
        <f>COUNTIF($C$1:$C510,C510)</f>
        <v>5</v>
      </c>
      <c r="E510" s="241" t="str">
        <f t="shared" si="27"/>
        <v>Favourite web sites5</v>
      </c>
      <c r="F510" s="86" t="s">
        <v>1189</v>
      </c>
      <c r="G510" s="242">
        <v>7.2845161290322577E-2</v>
      </c>
      <c r="H510" s="245">
        <v>95.164142581839968</v>
      </c>
    </row>
    <row r="511" spans="1:8">
      <c r="A511" s="86" t="str">
        <v>site_audible</v>
      </c>
      <c r="B511" s="239">
        <v>510</v>
      </c>
      <c r="C511" s="86" t="s">
        <v>1180</v>
      </c>
      <c r="D511" s="241">
        <f>COUNTIF($C$1:$C511,C511)</f>
        <v>6</v>
      </c>
      <c r="E511" s="241" t="str">
        <f t="shared" si="27"/>
        <v>Favourite web sites6</v>
      </c>
      <c r="F511" s="86" t="s">
        <v>1191</v>
      </c>
      <c r="G511" s="242">
        <v>3.1170967741935486E-2</v>
      </c>
      <c r="H511" s="245">
        <v>99.086911001162761</v>
      </c>
    </row>
    <row r="512" spans="1:8">
      <c r="A512" s="86" t="str">
        <v>site_autotrader</v>
      </c>
      <c r="B512" s="239">
        <v>511</v>
      </c>
      <c r="C512" s="86" t="s">
        <v>1180</v>
      </c>
      <c r="D512" s="241">
        <f>COUNTIF($C$1:$C512,C512)</f>
        <v>7</v>
      </c>
      <c r="E512" s="241" t="str">
        <f t="shared" si="27"/>
        <v>Favourite web sites7</v>
      </c>
      <c r="F512" s="86" t="s">
        <v>1193</v>
      </c>
      <c r="G512" s="242">
        <v>3.4309677419354839E-2</v>
      </c>
      <c r="H512" s="245">
        <v>98.804483484956037</v>
      </c>
    </row>
    <row r="513" spans="1:8">
      <c r="A513" s="86" t="str">
        <v>site_bbcgoodfood</v>
      </c>
      <c r="B513" s="239">
        <v>512</v>
      </c>
      <c r="C513" s="86" t="s">
        <v>1180</v>
      </c>
      <c r="D513" s="241">
        <f>COUNTIF($C$1:$C513,C513)</f>
        <v>8</v>
      </c>
      <c r="E513" s="241" t="str">
        <f t="shared" si="27"/>
        <v>Favourite web sites8</v>
      </c>
      <c r="F513" s="86" t="s">
        <v>1195</v>
      </c>
      <c r="G513" s="242">
        <v>0.10207419354838712</v>
      </c>
      <c r="H513" s="245">
        <v>96.170321953661571</v>
      </c>
    </row>
    <row r="514" spans="1:8">
      <c r="A514" s="86" t="str">
        <v>site_bbcnews</v>
      </c>
      <c r="B514" s="239">
        <v>513</v>
      </c>
      <c r="C514" s="86" t="s">
        <v>1180</v>
      </c>
      <c r="D514" s="241">
        <f>COUNTIF($C$1:$C514,C514)</f>
        <v>9</v>
      </c>
      <c r="E514" s="241" t="str">
        <f t="shared" si="27"/>
        <v>Favourite web sites9</v>
      </c>
      <c r="F514" s="86" t="s">
        <v>1197</v>
      </c>
      <c r="G514" s="242">
        <v>0.26351290322580645</v>
      </c>
      <c r="H514" s="245">
        <v>93.156239298339443</v>
      </c>
    </row>
    <row r="515" spans="1:8">
      <c r="A515" s="86" t="str">
        <v>site_bbcsport</v>
      </c>
      <c r="B515" s="239">
        <v>514</v>
      </c>
      <c r="C515" s="86" t="s">
        <v>1180</v>
      </c>
      <c r="D515" s="241">
        <f>COUNTIF($C$1:$C515,C515)</f>
        <v>10</v>
      </c>
      <c r="E515" s="241" t="str">
        <f t="shared" ref="E515:E578" si="28">C515&amp;D515</f>
        <v>Favourite web sites10</v>
      </c>
      <c r="F515" s="86" t="s">
        <v>1199</v>
      </c>
      <c r="G515" s="242">
        <v>0.15021290322580647</v>
      </c>
      <c r="H515" s="245">
        <v>96.684149624546961</v>
      </c>
    </row>
    <row r="516" spans="1:8">
      <c r="A516" s="86" t="str">
        <v>site_bet365</v>
      </c>
      <c r="B516" s="239">
        <v>515</v>
      </c>
      <c r="C516" s="86" t="s">
        <v>1180</v>
      </c>
      <c r="D516" s="241">
        <f>COUNTIF($C$1:$C516,C516)</f>
        <v>11</v>
      </c>
      <c r="E516" s="241" t="str">
        <f t="shared" si="28"/>
        <v>Favourite web sites11</v>
      </c>
      <c r="F516" s="86" t="s">
        <v>1201</v>
      </c>
      <c r="G516" s="242">
        <v>2.541612903225807E-2</v>
      </c>
      <c r="H516" s="245">
        <v>99.351637204346687</v>
      </c>
    </row>
    <row r="517" spans="1:8">
      <c r="A517" s="86" t="str">
        <v>site_bing</v>
      </c>
      <c r="B517" s="239">
        <v>516</v>
      </c>
      <c r="C517" s="86" t="s">
        <v>1180</v>
      </c>
      <c r="D517" s="241">
        <f>COUNTIF($C$1:$C517,C517)</f>
        <v>12</v>
      </c>
      <c r="E517" s="241" t="str">
        <f t="shared" si="28"/>
        <v>Favourite web sites12</v>
      </c>
      <c r="F517" s="86" t="s">
        <v>1203</v>
      </c>
      <c r="G517" s="242">
        <v>2.0145161290322584E-2</v>
      </c>
      <c r="H517" s="245">
        <v>99.7863557481718</v>
      </c>
    </row>
    <row r="518" spans="1:8">
      <c r="A518" s="86" t="str">
        <v>site_boots</v>
      </c>
      <c r="B518" s="239">
        <v>517</v>
      </c>
      <c r="C518" s="86" t="s">
        <v>1180</v>
      </c>
      <c r="D518" s="241">
        <f>COUNTIF($C$1:$C518,C518)</f>
        <v>13</v>
      </c>
      <c r="E518" s="241" t="str">
        <f t="shared" si="28"/>
        <v>Favourite web sites13</v>
      </c>
      <c r="F518" s="86" t="s">
        <v>1205</v>
      </c>
      <c r="G518" s="242">
        <v>0.10741290322580647</v>
      </c>
      <c r="H518" s="245">
        <v>99.402367025728168</v>
      </c>
    </row>
    <row r="519" spans="1:8">
      <c r="A519" s="86" t="str">
        <v>site_buzzfeed</v>
      </c>
      <c r="B519" s="239">
        <v>518</v>
      </c>
      <c r="C519" s="86" t="s">
        <v>1180</v>
      </c>
      <c r="D519" s="241">
        <f>COUNTIF($C$1:$C519,C519)</f>
        <v>14</v>
      </c>
      <c r="E519" s="241" t="str">
        <f t="shared" si="28"/>
        <v>Favourite web sites14</v>
      </c>
      <c r="F519" s="86" t="s">
        <v>1207</v>
      </c>
      <c r="G519" s="242">
        <v>3.4393548387096774E-2</v>
      </c>
      <c r="H519" s="245">
        <v>95.505770616070663</v>
      </c>
    </row>
    <row r="520" spans="1:8">
      <c r="A520" s="86" t="str">
        <v>site_carphonewarehouse</v>
      </c>
      <c r="B520" s="239">
        <v>519</v>
      </c>
      <c r="C520" s="86" t="s">
        <v>1180</v>
      </c>
      <c r="D520" s="241">
        <f>COUNTIF($C$1:$C520,C520)</f>
        <v>15</v>
      </c>
      <c r="E520" s="241" t="str">
        <f t="shared" si="28"/>
        <v>Favourite web sites15</v>
      </c>
      <c r="F520" s="86" t="s">
        <v>1209</v>
      </c>
      <c r="G520" s="242">
        <v>1.8038709677419357E-2</v>
      </c>
      <c r="H520" s="245">
        <v>100.55921484381794</v>
      </c>
    </row>
    <row r="521" spans="1:8">
      <c r="A521" s="86" t="str">
        <v>site_comparethemarket</v>
      </c>
      <c r="B521" s="239">
        <v>520</v>
      </c>
      <c r="C521" s="86" t="s">
        <v>1180</v>
      </c>
      <c r="D521" s="241">
        <f>COUNTIF($C$1:$C521,C521)</f>
        <v>16</v>
      </c>
      <c r="E521" s="241" t="str">
        <f t="shared" si="28"/>
        <v>Favourite web sites16</v>
      </c>
      <c r="F521" s="86" t="s">
        <v>1211</v>
      </c>
      <c r="G521" s="242">
        <v>6.5822580645161277E-2</v>
      </c>
      <c r="H521" s="245">
        <v>99.561061486830226</v>
      </c>
    </row>
    <row r="522" spans="1:8">
      <c r="A522" s="86" t="str">
        <v>site_confused</v>
      </c>
      <c r="B522" s="239">
        <v>521</v>
      </c>
      <c r="C522" s="86" t="s">
        <v>1180</v>
      </c>
      <c r="D522" s="241">
        <f>COUNTIF($C$1:$C522,C522)</f>
        <v>17</v>
      </c>
      <c r="E522" s="241" t="str">
        <f t="shared" si="28"/>
        <v>Favourite web sites17</v>
      </c>
      <c r="F522" s="86" t="s">
        <v>1213</v>
      </c>
      <c r="G522" s="242">
        <v>2.6951612903225813E-2</v>
      </c>
      <c r="H522" s="245">
        <v>100.09326126098949</v>
      </c>
    </row>
    <row r="523" spans="1:8">
      <c r="A523" s="86" t="str">
        <v>site_currys</v>
      </c>
      <c r="B523" s="239">
        <v>522</v>
      </c>
      <c r="C523" s="86" t="s">
        <v>1180</v>
      </c>
      <c r="D523" s="241">
        <f>COUNTIF($C$1:$C523,C523)</f>
        <v>18</v>
      </c>
      <c r="E523" s="241" t="str">
        <f t="shared" si="28"/>
        <v>Favourite web sites18</v>
      </c>
      <c r="F523" s="86" t="s">
        <v>1215</v>
      </c>
      <c r="G523" s="242">
        <v>6.2987096774193535E-2</v>
      </c>
      <c r="H523" s="245">
        <v>102.682288517427</v>
      </c>
    </row>
    <row r="524" spans="1:8">
      <c r="A524" s="86" t="str">
        <v>site_digitalspy</v>
      </c>
      <c r="B524" s="239">
        <v>523</v>
      </c>
      <c r="C524" s="86" t="s">
        <v>1180</v>
      </c>
      <c r="D524" s="241">
        <f>COUNTIF($C$1:$C524,C524)</f>
        <v>19</v>
      </c>
      <c r="E524" s="241" t="str">
        <f t="shared" si="28"/>
        <v>Favourite web sites19</v>
      </c>
      <c r="F524" s="86" t="s">
        <v>1217</v>
      </c>
      <c r="G524" s="242">
        <v>2.2309677419354839E-2</v>
      </c>
      <c r="H524" s="245">
        <v>101.71189263131059</v>
      </c>
    </row>
    <row r="525" spans="1:8">
      <c r="A525" s="86" t="str">
        <v>site_direct</v>
      </c>
      <c r="B525" s="239">
        <v>524</v>
      </c>
      <c r="C525" s="86" t="s">
        <v>1180</v>
      </c>
      <c r="D525" s="241">
        <f>COUNTIF($C$1:$C525,C525)</f>
        <v>20</v>
      </c>
      <c r="E525" s="241" t="str">
        <f t="shared" si="28"/>
        <v>Favourite web sites20</v>
      </c>
      <c r="F525" s="86" t="s">
        <v>1219</v>
      </c>
      <c r="G525" s="242">
        <v>7.3696774193548392E-2</v>
      </c>
      <c r="H525" s="245">
        <v>100.95866601496812</v>
      </c>
    </row>
    <row r="526" spans="1:8">
      <c r="A526" s="86" t="str">
        <v>site_ebay</v>
      </c>
      <c r="B526" s="239">
        <v>525</v>
      </c>
      <c r="C526" s="86" t="s">
        <v>1180</v>
      </c>
      <c r="D526" s="241">
        <f>COUNTIF($C$1:$C526,C526)</f>
        <v>21</v>
      </c>
      <c r="E526" s="241" t="str">
        <f t="shared" si="28"/>
        <v>Favourite web sites21</v>
      </c>
      <c r="F526" s="86" t="s">
        <v>1221</v>
      </c>
      <c r="G526" s="242">
        <v>0.30087741935483869</v>
      </c>
      <c r="H526" s="245">
        <v>101.32057476779586</v>
      </c>
    </row>
    <row r="527" spans="1:8">
      <c r="A527" s="86" t="str">
        <v>site_etsy</v>
      </c>
      <c r="B527" s="239">
        <v>526</v>
      </c>
      <c r="C527" s="86" t="s">
        <v>1180</v>
      </c>
      <c r="D527" s="241">
        <f>COUNTIF($C$1:$C527,C527)</f>
        <v>22</v>
      </c>
      <c r="E527" s="241" t="str">
        <f t="shared" si="28"/>
        <v>Favourite web sites22</v>
      </c>
      <c r="F527" s="86" t="s">
        <v>1223</v>
      </c>
      <c r="G527" s="242">
        <v>6.3051612903225807E-2</v>
      </c>
      <c r="H527" s="245">
        <v>92.652284938218259</v>
      </c>
    </row>
    <row r="528" spans="1:8">
      <c r="A528" s="86" t="str">
        <v>site_expedia</v>
      </c>
      <c r="B528" s="239">
        <v>527</v>
      </c>
      <c r="C528" s="86" t="s">
        <v>1180</v>
      </c>
      <c r="D528" s="241">
        <f>COUNTIF($C$1:$C528,C528)</f>
        <v>23</v>
      </c>
      <c r="E528" s="241" t="str">
        <f t="shared" si="28"/>
        <v>Favourite web sites23</v>
      </c>
      <c r="F528" s="86" t="s">
        <v>1225</v>
      </c>
      <c r="G528" s="242">
        <v>4.1225806451612904E-2</v>
      </c>
      <c r="H528" s="245">
        <v>101.00193643750251</v>
      </c>
    </row>
    <row r="529" spans="1:8">
      <c r="A529" s="86" t="str">
        <v>site_freecycle</v>
      </c>
      <c r="B529" s="239">
        <v>528</v>
      </c>
      <c r="C529" s="86" t="s">
        <v>1180</v>
      </c>
      <c r="D529" s="241">
        <f>COUNTIF($C$1:$C529,C529)</f>
        <v>24</v>
      </c>
      <c r="E529" s="241" t="str">
        <f t="shared" si="28"/>
        <v>Favourite web sites24</v>
      </c>
      <c r="F529" s="86" t="s">
        <v>1227</v>
      </c>
      <c r="G529" s="242">
        <v>2.6796774193548388E-2</v>
      </c>
      <c r="H529" s="245">
        <v>99.518347979129473</v>
      </c>
    </row>
    <row r="530" spans="1:8">
      <c r="A530" s="86" t="str">
        <v>site_game</v>
      </c>
      <c r="B530" s="239">
        <v>529</v>
      </c>
      <c r="C530" s="86" t="s">
        <v>1180</v>
      </c>
      <c r="D530" s="241">
        <f>COUNTIF($C$1:$C530,C530)</f>
        <v>25</v>
      </c>
      <c r="E530" s="241" t="str">
        <f t="shared" si="28"/>
        <v>Favourite web sites25</v>
      </c>
      <c r="F530" s="86" t="s">
        <v>1229</v>
      </c>
      <c r="G530" s="242">
        <v>3.3509677419354837E-2</v>
      </c>
      <c r="H530" s="245">
        <v>109.69539114372013</v>
      </c>
    </row>
    <row r="531" spans="1:8">
      <c r="A531" s="86" t="str">
        <v>site_gmail</v>
      </c>
      <c r="B531" s="239">
        <v>530</v>
      </c>
      <c r="C531" s="86" t="s">
        <v>1180</v>
      </c>
      <c r="D531" s="241">
        <f>COUNTIF($C$1:$C531,C531)</f>
        <v>26</v>
      </c>
      <c r="E531" s="241" t="str">
        <f t="shared" si="28"/>
        <v>Favourite web sites26</v>
      </c>
      <c r="F531" s="86" t="s">
        <v>1231</v>
      </c>
      <c r="G531" s="242">
        <v>0.23898709677419358</v>
      </c>
      <c r="H531" s="245">
        <v>99.04494543908865</v>
      </c>
    </row>
    <row r="532" spans="1:8">
      <c r="A532" s="86" t="str">
        <v>site_google</v>
      </c>
      <c r="B532" s="239">
        <v>531</v>
      </c>
      <c r="C532" s="86" t="s">
        <v>1180</v>
      </c>
      <c r="D532" s="241">
        <f>COUNTIF($C$1:$C532,C532)</f>
        <v>27</v>
      </c>
      <c r="E532" s="241" t="str">
        <f t="shared" si="28"/>
        <v>Favourite web sites27</v>
      </c>
      <c r="F532" s="86" t="s">
        <v>1233</v>
      </c>
      <c r="G532" s="242">
        <v>0.40244838709677422</v>
      </c>
      <c r="H532" s="245">
        <v>98.010111853920904</v>
      </c>
    </row>
    <row r="533" spans="1:8">
      <c r="A533" s="86" t="str">
        <v>site_groupon</v>
      </c>
      <c r="B533" s="239">
        <v>532</v>
      </c>
      <c r="C533" s="86" t="s">
        <v>1180</v>
      </c>
      <c r="D533" s="241">
        <f>COUNTIF($C$1:$C533,C533)</f>
        <v>28</v>
      </c>
      <c r="E533" s="241" t="str">
        <f t="shared" si="28"/>
        <v>Favourite web sites28</v>
      </c>
      <c r="F533" s="86" t="s">
        <v>1235</v>
      </c>
      <c r="G533" s="242">
        <v>7.2732258064516137E-2</v>
      </c>
      <c r="H533" s="245">
        <v>100.91204614625116</v>
      </c>
    </row>
    <row r="534" spans="1:8">
      <c r="A534" s="86" t="str">
        <v>site_gumtree</v>
      </c>
      <c r="B534" s="239">
        <v>533</v>
      </c>
      <c r="C534" s="86" t="s">
        <v>1180</v>
      </c>
      <c r="D534" s="241">
        <f>COUNTIF($C$1:$C534,C534)</f>
        <v>29</v>
      </c>
      <c r="E534" s="241" t="str">
        <f t="shared" si="28"/>
        <v>Favourite web sites29</v>
      </c>
      <c r="F534" s="86" t="s">
        <v>1237</v>
      </c>
      <c r="G534" s="242">
        <v>6.8341935483870964E-2</v>
      </c>
      <c r="H534" s="245">
        <v>102.41378706525481</v>
      </c>
    </row>
    <row r="535" spans="1:8">
      <c r="A535" s="86" t="str">
        <v>site_healthline</v>
      </c>
      <c r="B535" s="239">
        <v>534</v>
      </c>
      <c r="C535" s="86" t="s">
        <v>1180</v>
      </c>
      <c r="D535" s="241">
        <f>COUNTIF($C$1:$C535,C535)</f>
        <v>30</v>
      </c>
      <c r="E535" s="241" t="str">
        <f t="shared" si="28"/>
        <v>Favourite web sites30</v>
      </c>
      <c r="F535" s="86" t="s">
        <v>1239</v>
      </c>
      <c r="G535" s="242">
        <v>1.1164516129032258E-2</v>
      </c>
      <c r="H535" s="245">
        <v>101.21237289613244</v>
      </c>
    </row>
    <row r="536" spans="1:8">
      <c r="A536" s="86" t="str">
        <v>site_hotels</v>
      </c>
      <c r="B536" s="239">
        <v>535</v>
      </c>
      <c r="C536" s="86" t="s">
        <v>1180</v>
      </c>
      <c r="D536" s="241">
        <f>COUNTIF($C$1:$C536,C536)</f>
        <v>31</v>
      </c>
      <c r="E536" s="241" t="str">
        <f t="shared" si="28"/>
        <v>Favourite web sites31</v>
      </c>
      <c r="F536" s="86" t="s">
        <v>1241</v>
      </c>
      <c r="G536" s="242">
        <v>3.8048387096774196E-2</v>
      </c>
      <c r="H536" s="245">
        <v>100.30007103898539</v>
      </c>
    </row>
    <row r="537" spans="1:8">
      <c r="A537" s="86" t="str">
        <v>site_hotukdeals</v>
      </c>
      <c r="B537" s="239">
        <v>536</v>
      </c>
      <c r="C537" s="86" t="s">
        <v>1180</v>
      </c>
      <c r="D537" s="241">
        <f>COUNTIF($C$1:$C537,C537)</f>
        <v>32</v>
      </c>
      <c r="E537" s="241" t="str">
        <f t="shared" si="28"/>
        <v>Favourite web sites32</v>
      </c>
      <c r="F537" s="86" t="s">
        <v>1243</v>
      </c>
      <c r="G537" s="242">
        <v>4.5264516129032262E-2</v>
      </c>
      <c r="H537" s="245">
        <v>101.25448367211042</v>
      </c>
    </row>
    <row r="538" spans="1:8">
      <c r="A538" s="86" t="str">
        <v>site_huffingtonpost</v>
      </c>
      <c r="B538" s="239">
        <v>537</v>
      </c>
      <c r="C538" s="86" t="s">
        <v>1180</v>
      </c>
      <c r="D538" s="241">
        <f>COUNTIF($C$1:$C538,C538)</f>
        <v>33</v>
      </c>
      <c r="E538" s="241" t="str">
        <f t="shared" si="28"/>
        <v>Favourite web sites33</v>
      </c>
      <c r="F538" s="86" t="s">
        <v>1245</v>
      </c>
      <c r="G538" s="242">
        <v>2.4790322580645167E-2</v>
      </c>
      <c r="H538" s="245">
        <v>97.546957548451076</v>
      </c>
    </row>
    <row r="539" spans="1:8">
      <c r="A539" s="86" t="str">
        <v>site_hungryhouse</v>
      </c>
      <c r="B539" s="239">
        <v>538</v>
      </c>
      <c r="C539" s="86" t="s">
        <v>1180</v>
      </c>
      <c r="D539" s="241">
        <f>COUNTIF($C$1:$C539,C539)</f>
        <v>34</v>
      </c>
      <c r="E539" s="241" t="str">
        <f t="shared" si="28"/>
        <v>Favourite web sites34</v>
      </c>
      <c r="F539" s="86" t="s">
        <v>1247</v>
      </c>
      <c r="G539" s="242">
        <v>1.3119354838709678E-2</v>
      </c>
      <c r="H539" s="245">
        <v>102.80531270505034</v>
      </c>
    </row>
    <row r="540" spans="1:8">
      <c r="A540" s="86" t="str">
        <v>site_ikea</v>
      </c>
      <c r="B540" s="239">
        <v>539</v>
      </c>
      <c r="C540" s="86" t="s">
        <v>1180</v>
      </c>
      <c r="D540" s="241">
        <f>COUNTIF($C$1:$C540,C540)</f>
        <v>35</v>
      </c>
      <c r="E540" s="241" t="str">
        <f t="shared" si="28"/>
        <v>Favourite web sites35</v>
      </c>
      <c r="F540" s="86" t="s">
        <v>1249</v>
      </c>
      <c r="G540" s="242">
        <v>7.5770967741935494E-2</v>
      </c>
      <c r="H540" s="245">
        <v>95.968743217421846</v>
      </c>
    </row>
    <row r="541" spans="1:8">
      <c r="A541" s="86" t="str">
        <v>site_imdb</v>
      </c>
      <c r="B541" s="239">
        <v>540</v>
      </c>
      <c r="C541" s="86" t="s">
        <v>1180</v>
      </c>
      <c r="D541" s="241">
        <f>COUNTIF($C$1:$C541,C541)</f>
        <v>36</v>
      </c>
      <c r="E541" s="241" t="str">
        <f t="shared" si="28"/>
        <v>Favourite web sites36</v>
      </c>
      <c r="F541" s="86" t="s">
        <v>1251</v>
      </c>
      <c r="G541" s="242">
        <v>5.3074193548387098E-2</v>
      </c>
      <c r="H541" s="245">
        <v>100.15659921598568</v>
      </c>
    </row>
    <row r="542" spans="1:8">
      <c r="A542" s="86" t="str">
        <v>site_jamieoliver</v>
      </c>
      <c r="B542" s="239">
        <v>541</v>
      </c>
      <c r="C542" s="86" t="s">
        <v>1180</v>
      </c>
      <c r="D542" s="241">
        <f>COUNTIF($C$1:$C542,C542)</f>
        <v>37</v>
      </c>
      <c r="E542" s="241" t="str">
        <f t="shared" si="28"/>
        <v>Favourite web sites37</v>
      </c>
      <c r="F542" s="86" t="s">
        <v>1253</v>
      </c>
      <c r="G542" s="242">
        <v>2.0151612903225813E-2</v>
      </c>
      <c r="H542" s="245">
        <v>96.719774220039298</v>
      </c>
    </row>
    <row r="543" spans="1:8">
      <c r="A543" s="86" t="str">
        <v>site_johnlewis</v>
      </c>
      <c r="B543" s="239">
        <v>542</v>
      </c>
      <c r="C543" s="86" t="s">
        <v>1180</v>
      </c>
      <c r="D543" s="241">
        <f>COUNTIF($C$1:$C543,C543)</f>
        <v>38</v>
      </c>
      <c r="E543" s="241" t="str">
        <f t="shared" si="28"/>
        <v>Favourite web sites38</v>
      </c>
      <c r="F543" s="86" t="s">
        <v>1255</v>
      </c>
      <c r="G543" s="242">
        <v>7.6800000000000007E-2</v>
      </c>
      <c r="H543" s="245">
        <v>90.754627597515352</v>
      </c>
    </row>
    <row r="544" spans="1:8">
      <c r="A544" s="86" t="str">
        <v>site_justeat</v>
      </c>
      <c r="B544" s="239">
        <v>543</v>
      </c>
      <c r="C544" s="86" t="s">
        <v>1180</v>
      </c>
      <c r="D544" s="241">
        <f>COUNTIF($C$1:$C544,C544)</f>
        <v>39</v>
      </c>
      <c r="E544" s="241" t="str">
        <f t="shared" si="28"/>
        <v>Favourite web sites39</v>
      </c>
      <c r="F544" s="86" t="s">
        <v>1257</v>
      </c>
      <c r="G544" s="242">
        <v>0.11770645161290319</v>
      </c>
      <c r="H544" s="245">
        <v>106.09937007462923</v>
      </c>
    </row>
    <row r="545" spans="1:8">
      <c r="A545" s="86" t="str">
        <v>site_lastminute</v>
      </c>
      <c r="B545" s="239">
        <v>544</v>
      </c>
      <c r="C545" s="86" t="s">
        <v>1180</v>
      </c>
      <c r="D545" s="241">
        <f>COUNTIF($C$1:$C545,C545)</f>
        <v>40</v>
      </c>
      <c r="E545" s="241" t="str">
        <f t="shared" si="28"/>
        <v>Favourite web sites40</v>
      </c>
      <c r="F545" s="86" t="s">
        <v>1259</v>
      </c>
      <c r="G545" s="242">
        <v>2.9067741935483869E-2</v>
      </c>
      <c r="H545" s="245">
        <v>97.924617548946642</v>
      </c>
    </row>
    <row r="546" spans="1:8">
      <c r="A546" s="86" t="str">
        <v>site_marksandspencer</v>
      </c>
      <c r="B546" s="239">
        <v>545</v>
      </c>
      <c r="C546" s="86" t="s">
        <v>1180</v>
      </c>
      <c r="D546" s="241">
        <f>COUNTIF($C$1:$C546,C546)</f>
        <v>41</v>
      </c>
      <c r="E546" s="241" t="str">
        <f t="shared" si="28"/>
        <v>Favourite web sites41</v>
      </c>
      <c r="F546" s="86" t="s">
        <v>1261</v>
      </c>
      <c r="G546" s="242">
        <v>0.11333870967741935</v>
      </c>
      <c r="H546" s="245">
        <v>94.422558229378254</v>
      </c>
    </row>
    <row r="547" spans="1:8">
      <c r="A547" s="86" t="str">
        <v>site_microsoft</v>
      </c>
      <c r="B547" s="239">
        <v>546</v>
      </c>
      <c r="C547" s="86" t="s">
        <v>1180</v>
      </c>
      <c r="D547" s="241">
        <f>COUNTIF($C$1:$C547,C547)</f>
        <v>42</v>
      </c>
      <c r="E547" s="241" t="str">
        <f t="shared" si="28"/>
        <v>Favourite web sites42</v>
      </c>
      <c r="F547" s="86" t="s">
        <v>1263</v>
      </c>
      <c r="G547" s="242">
        <v>8.4561290322580654E-2</v>
      </c>
      <c r="H547" s="245">
        <v>100.59650975914181</v>
      </c>
    </row>
    <row r="548" spans="1:8">
      <c r="A548" s="86" t="str">
        <v>site_moneysavingexpert</v>
      </c>
      <c r="B548" s="239">
        <v>547</v>
      </c>
      <c r="C548" s="86" t="s">
        <v>1180</v>
      </c>
      <c r="D548" s="241">
        <f>COUNTIF($C$1:$C548,C548)</f>
        <v>43</v>
      </c>
      <c r="E548" s="241" t="str">
        <f t="shared" si="28"/>
        <v>Favourite web sites43</v>
      </c>
      <c r="F548" s="86" t="s">
        <v>1265</v>
      </c>
      <c r="G548" s="242">
        <v>0.15838387096774192</v>
      </c>
      <c r="H548" s="245">
        <v>94.27700833263053</v>
      </c>
    </row>
    <row r="549" spans="1:8">
      <c r="A549" s="86" t="str">
        <v>site_moneysupermarket</v>
      </c>
      <c r="B549" s="239">
        <v>548</v>
      </c>
      <c r="C549" s="86" t="s">
        <v>1180</v>
      </c>
      <c r="D549" s="241">
        <f>COUNTIF($C$1:$C549,C549)</f>
        <v>44</v>
      </c>
      <c r="E549" s="241" t="str">
        <f t="shared" si="28"/>
        <v>Favourite web sites44</v>
      </c>
      <c r="F549" s="86" t="s">
        <v>1267</v>
      </c>
      <c r="G549" s="242">
        <v>7.4109677419354841E-2</v>
      </c>
      <c r="H549" s="245">
        <v>96.686609074469274</v>
      </c>
    </row>
    <row r="550" spans="1:8">
      <c r="A550" s="86" t="str">
        <v>site_msn</v>
      </c>
      <c r="B550" s="239">
        <v>549</v>
      </c>
      <c r="C550" s="86" t="s">
        <v>1180</v>
      </c>
      <c r="D550" s="241">
        <f>COUNTIF($C$1:$C550,C550)</f>
        <v>45</v>
      </c>
      <c r="E550" s="241" t="str">
        <f t="shared" si="28"/>
        <v>Favourite web sites45</v>
      </c>
      <c r="F550" s="86" t="s">
        <v>1269</v>
      </c>
      <c r="G550" s="242">
        <v>3.3448387096774196E-2</v>
      </c>
      <c r="H550" s="245">
        <v>100.70885408634662</v>
      </c>
    </row>
    <row r="551" spans="1:8">
      <c r="A551" s="86" t="str">
        <v>site_mumsnet</v>
      </c>
      <c r="B551" s="239">
        <v>550</v>
      </c>
      <c r="C551" s="86" t="s">
        <v>1180</v>
      </c>
      <c r="D551" s="241">
        <f>COUNTIF($C$1:$C551,C551)</f>
        <v>46</v>
      </c>
      <c r="E551" s="241" t="str">
        <f t="shared" si="28"/>
        <v>Favourite web sites46</v>
      </c>
      <c r="F551" s="86" t="s">
        <v>1271</v>
      </c>
      <c r="G551" s="242">
        <v>1.9351612903225811E-2</v>
      </c>
      <c r="H551" s="245">
        <v>98.569208385822918</v>
      </c>
    </row>
    <row r="552" spans="1:8">
      <c r="A552" s="86" t="str">
        <v>site_nationallottery</v>
      </c>
      <c r="B552" s="239">
        <v>551</v>
      </c>
      <c r="C552" s="86" t="s">
        <v>1180</v>
      </c>
      <c r="D552" s="241">
        <f>COUNTIF($C$1:$C552,C552)</f>
        <v>47</v>
      </c>
      <c r="E552" s="241" t="str">
        <f t="shared" si="28"/>
        <v>Favourite web sites47</v>
      </c>
      <c r="F552" s="86" t="s">
        <v>1273</v>
      </c>
      <c r="G552" s="242">
        <v>0.10660645161290323</v>
      </c>
      <c r="H552" s="245">
        <v>100.00057058358833</v>
      </c>
    </row>
    <row r="553" spans="1:8">
      <c r="A553" s="86" t="str">
        <v>site_nationalrail</v>
      </c>
      <c r="B553" s="239">
        <v>552</v>
      </c>
      <c r="C553" s="86" t="s">
        <v>1180</v>
      </c>
      <c r="D553" s="241">
        <f>COUNTIF($C$1:$C553,C553)</f>
        <v>48</v>
      </c>
      <c r="E553" s="241" t="str">
        <f t="shared" si="28"/>
        <v>Favourite web sites48</v>
      </c>
      <c r="F553" s="86" t="s">
        <v>1275</v>
      </c>
      <c r="G553" s="242">
        <v>5.2380645161290318E-2</v>
      </c>
      <c r="H553" s="245">
        <v>95.407010288568586</v>
      </c>
    </row>
    <row r="554" spans="1:8">
      <c r="A554" s="86" t="str">
        <v>site_netnums</v>
      </c>
      <c r="B554" s="239">
        <v>553</v>
      </c>
      <c r="C554" s="86" t="s">
        <v>1180</v>
      </c>
      <c r="D554" s="241">
        <f>COUNTIF($C$1:$C554,C554)</f>
        <v>49</v>
      </c>
      <c r="E554" s="241" t="str">
        <f t="shared" si="28"/>
        <v>Favourite web sites49</v>
      </c>
      <c r="F554" s="86" t="s">
        <v>1277</v>
      </c>
      <c r="G554" s="242">
        <v>1.4961290322580648E-2</v>
      </c>
      <c r="H554" s="245">
        <v>99.571817701173345</v>
      </c>
    </row>
    <row r="555" spans="1:8">
      <c r="A555" s="86" t="str">
        <v>site_nhs</v>
      </c>
      <c r="B555" s="239">
        <v>554</v>
      </c>
      <c r="C555" s="86" t="s">
        <v>1180</v>
      </c>
      <c r="D555" s="241">
        <f>COUNTIF($C$1:$C555,C555)</f>
        <v>50</v>
      </c>
      <c r="E555" s="241" t="str">
        <f t="shared" si="28"/>
        <v>Favourite web sites50</v>
      </c>
      <c r="F555" s="86" t="s">
        <v>1279</v>
      </c>
      <c r="G555" s="242">
        <v>6.5380645161290329E-2</v>
      </c>
      <c r="H555" s="245">
        <v>101.88572198476334</v>
      </c>
    </row>
    <row r="556" spans="1:8">
      <c r="A556" s="86" t="str">
        <v>site_notonthehighstreet</v>
      </c>
      <c r="B556" s="239">
        <v>555</v>
      </c>
      <c r="C556" s="86" t="s">
        <v>1180</v>
      </c>
      <c r="D556" s="241">
        <f>COUNTIF($C$1:$C556,C556)</f>
        <v>51</v>
      </c>
      <c r="E556" s="241" t="str">
        <f t="shared" si="28"/>
        <v>Favourite web sites51</v>
      </c>
      <c r="F556" s="86" t="s">
        <v>1281</v>
      </c>
      <c r="G556" s="242">
        <v>4.3348387096774188E-2</v>
      </c>
      <c r="H556" s="245">
        <v>95.93282798848324</v>
      </c>
    </row>
    <row r="557" spans="1:8">
      <c r="A557" s="86" t="str">
        <v>site_premierleague</v>
      </c>
      <c r="B557" s="239">
        <v>556</v>
      </c>
      <c r="C557" s="86" t="s">
        <v>1180</v>
      </c>
      <c r="D557" s="241">
        <f>COUNTIF($C$1:$C557,C557)</f>
        <v>52</v>
      </c>
      <c r="E557" s="241" t="str">
        <f t="shared" si="28"/>
        <v>Favourite web sites52</v>
      </c>
      <c r="F557" s="86" t="s">
        <v>1283</v>
      </c>
      <c r="G557" s="242">
        <v>5.9183870967741942E-2</v>
      </c>
      <c r="H557" s="245">
        <v>102.50733901871145</v>
      </c>
    </row>
    <row r="558" spans="1:8">
      <c r="A558" s="86" t="str">
        <v>site_quidco</v>
      </c>
      <c r="B558" s="239">
        <v>557</v>
      </c>
      <c r="C558" s="86" t="s">
        <v>1180</v>
      </c>
      <c r="D558" s="241">
        <f>COUNTIF($C$1:$C558,C558)</f>
        <v>53</v>
      </c>
      <c r="E558" s="241" t="str">
        <f t="shared" si="28"/>
        <v>Favourite web sites53</v>
      </c>
      <c r="F558" s="86" t="s">
        <v>1285</v>
      </c>
      <c r="G558" s="242">
        <v>3.4861290322580639E-2</v>
      </c>
      <c r="H558" s="245">
        <v>97.099433818728585</v>
      </c>
    </row>
    <row r="559" spans="1:8">
      <c r="A559" s="86" t="str">
        <v>site_quora</v>
      </c>
      <c r="B559" s="239">
        <v>558</v>
      </c>
      <c r="C559" s="86" t="s">
        <v>1180</v>
      </c>
      <c r="D559" s="241">
        <f>COUNTIF($C$1:$C559,C559)</f>
        <v>54</v>
      </c>
      <c r="E559" s="241" t="str">
        <f t="shared" si="28"/>
        <v>Favourite web sites54</v>
      </c>
      <c r="F559" s="86" t="s">
        <v>1287</v>
      </c>
      <c r="G559" s="242">
        <v>1.8561290322580647E-2</v>
      </c>
      <c r="H559" s="245">
        <v>99.921988333444475</v>
      </c>
    </row>
    <row r="560" spans="1:8">
      <c r="A560" s="86" t="str">
        <v>site_rightmove</v>
      </c>
      <c r="B560" s="239">
        <v>559</v>
      </c>
      <c r="C560" s="86" t="s">
        <v>1180</v>
      </c>
      <c r="D560" s="241">
        <f>COUNTIF($C$1:$C560,C560)</f>
        <v>55</v>
      </c>
      <c r="E560" s="241" t="str">
        <f t="shared" si="28"/>
        <v>Favourite web sites55</v>
      </c>
      <c r="F560" s="86" t="s">
        <v>1289</v>
      </c>
      <c r="G560" s="242">
        <v>7.3229032258064514E-2</v>
      </c>
      <c r="H560" s="245">
        <v>89.562616433953465</v>
      </c>
    </row>
    <row r="561" spans="1:8">
      <c r="A561" s="86" t="str">
        <v>site_santander</v>
      </c>
      <c r="B561" s="239">
        <v>560</v>
      </c>
      <c r="C561" s="86" t="s">
        <v>1180</v>
      </c>
      <c r="D561" s="241">
        <f>COUNTIF($C$1:$C561,C561)</f>
        <v>56</v>
      </c>
      <c r="E561" s="241" t="str">
        <f t="shared" si="28"/>
        <v>Favourite web sites56</v>
      </c>
      <c r="F561" s="86" t="s">
        <v>1291</v>
      </c>
      <c r="G561" s="242">
        <v>6.6358064516129037E-2</v>
      </c>
      <c r="H561" s="245">
        <v>95.791974881998996</v>
      </c>
    </row>
    <row r="562" spans="1:8">
      <c r="A562" s="86" t="str">
        <v>site_selfridges</v>
      </c>
      <c r="B562" s="239">
        <v>561</v>
      </c>
      <c r="C562" s="86" t="s">
        <v>1180</v>
      </c>
      <c r="D562" s="241">
        <f>COUNTIF($C$1:$C562,C562)</f>
        <v>57</v>
      </c>
      <c r="E562" s="241" t="str">
        <f t="shared" si="28"/>
        <v>Favourite web sites57</v>
      </c>
      <c r="F562" s="86" t="s">
        <v>1293</v>
      </c>
      <c r="G562" s="242">
        <v>1.9683870967741938E-2</v>
      </c>
      <c r="H562" s="245">
        <v>98.832541896776277</v>
      </c>
    </row>
    <row r="563" spans="1:8">
      <c r="A563" s="86" t="str">
        <v>site_skynews</v>
      </c>
      <c r="B563" s="239">
        <v>562</v>
      </c>
      <c r="C563" s="86" t="s">
        <v>1180</v>
      </c>
      <c r="D563" s="241">
        <f>COUNTIF($C$1:$C563,C563)</f>
        <v>58</v>
      </c>
      <c r="E563" s="241" t="str">
        <f t="shared" si="28"/>
        <v>Favourite web sites58</v>
      </c>
      <c r="F563" s="86" t="s">
        <v>1295</v>
      </c>
      <c r="G563" s="242">
        <v>8.8774193548387101E-2</v>
      </c>
      <c r="H563" s="245">
        <v>101.64497635602061</v>
      </c>
    </row>
    <row r="564" spans="1:8">
      <c r="A564" s="86" t="str">
        <v>site_skysports</v>
      </c>
      <c r="B564" s="239">
        <v>563</v>
      </c>
      <c r="C564" s="86" t="s">
        <v>1180</v>
      </c>
      <c r="D564" s="241">
        <f>COUNTIF($C$1:$C564,C564)</f>
        <v>59</v>
      </c>
      <c r="E564" s="241" t="str">
        <f t="shared" si="28"/>
        <v>Favourite web sites59</v>
      </c>
      <c r="F564" s="86" t="s">
        <v>1297</v>
      </c>
      <c r="G564" s="242">
        <v>9.5819354838709681E-2</v>
      </c>
      <c r="H564" s="245">
        <v>103.12919886184746</v>
      </c>
    </row>
    <row r="565" spans="1:8">
      <c r="A565" s="86" t="str">
        <v>site_soundcloud</v>
      </c>
      <c r="B565" s="239">
        <v>564</v>
      </c>
      <c r="C565" s="86" t="s">
        <v>1180</v>
      </c>
      <c r="D565" s="241">
        <f>COUNTIF($C$1:$C565,C565)</f>
        <v>60</v>
      </c>
      <c r="E565" s="241" t="str">
        <f t="shared" si="28"/>
        <v>Favourite web sites60</v>
      </c>
      <c r="F565" s="86" t="s">
        <v>1299</v>
      </c>
      <c r="G565" s="242">
        <v>2.8403225806451611E-2</v>
      </c>
      <c r="H565" s="245">
        <v>99.546230363475644</v>
      </c>
    </row>
    <row r="566" spans="1:8">
      <c r="A566" s="86" t="str">
        <v>site_spotify</v>
      </c>
      <c r="B566" s="239">
        <v>565</v>
      </c>
      <c r="C566" s="86" t="s">
        <v>1180</v>
      </c>
      <c r="D566" s="241">
        <f>COUNTIF($C$1:$C566,C566)</f>
        <v>61</v>
      </c>
      <c r="E566" s="241" t="str">
        <f t="shared" si="28"/>
        <v>Favourite web sites61</v>
      </c>
      <c r="F566" s="86" t="s">
        <v>1301</v>
      </c>
      <c r="G566" s="242">
        <v>0.17025806451612904</v>
      </c>
      <c r="H566" s="245">
        <v>96.884683637718666</v>
      </c>
    </row>
    <row r="567" spans="1:8">
      <c r="A567" s="86" t="str">
        <v>site_tesco</v>
      </c>
      <c r="B567" s="239">
        <v>566</v>
      </c>
      <c r="C567" s="86" t="s">
        <v>1180</v>
      </c>
      <c r="D567" s="241">
        <f>COUNTIF($C$1:$C567,C567)</f>
        <v>62</v>
      </c>
      <c r="E567" s="241" t="str">
        <f t="shared" si="28"/>
        <v>Favourite web sites62</v>
      </c>
      <c r="F567" s="86" t="s">
        <v>1303</v>
      </c>
      <c r="G567" s="242">
        <v>0.14956451612903224</v>
      </c>
      <c r="H567" s="245">
        <v>100.99423599122626</v>
      </c>
    </row>
    <row r="568" spans="1:8">
      <c r="A568" s="86" t="str">
        <v>site_theladbible</v>
      </c>
      <c r="B568" s="239">
        <v>567</v>
      </c>
      <c r="C568" s="86" t="s">
        <v>1180</v>
      </c>
      <c r="D568" s="241">
        <f>COUNTIF($C$1:$C568,C568)</f>
        <v>63</v>
      </c>
      <c r="E568" s="241" t="str">
        <f t="shared" si="28"/>
        <v>Favourite web sites63</v>
      </c>
      <c r="F568" s="86" t="s">
        <v>1305</v>
      </c>
      <c r="G568" s="242">
        <v>3.6154838709677423E-2</v>
      </c>
      <c r="H568" s="245">
        <v>104.35931282247826</v>
      </c>
    </row>
    <row r="569" spans="1:8">
      <c r="A569" s="86" t="str">
        <v>site_ticketmaster</v>
      </c>
      <c r="B569" s="239">
        <v>568</v>
      </c>
      <c r="C569" s="86" t="s">
        <v>1180</v>
      </c>
      <c r="D569" s="241">
        <f>COUNTIF($C$1:$C569,C569)</f>
        <v>64</v>
      </c>
      <c r="E569" s="241" t="str">
        <f t="shared" si="28"/>
        <v>Favourite web sites64</v>
      </c>
      <c r="F569" s="86" t="s">
        <v>1307</v>
      </c>
      <c r="G569" s="242">
        <v>3.3116129032258065E-2</v>
      </c>
      <c r="H569" s="245">
        <v>99.458775541392612</v>
      </c>
    </row>
    <row r="570" spans="1:8">
      <c r="A570" s="86" t="str">
        <v>site_topshop</v>
      </c>
      <c r="B570" s="239">
        <v>569</v>
      </c>
      <c r="C570" s="86" t="s">
        <v>1180</v>
      </c>
      <c r="D570" s="241">
        <f>COUNTIF($C$1:$C570,C570)</f>
        <v>65</v>
      </c>
      <c r="E570" s="241" t="str">
        <f t="shared" si="28"/>
        <v>Favourite web sites65</v>
      </c>
      <c r="F570" s="86" t="s">
        <v>1309</v>
      </c>
      <c r="G570" s="242">
        <v>3.0170967741935489E-2</v>
      </c>
      <c r="H570" s="245">
        <v>97.516110557129778</v>
      </c>
    </row>
    <row r="571" spans="1:8">
      <c r="A571" s="86" t="str">
        <v>site_tripadvisor</v>
      </c>
      <c r="B571" s="239">
        <v>570</v>
      </c>
      <c r="C571" s="86" t="s">
        <v>1180</v>
      </c>
      <c r="D571" s="241">
        <f>COUNTIF($C$1:$C571,C571)</f>
        <v>66</v>
      </c>
      <c r="E571" s="241" t="str">
        <f t="shared" si="28"/>
        <v>Favourite web sites66</v>
      </c>
      <c r="F571" s="86" t="s">
        <v>1311</v>
      </c>
      <c r="G571" s="242">
        <v>0.10356451612903227</v>
      </c>
      <c r="H571" s="245">
        <v>95.63082197844578</v>
      </c>
    </row>
    <row r="572" spans="1:8">
      <c r="A572" s="86" t="str">
        <v>site_trivago</v>
      </c>
      <c r="B572" s="239">
        <v>571</v>
      </c>
      <c r="C572" s="86" t="s">
        <v>1180</v>
      </c>
      <c r="D572" s="241">
        <f>COUNTIF($C$1:$C572,C572)</f>
        <v>67</v>
      </c>
      <c r="E572" s="241" t="str">
        <f t="shared" si="28"/>
        <v>Favourite web sites67</v>
      </c>
      <c r="F572" s="86" t="s">
        <v>1313</v>
      </c>
      <c r="G572" s="242">
        <v>3.4909677419354843E-2</v>
      </c>
      <c r="H572" s="245">
        <v>100.12616479072487</v>
      </c>
    </row>
    <row r="573" spans="1:8">
      <c r="A573" s="86" t="str">
        <v>site_tui</v>
      </c>
      <c r="B573" s="239">
        <v>572</v>
      </c>
      <c r="C573" s="86" t="s">
        <v>1180</v>
      </c>
      <c r="D573" s="241">
        <f>COUNTIF($C$1:$C573,C573)</f>
        <v>68</v>
      </c>
      <c r="E573" s="241" t="str">
        <f t="shared" si="28"/>
        <v>Favourite web sites68</v>
      </c>
      <c r="F573" s="86" t="s">
        <v>1315</v>
      </c>
      <c r="G573" s="242">
        <v>2.8367741935483866E-2</v>
      </c>
      <c r="H573" s="245">
        <v>100.68046330316167</v>
      </c>
    </row>
    <row r="574" spans="1:8">
      <c r="A574" s="86" t="str">
        <v>site_twitch</v>
      </c>
      <c r="B574" s="239">
        <v>573</v>
      </c>
      <c r="C574" s="86" t="s">
        <v>1180</v>
      </c>
      <c r="D574" s="241">
        <f>COUNTIF($C$1:$C574,C574)</f>
        <v>69</v>
      </c>
      <c r="E574" s="241" t="str">
        <f t="shared" si="28"/>
        <v>Favourite web sites69</v>
      </c>
      <c r="F574" s="86" t="s">
        <v>1317</v>
      </c>
      <c r="G574" s="242">
        <v>2.8225806451612902E-2</v>
      </c>
      <c r="H574" s="245">
        <v>96.07085382279152</v>
      </c>
    </row>
    <row r="575" spans="1:8">
      <c r="A575" s="86" t="str">
        <v>site_very</v>
      </c>
      <c r="B575" s="239">
        <v>574</v>
      </c>
      <c r="C575" s="86" t="s">
        <v>1180</v>
      </c>
      <c r="D575" s="241">
        <f>COUNTIF($C$1:$C575,C575)</f>
        <v>70</v>
      </c>
      <c r="E575" s="241" t="str">
        <f t="shared" si="28"/>
        <v>Favourite web sites70</v>
      </c>
      <c r="F575" s="86" t="s">
        <v>1319</v>
      </c>
      <c r="G575" s="242">
        <v>3.7829032258064513E-2</v>
      </c>
      <c r="H575" s="245">
        <v>105.77136907156179</v>
      </c>
    </row>
    <row r="576" spans="1:8">
      <c r="A576" s="86" t="str">
        <v>site_vevo</v>
      </c>
      <c r="B576" s="239">
        <v>575</v>
      </c>
      <c r="C576" s="86" t="s">
        <v>1180</v>
      </c>
      <c r="D576" s="241">
        <f>COUNTIF($C$1:$C576,C576)</f>
        <v>71</v>
      </c>
      <c r="E576" s="241" t="str">
        <f t="shared" si="28"/>
        <v>Favourite web sites71</v>
      </c>
      <c r="F576" s="86" t="s">
        <v>1321</v>
      </c>
      <c r="G576" s="242">
        <v>1.3896774193548386E-2</v>
      </c>
      <c r="H576" s="245">
        <v>100.680190395222</v>
      </c>
    </row>
    <row r="577" spans="1:8">
      <c r="A577" s="86" t="str">
        <v>site_vice</v>
      </c>
      <c r="B577" s="239">
        <v>576</v>
      </c>
      <c r="C577" s="86" t="s">
        <v>1180</v>
      </c>
      <c r="D577" s="241">
        <f>COUNTIF($C$1:$C577,C577)</f>
        <v>72</v>
      </c>
      <c r="E577" s="241" t="str">
        <f t="shared" si="28"/>
        <v>Favourite web sites72</v>
      </c>
      <c r="F577" s="86" t="s">
        <v>1323</v>
      </c>
      <c r="G577" s="242">
        <v>1.0848387096774196E-2</v>
      </c>
      <c r="H577" s="245">
        <v>98.188580540348923</v>
      </c>
    </row>
    <row r="578" spans="1:8">
      <c r="A578" s="86" t="str">
        <v>site_wikihow</v>
      </c>
      <c r="B578" s="239">
        <v>577</v>
      </c>
      <c r="C578" s="86" t="s">
        <v>1180</v>
      </c>
      <c r="D578" s="241">
        <f>COUNTIF($C$1:$C578,C578)</f>
        <v>73</v>
      </c>
      <c r="E578" s="241" t="str">
        <f t="shared" si="28"/>
        <v>Favourite web sites73</v>
      </c>
      <c r="F578" s="86" t="s">
        <v>1325</v>
      </c>
      <c r="G578" s="242">
        <v>2.3548387096774197E-2</v>
      </c>
      <c r="H578" s="245">
        <v>99.467261835788264</v>
      </c>
    </row>
    <row r="579" spans="1:8">
      <c r="A579" s="86" t="str">
        <v>site_wiki</v>
      </c>
      <c r="B579" s="239">
        <v>578</v>
      </c>
      <c r="C579" s="86" t="s">
        <v>1180</v>
      </c>
      <c r="D579" s="241">
        <f>COUNTIF($C$1:$C579,C579)</f>
        <v>74</v>
      </c>
      <c r="E579" s="241" t="str">
        <f t="shared" ref="E579:E642" si="29">C579&amp;D579</f>
        <v>Favourite web sites74</v>
      </c>
      <c r="F579" s="86" t="s">
        <v>1327</v>
      </c>
      <c r="G579" s="242">
        <v>0.17412580645161291</v>
      </c>
      <c r="H579" s="245">
        <v>95.123754573209183</v>
      </c>
    </row>
    <row r="580" spans="1:8">
      <c r="A580" s="86" t="str">
        <v>site_williamhill</v>
      </c>
      <c r="B580" s="239">
        <v>579</v>
      </c>
      <c r="C580" s="86" t="s">
        <v>1180</v>
      </c>
      <c r="D580" s="241">
        <f>COUNTIF($C$1:$C580,C580)</f>
        <v>75</v>
      </c>
      <c r="E580" s="241" t="str">
        <f t="shared" si="29"/>
        <v>Favourite web sites75</v>
      </c>
      <c r="F580" s="86" t="s">
        <v>1329</v>
      </c>
      <c r="G580" s="242">
        <v>2.5900000000000006E-2</v>
      </c>
      <c r="H580" s="245">
        <v>100.24264935711271</v>
      </c>
    </row>
    <row r="581" spans="1:8">
      <c r="A581" s="86" t="str">
        <v>site_yahoo</v>
      </c>
      <c r="B581" s="239">
        <v>580</v>
      </c>
      <c r="C581" s="86" t="s">
        <v>1180</v>
      </c>
      <c r="D581" s="241">
        <f>COUNTIF($C$1:$C581,C581)</f>
        <v>76</v>
      </c>
      <c r="E581" s="241" t="str">
        <f t="shared" si="29"/>
        <v>Favourite web sites76</v>
      </c>
      <c r="F581" s="86" t="s">
        <v>1331</v>
      </c>
      <c r="G581" s="242">
        <v>6.9135483870967754E-2</v>
      </c>
      <c r="H581" s="245">
        <v>99.386967543729298</v>
      </c>
    </row>
    <row r="582" spans="1:8">
      <c r="A582" s="86" t="str">
        <v>site_zoopla</v>
      </c>
      <c r="B582" s="239">
        <v>581</v>
      </c>
      <c r="C582" s="86" t="s">
        <v>1180</v>
      </c>
      <c r="D582" s="241">
        <f>COUNTIF($C$1:$C582,C582)</f>
        <v>77</v>
      </c>
      <c r="E582" s="241" t="str">
        <f t="shared" si="29"/>
        <v>Favourite web sites77</v>
      </c>
      <c r="F582" s="86" t="s">
        <v>1333</v>
      </c>
      <c r="G582" s="242">
        <v>4.1958064516129032E-2</v>
      </c>
      <c r="H582" s="245">
        <v>93.983527415580028</v>
      </c>
    </row>
    <row r="583" spans="1:8">
      <c r="A583" s="86" t="str">
        <v>shopm10</v>
      </c>
      <c r="B583" s="239">
        <v>582</v>
      </c>
      <c r="C583" s="86" t="s">
        <v>1336</v>
      </c>
      <c r="D583" s="241">
        <f>COUNTIF($C$1:$C583,C583)</f>
        <v>1</v>
      </c>
      <c r="E583" s="241" t="str">
        <f t="shared" si="29"/>
        <v>Supermarket: shop at (1+ times per month)1</v>
      </c>
      <c r="F583" s="86" t="s">
        <v>1337</v>
      </c>
      <c r="G583" s="242">
        <v>0.39600645161290321</v>
      </c>
      <c r="H583" s="245">
        <v>102.16101309298134</v>
      </c>
    </row>
    <row r="584" spans="1:8">
      <c r="A584" s="86" t="str">
        <v>shopm1</v>
      </c>
      <c r="B584" s="239">
        <v>583</v>
      </c>
      <c r="C584" s="86" t="s">
        <v>1336</v>
      </c>
      <c r="D584" s="241">
        <f>COUNTIF($C$1:$C584,C584)</f>
        <v>2</v>
      </c>
      <c r="E584" s="241" t="str">
        <f t="shared" si="29"/>
        <v>Supermarket: shop at (1+ times per month)2</v>
      </c>
      <c r="F584" s="86" t="s">
        <v>1339</v>
      </c>
      <c r="G584" s="242">
        <v>0.44233225806451609</v>
      </c>
      <c r="H584" s="245">
        <v>107.54875092819225</v>
      </c>
    </row>
    <row r="585" spans="1:8">
      <c r="A585" s="86" t="str">
        <v>shopm2</v>
      </c>
      <c r="B585" s="239">
        <v>584</v>
      </c>
      <c r="C585" s="86" t="s">
        <v>1336</v>
      </c>
      <c r="D585" s="241">
        <f>COUNTIF($C$1:$C585,C585)</f>
        <v>3</v>
      </c>
      <c r="E585" s="241" t="str">
        <f t="shared" si="29"/>
        <v>Supermarket: shop at (1+ times per month)3</v>
      </c>
      <c r="F585" s="86" t="s">
        <v>1341</v>
      </c>
      <c r="G585" s="242">
        <v>0.23014516129032259</v>
      </c>
      <c r="H585" s="245">
        <v>93.77295293516093</v>
      </c>
    </row>
    <row r="586" spans="1:8">
      <c r="A586" s="86" t="str">
        <v>shopm11</v>
      </c>
      <c r="B586" s="239">
        <v>585</v>
      </c>
      <c r="C586" s="86" t="s">
        <v>1336</v>
      </c>
      <c r="D586" s="241">
        <f>COUNTIF($C$1:$C586,C586)</f>
        <v>4</v>
      </c>
      <c r="E586" s="241" t="str">
        <f t="shared" si="29"/>
        <v>Supermarket: shop at (1+ times per month)4</v>
      </c>
      <c r="F586" s="86" t="s">
        <v>1343</v>
      </c>
      <c r="G586" s="242">
        <v>0.30105161290322585</v>
      </c>
      <c r="H586" s="245">
        <v>98.956131056967138</v>
      </c>
    </row>
    <row r="587" spans="1:8">
      <c r="A587" s="86" t="str">
        <v>shopm3</v>
      </c>
      <c r="B587" s="239">
        <v>586</v>
      </c>
      <c r="C587" s="86" t="s">
        <v>1336</v>
      </c>
      <c r="D587" s="241">
        <f>COUNTIF($C$1:$C587,C587)</f>
        <v>5</v>
      </c>
      <c r="E587" s="241" t="str">
        <f t="shared" si="29"/>
        <v>Supermarket: shop at (1+ times per month)5</v>
      </c>
      <c r="F587" s="86" t="s">
        <v>1345</v>
      </c>
      <c r="G587" s="242">
        <v>0.20744838709677424</v>
      </c>
      <c r="H587" s="245">
        <v>87.82272947964384</v>
      </c>
    </row>
    <row r="588" spans="1:8">
      <c r="A588" s="86" t="str">
        <v>shopm4</v>
      </c>
      <c r="B588" s="239">
        <v>587</v>
      </c>
      <c r="C588" s="86" t="s">
        <v>1336</v>
      </c>
      <c r="D588" s="241">
        <f>COUNTIF($C$1:$C588,C588)</f>
        <v>6</v>
      </c>
      <c r="E588" s="241" t="str">
        <f t="shared" si="29"/>
        <v>Supermarket: shop at (1+ times per month)6</v>
      </c>
      <c r="F588" s="86" t="s">
        <v>1347</v>
      </c>
      <c r="G588" s="242">
        <v>0.33835806451612904</v>
      </c>
      <c r="H588" s="245">
        <v>100.07812850427472</v>
      </c>
    </row>
    <row r="589" spans="1:8">
      <c r="A589" s="86" t="str">
        <v>shopm5</v>
      </c>
      <c r="B589" s="239">
        <v>588</v>
      </c>
      <c r="C589" s="86" t="s">
        <v>1336</v>
      </c>
      <c r="D589" s="241">
        <f>COUNTIF($C$1:$C589,C589)</f>
        <v>7</v>
      </c>
      <c r="E589" s="241" t="str">
        <f t="shared" si="29"/>
        <v>Supermarket: shop at (1+ times per month)7</v>
      </c>
      <c r="F589" s="86" t="s">
        <v>1349</v>
      </c>
      <c r="G589" s="242">
        <v>0.40491935483870967</v>
      </c>
      <c r="H589" s="245">
        <v>91.741908359591108</v>
      </c>
    </row>
    <row r="590" spans="1:8">
      <c r="A590" s="86" t="str">
        <v>shopm6</v>
      </c>
      <c r="B590" s="239">
        <v>589</v>
      </c>
      <c r="C590" s="86" t="s">
        <v>1336</v>
      </c>
      <c r="D590" s="241">
        <f>COUNTIF($C$1:$C590,C590)</f>
        <v>8</v>
      </c>
      <c r="E590" s="241" t="str">
        <f t="shared" si="29"/>
        <v>Supermarket: shop at (1+ times per month)8</v>
      </c>
      <c r="F590" s="86" t="s">
        <v>1303</v>
      </c>
      <c r="G590" s="242">
        <v>0.59333870967741942</v>
      </c>
      <c r="H590" s="245">
        <v>96.731203908745059</v>
      </c>
    </row>
    <row r="591" spans="1:8">
      <c r="A591" s="86" t="str">
        <v>shopm8</v>
      </c>
      <c r="B591" s="239">
        <v>590</v>
      </c>
      <c r="C591" s="86" t="s">
        <v>1336</v>
      </c>
      <c r="D591" s="241">
        <f>COUNTIF($C$1:$C591,C591)</f>
        <v>9</v>
      </c>
      <c r="E591" s="241" t="str">
        <f t="shared" si="29"/>
        <v>Supermarket: shop at (1+ times per month)9</v>
      </c>
      <c r="F591" s="86" t="s">
        <v>1352</v>
      </c>
      <c r="G591" s="242">
        <v>0.13672580645161289</v>
      </c>
      <c r="H591" s="245">
        <v>82.041210302561694</v>
      </c>
    </row>
    <row r="592" spans="1:8">
      <c r="A592" s="86" t="str">
        <v>DAILY11</v>
      </c>
      <c r="B592" s="239">
        <v>591</v>
      </c>
      <c r="C592" s="86" t="s">
        <v>1355</v>
      </c>
      <c r="D592" s="241">
        <f>COUNTIF($C$1:$C592,C592)</f>
        <v>1</v>
      </c>
      <c r="E592" s="241" t="str">
        <f t="shared" si="29"/>
        <v>Daily Newspapers1</v>
      </c>
      <c r="F592" s="86" t="s">
        <v>1356</v>
      </c>
      <c r="G592" s="242">
        <v>0.11024838709677419</v>
      </c>
      <c r="H592" s="245">
        <v>117.51431597481421</v>
      </c>
    </row>
    <row r="593" spans="1:8">
      <c r="A593" s="86" t="str">
        <v>DAILY3</v>
      </c>
      <c r="B593" s="239">
        <v>592</v>
      </c>
      <c r="C593" s="86" t="s">
        <v>1355</v>
      </c>
      <c r="D593" s="241">
        <f>COUNTIF($C$1:$C593,C593)</f>
        <v>2</v>
      </c>
      <c r="E593" s="241" t="str">
        <f t="shared" si="29"/>
        <v>Daily Newspapers2</v>
      </c>
      <c r="F593" s="86" t="s">
        <v>1358</v>
      </c>
      <c r="G593" s="242">
        <v>4.1680645161290324E-2</v>
      </c>
      <c r="H593" s="245">
        <v>114.4029203617295</v>
      </c>
    </row>
    <row r="594" spans="1:8">
      <c r="A594" s="86" t="str">
        <v>DAILY4</v>
      </c>
      <c r="B594" s="239">
        <v>593</v>
      </c>
      <c r="C594" s="86" t="s">
        <v>1355</v>
      </c>
      <c r="D594" s="241">
        <f>COUNTIF($C$1:$C594,C594)</f>
        <v>3</v>
      </c>
      <c r="E594" s="241" t="str">
        <f t="shared" si="29"/>
        <v>Daily Newspapers3</v>
      </c>
      <c r="F594" s="86" t="s">
        <v>1360</v>
      </c>
      <c r="G594" s="242">
        <v>9.922580645161291E-3</v>
      </c>
      <c r="H594" s="245">
        <v>120.51935023864418</v>
      </c>
    </row>
    <row r="595" spans="1:8">
      <c r="A595" s="86" t="str">
        <v>DAILY10</v>
      </c>
      <c r="B595" s="239">
        <v>594</v>
      </c>
      <c r="C595" s="86" t="s">
        <v>1355</v>
      </c>
      <c r="D595" s="241">
        <f>COUNTIF($C$1:$C595,C595)</f>
        <v>4</v>
      </c>
      <c r="E595" s="241" t="str">
        <f t="shared" si="29"/>
        <v>Daily Newspapers4</v>
      </c>
      <c r="F595" s="86" t="s">
        <v>1362</v>
      </c>
      <c r="G595" s="242">
        <v>2.182903225806453E-2</v>
      </c>
      <c r="H595" s="245">
        <v>122.46906651325729</v>
      </c>
    </row>
    <row r="596" spans="1:8">
      <c r="A596" s="86" t="str">
        <v>DAILY2</v>
      </c>
      <c r="B596" s="239">
        <v>595</v>
      </c>
      <c r="C596" s="86" t="s">
        <v>1355</v>
      </c>
      <c r="D596" s="241">
        <f>COUNTIF($C$1:$C596,C596)</f>
        <v>5</v>
      </c>
      <c r="E596" s="241" t="str">
        <f t="shared" si="29"/>
        <v>Daily Newspapers5</v>
      </c>
      <c r="F596" s="86" t="s">
        <v>1364</v>
      </c>
      <c r="G596" s="242">
        <v>7.2364516129032261E-2</v>
      </c>
      <c r="H596" s="245">
        <v>91.116672198276646</v>
      </c>
    </row>
    <row r="597" spans="1:8">
      <c r="A597" s="86" t="str">
        <v>DAILY1</v>
      </c>
      <c r="B597" s="239">
        <v>596</v>
      </c>
      <c r="C597" s="86" t="s">
        <v>1355</v>
      </c>
      <c r="D597" s="241">
        <f>COUNTIF($C$1:$C597,C597)</f>
        <v>6</v>
      </c>
      <c r="E597" s="241" t="str">
        <f t="shared" si="29"/>
        <v>Daily Newspapers6</v>
      </c>
      <c r="F597" s="86" t="s">
        <v>1366</v>
      </c>
      <c r="G597" s="242">
        <v>1.6938709677419353E-2</v>
      </c>
      <c r="H597" s="245">
        <v>95.888788142706503</v>
      </c>
    </row>
    <row r="598" spans="1:8">
      <c r="A598" s="86" t="str">
        <v>DAILY6</v>
      </c>
      <c r="B598" s="239">
        <v>597</v>
      </c>
      <c r="C598" s="86" t="s">
        <v>1355</v>
      </c>
      <c r="D598" s="241">
        <f>COUNTIF($C$1:$C598,C598)</f>
        <v>7</v>
      </c>
      <c r="E598" s="241" t="str">
        <f t="shared" si="29"/>
        <v>Daily Newspapers7</v>
      </c>
      <c r="F598" s="86" t="s">
        <v>1368</v>
      </c>
      <c r="G598" s="242">
        <v>2.112903225806452E-2</v>
      </c>
      <c r="H598" s="245">
        <v>80.044357922157133</v>
      </c>
    </row>
    <row r="599" spans="1:8">
      <c r="A599" s="86" t="str">
        <v>DAILY8</v>
      </c>
      <c r="B599" s="239">
        <v>598</v>
      </c>
      <c r="C599" s="86" t="s">
        <v>1355</v>
      </c>
      <c r="D599" s="241">
        <f>COUNTIF($C$1:$C599,C599)</f>
        <v>8</v>
      </c>
      <c r="E599" s="241" t="str">
        <f t="shared" si="29"/>
        <v>Daily Newspapers8</v>
      </c>
      <c r="F599" s="86" t="s">
        <v>1370</v>
      </c>
      <c r="G599" s="242">
        <v>1.6296774193548389E-2</v>
      </c>
      <c r="H599" s="245">
        <v>83.74117016789549</v>
      </c>
    </row>
    <row r="600" spans="1:8">
      <c r="A600" s="86" t="str">
        <v>DAILY12</v>
      </c>
      <c r="B600" s="239">
        <v>599</v>
      </c>
      <c r="C600" s="86" t="s">
        <v>1355</v>
      </c>
      <c r="D600" s="241">
        <f>COUNTIF($C$1:$C600,C600)</f>
        <v>9</v>
      </c>
      <c r="E600" s="241" t="str">
        <f t="shared" si="29"/>
        <v>Daily Newspapers9</v>
      </c>
      <c r="F600" s="86" t="s">
        <v>1372</v>
      </c>
      <c r="G600" s="242">
        <v>2.486451612903226E-2</v>
      </c>
      <c r="H600" s="245">
        <v>81.58288443167207</v>
      </c>
    </row>
    <row r="601" spans="1:8">
      <c r="A601" s="86" t="str">
        <v>MAGBIZEDU</v>
      </c>
      <c r="B601" s="239">
        <v>600</v>
      </c>
      <c r="C601" s="86" t="s">
        <v>1374</v>
      </c>
      <c r="D601" s="241">
        <f>COUNTIF($C$1:$C601,C601)</f>
        <v>1</v>
      </c>
      <c r="E601" s="241" t="str">
        <f t="shared" si="29"/>
        <v>Magazines Read1</v>
      </c>
      <c r="F601" s="86" t="s">
        <v>1375</v>
      </c>
      <c r="G601" s="242">
        <v>2.3258064516129034E-2</v>
      </c>
      <c r="H601" s="245">
        <v>91.172192621521802</v>
      </c>
    </row>
    <row r="602" spans="1:8">
      <c r="A602" s="86" t="str">
        <v>MAGCELEB</v>
      </c>
      <c r="B602" s="239">
        <v>601</v>
      </c>
      <c r="C602" s="86" t="s">
        <v>1374</v>
      </c>
      <c r="D602" s="241">
        <f>COUNTIF($C$1:$C602,C602)</f>
        <v>2</v>
      </c>
      <c r="E602" s="241" t="str">
        <f t="shared" si="29"/>
        <v>Magazines Read2</v>
      </c>
      <c r="F602" s="86" t="s">
        <v>1377</v>
      </c>
      <c r="G602" s="242">
        <v>2.4441935483870969E-2</v>
      </c>
      <c r="H602" s="245">
        <v>107.20490411299544</v>
      </c>
    </row>
    <row r="603" spans="1:8">
      <c r="A603" s="86" t="str">
        <v>MAGFASHION</v>
      </c>
      <c r="B603" s="239">
        <v>602</v>
      </c>
      <c r="C603" s="86" t="s">
        <v>1374</v>
      </c>
      <c r="D603" s="241">
        <f>COUNTIF($C$1:$C603,C603)</f>
        <v>3</v>
      </c>
      <c r="E603" s="241" t="str">
        <f t="shared" si="29"/>
        <v>Magazines Read3</v>
      </c>
      <c r="F603" s="86" t="s">
        <v>1379</v>
      </c>
      <c r="G603" s="242">
        <v>1.1793548387096777E-2</v>
      </c>
      <c r="H603" s="245">
        <v>99.009412506448228</v>
      </c>
    </row>
    <row r="604" spans="1:8">
      <c r="A604" s="86" t="str">
        <v>MAGCOOK</v>
      </c>
      <c r="B604" s="239">
        <v>603</v>
      </c>
      <c r="C604" s="86" t="s">
        <v>1374</v>
      </c>
      <c r="D604" s="241">
        <f>COUNTIF($C$1:$C604,C604)</f>
        <v>4</v>
      </c>
      <c r="E604" s="241" t="str">
        <f t="shared" si="29"/>
        <v>Magazines Read4</v>
      </c>
      <c r="F604" s="86" t="s">
        <v>1381</v>
      </c>
      <c r="G604" s="242">
        <v>7.7387096774193559E-2</v>
      </c>
      <c r="H604" s="245">
        <v>97.252355754724235</v>
      </c>
    </row>
    <row r="605" spans="1:8">
      <c r="A605" s="86" t="str">
        <v>MAGHEALTH</v>
      </c>
      <c r="B605" s="239">
        <v>604</v>
      </c>
      <c r="C605" s="86" t="s">
        <v>1374</v>
      </c>
      <c r="D605" s="241">
        <f>COUNTIF($C$1:$C605,C605)</f>
        <v>5</v>
      </c>
      <c r="E605" s="241" t="str">
        <f t="shared" si="29"/>
        <v>Magazines Read5</v>
      </c>
      <c r="F605" s="86" t="s">
        <v>1383</v>
      </c>
      <c r="G605" s="242">
        <v>2.4541935483870965E-2</v>
      </c>
      <c r="H605" s="245">
        <v>104.44151167797422</v>
      </c>
    </row>
    <row r="606" spans="1:8">
      <c r="A606" s="86" t="str">
        <v>MAGHOME</v>
      </c>
      <c r="B606" s="239">
        <v>605</v>
      </c>
      <c r="C606" s="86" t="s">
        <v>1374</v>
      </c>
      <c r="D606" s="241">
        <f>COUNTIF($C$1:$C606,C606)</f>
        <v>6</v>
      </c>
      <c r="E606" s="241" t="str">
        <f t="shared" si="29"/>
        <v>Magazines Read6</v>
      </c>
      <c r="F606" s="86" t="s">
        <v>1385</v>
      </c>
      <c r="G606" s="242">
        <v>3.8667741935483876E-2</v>
      </c>
      <c r="H606" s="245">
        <v>92.581062310160846</v>
      </c>
    </row>
    <row r="607" spans="1:8">
      <c r="A607" s="86" t="str">
        <v>MAGIT</v>
      </c>
      <c r="B607" s="239">
        <v>606</v>
      </c>
      <c r="C607" s="86" t="s">
        <v>1374</v>
      </c>
      <c r="D607" s="241">
        <f>COUNTIF($C$1:$C607,C607)</f>
        <v>7</v>
      </c>
      <c r="E607" s="241" t="str">
        <f t="shared" si="29"/>
        <v>Magazines Read7</v>
      </c>
      <c r="F607" s="86" t="s">
        <v>1387</v>
      </c>
      <c r="G607" s="242">
        <v>2.6951612903225806E-2</v>
      </c>
      <c r="H607" s="245">
        <v>97.470397000095588</v>
      </c>
    </row>
    <row r="608" spans="1:8">
      <c r="A608" s="86" t="str">
        <v>MAGMENSTYLE</v>
      </c>
      <c r="B608" s="239">
        <v>607</v>
      </c>
      <c r="C608" s="86" t="s">
        <v>1374</v>
      </c>
      <c r="D608" s="241">
        <f>COUNTIF($C$1:$C608,C608)</f>
        <v>8</v>
      </c>
      <c r="E608" s="241" t="str">
        <f t="shared" si="29"/>
        <v>Magazines Read8</v>
      </c>
      <c r="F608" s="86" t="s">
        <v>1389</v>
      </c>
      <c r="G608" s="242">
        <v>2.9790322580645158E-2</v>
      </c>
      <c r="H608" s="245">
        <v>99.678862939354573</v>
      </c>
    </row>
    <row r="609" spans="1:8">
      <c r="A609" s="86" t="str">
        <v>MAGMOTOR</v>
      </c>
      <c r="B609" s="239">
        <v>608</v>
      </c>
      <c r="C609" s="86" t="s">
        <v>1374</v>
      </c>
      <c r="D609" s="241">
        <f>COUNTIF($C$1:$C609,C609)</f>
        <v>9</v>
      </c>
      <c r="E609" s="241" t="str">
        <f t="shared" si="29"/>
        <v>Magazines Read9</v>
      </c>
      <c r="F609" s="86" t="s">
        <v>1391</v>
      </c>
      <c r="G609" s="242">
        <v>2.6609677419354841E-2</v>
      </c>
      <c r="H609" s="245">
        <v>98.872565809973295</v>
      </c>
    </row>
    <row r="610" spans="1:8">
      <c r="A610" s="86" t="str">
        <v>MAGMUSICFILM</v>
      </c>
      <c r="B610" s="239">
        <v>609</v>
      </c>
      <c r="C610" s="86" t="s">
        <v>1374</v>
      </c>
      <c r="D610" s="241">
        <f>COUNTIF($C$1:$C610,C610)</f>
        <v>10</v>
      </c>
      <c r="E610" s="241" t="str">
        <f t="shared" si="29"/>
        <v>Magazines Read10</v>
      </c>
      <c r="F610" s="86" t="s">
        <v>1393</v>
      </c>
      <c r="G610" s="242">
        <v>2.2290322580645169E-2</v>
      </c>
      <c r="H610" s="245">
        <v>103.36804996918568</v>
      </c>
    </row>
    <row r="611" spans="1:8">
      <c r="A611" s="86" t="str">
        <v>MAGSPORT</v>
      </c>
      <c r="B611" s="239">
        <v>610</v>
      </c>
      <c r="C611" s="86" t="s">
        <v>1374</v>
      </c>
      <c r="D611" s="241">
        <f>COUNTIF($C$1:$C611,C611)</f>
        <v>11</v>
      </c>
      <c r="E611" s="241" t="str">
        <f t="shared" si="29"/>
        <v>Magazines Read11</v>
      </c>
      <c r="F611" s="86" t="s">
        <v>1395</v>
      </c>
      <c r="G611" s="242">
        <v>2.3032258064516132E-2</v>
      </c>
      <c r="H611" s="245">
        <v>100.80452446212978</v>
      </c>
    </row>
    <row r="612" spans="1:8">
      <c r="A612" s="86" t="str">
        <v>MAGTRAVEL</v>
      </c>
      <c r="B612" s="239">
        <v>611</v>
      </c>
      <c r="C612" s="86" t="s">
        <v>1374</v>
      </c>
      <c r="D612" s="241">
        <f>COUNTIF($C$1:$C612,C612)</f>
        <v>12</v>
      </c>
      <c r="E612" s="241" t="str">
        <f t="shared" si="29"/>
        <v>Magazines Read12</v>
      </c>
      <c r="F612" s="86" t="s">
        <v>1397</v>
      </c>
      <c r="G612" s="242">
        <v>4.7929032258064518E-2</v>
      </c>
      <c r="H612" s="245">
        <v>87.412657178760981</v>
      </c>
    </row>
    <row r="613" spans="1:8">
      <c r="A613" s="86" t="str">
        <v>MAGTV</v>
      </c>
      <c r="B613" s="239">
        <v>612</v>
      </c>
      <c r="C613" s="86" t="s">
        <v>1374</v>
      </c>
      <c r="D613" s="241">
        <f>COUNTIF($C$1:$C613,C613)</f>
        <v>13</v>
      </c>
      <c r="E613" s="241" t="str">
        <f t="shared" si="29"/>
        <v>Magazines Read13</v>
      </c>
      <c r="F613" s="86" t="s">
        <v>1399</v>
      </c>
      <c r="G613" s="242">
        <v>0.14818064516129029</v>
      </c>
      <c r="H613" s="245">
        <v>102.51334782297535</v>
      </c>
    </row>
    <row r="614" spans="1:8">
      <c r="A614" s="86" t="str">
        <v>MAGWOMEN</v>
      </c>
      <c r="B614" s="239">
        <v>613</v>
      </c>
      <c r="C614" s="86" t="s">
        <v>1374</v>
      </c>
      <c r="D614" s="241">
        <f>COUNTIF($C$1:$C614,C614)</f>
        <v>14</v>
      </c>
      <c r="E614" s="241" t="str">
        <f t="shared" si="29"/>
        <v>Magazines Read14</v>
      </c>
      <c r="F614" s="86" t="s">
        <v>1401</v>
      </c>
      <c r="G614" s="242">
        <v>0.10106774193548389</v>
      </c>
      <c r="H614" s="245">
        <v>107.06948204978197</v>
      </c>
    </row>
    <row r="615" spans="1:8">
      <c r="A615" s="86" t="str">
        <v>MAGWOMENGLOSS</v>
      </c>
      <c r="B615" s="239">
        <v>614</v>
      </c>
      <c r="C615" s="86" t="s">
        <v>1374</v>
      </c>
      <c r="D615" s="241">
        <f>COUNTIF($C$1:$C615,C615)</f>
        <v>15</v>
      </c>
      <c r="E615" s="241" t="str">
        <f t="shared" si="29"/>
        <v>Magazines Read15</v>
      </c>
      <c r="F615" s="86" t="s">
        <v>1403</v>
      </c>
      <c r="G615" s="242">
        <v>3.6080645161290323E-2</v>
      </c>
      <c r="H615" s="245">
        <v>97.703406041748309</v>
      </c>
    </row>
    <row r="616" spans="1:8">
      <c r="A616" s="86" t="str">
        <v>CHARITY1</v>
      </c>
      <c r="B616" s="239">
        <v>615</v>
      </c>
      <c r="C616" s="86" t="s">
        <v>1405</v>
      </c>
      <c r="D616" s="241">
        <f>COUNTIF($C$1:$C616,C616)</f>
        <v>1</v>
      </c>
      <c r="E616" s="241" t="str">
        <f t="shared" si="29"/>
        <v>Charities1</v>
      </c>
      <c r="F616" s="86" t="s">
        <v>1406</v>
      </c>
      <c r="G616" s="242">
        <v>0.13546129032258064</v>
      </c>
      <c r="H616" s="245">
        <v>98.049745173802123</v>
      </c>
    </row>
    <row r="617" spans="1:8">
      <c r="A617" s="86" t="str">
        <v>CHARITY2</v>
      </c>
      <c r="B617" s="239">
        <v>616</v>
      </c>
      <c r="C617" s="86" t="s">
        <v>1405</v>
      </c>
      <c r="D617" s="241">
        <f>COUNTIF($C$1:$C617,C617)</f>
        <v>2</v>
      </c>
      <c r="E617" s="241" t="str">
        <f t="shared" si="29"/>
        <v>Charities2</v>
      </c>
      <c r="F617" s="86" t="s">
        <v>1408</v>
      </c>
      <c r="G617" s="242">
        <v>0.12355483870967741</v>
      </c>
      <c r="H617" s="245">
        <v>98.228740288225097</v>
      </c>
    </row>
    <row r="618" spans="1:8">
      <c r="A618" s="86" t="str">
        <v>CHARITY3</v>
      </c>
      <c r="B618" s="239">
        <v>617</v>
      </c>
      <c r="C618" s="86" t="s">
        <v>1405</v>
      </c>
      <c r="D618" s="241">
        <f>COUNTIF($C$1:$C618,C618)</f>
        <v>3</v>
      </c>
      <c r="E618" s="241" t="str">
        <f t="shared" si="29"/>
        <v>Charities3</v>
      </c>
      <c r="F618" s="86" t="s">
        <v>1410</v>
      </c>
      <c r="G618" s="242">
        <v>4.2467741935483874E-2</v>
      </c>
      <c r="H618" s="245">
        <v>100.39517734179864</v>
      </c>
    </row>
    <row r="619" spans="1:8">
      <c r="A619" s="86" t="str">
        <v>CHARITY5</v>
      </c>
      <c r="B619" s="239">
        <v>618</v>
      </c>
      <c r="C619" s="86" t="s">
        <v>1405</v>
      </c>
      <c r="D619" s="241">
        <f>COUNTIF($C$1:$C619,C619)</f>
        <v>4</v>
      </c>
      <c r="E619" s="241" t="str">
        <f t="shared" si="29"/>
        <v>Charities4</v>
      </c>
      <c r="F619" s="86" t="s">
        <v>1412</v>
      </c>
      <c r="G619" s="242">
        <v>6.3841935483870974E-2</v>
      </c>
      <c r="H619" s="245">
        <v>98.773100946760806</v>
      </c>
    </row>
    <row r="620" spans="1:8">
      <c r="A620" s="86" t="str">
        <v>CHARITY7</v>
      </c>
      <c r="B620" s="239">
        <v>619</v>
      </c>
      <c r="C620" s="86" t="s">
        <v>1405</v>
      </c>
      <c r="D620" s="241">
        <f>COUNTIF($C$1:$C620,C620)</f>
        <v>5</v>
      </c>
      <c r="E620" s="241" t="str">
        <f t="shared" si="29"/>
        <v>Charities5</v>
      </c>
      <c r="F620" s="86" t="s">
        <v>1414</v>
      </c>
      <c r="G620" s="242">
        <v>0.23552580645161292</v>
      </c>
      <c r="H620" s="245">
        <v>94.664857284728882</v>
      </c>
    </row>
    <row r="621" spans="1:8">
      <c r="A621" s="86" t="str">
        <v>CHARITY8</v>
      </c>
      <c r="B621" s="239">
        <v>620</v>
      </c>
      <c r="C621" s="86" t="s">
        <v>1405</v>
      </c>
      <c r="D621" s="241">
        <f>COUNTIF($C$1:$C621,C621)</f>
        <v>6</v>
      </c>
      <c r="E621" s="241" t="str">
        <f t="shared" si="29"/>
        <v>Charities6</v>
      </c>
      <c r="F621" s="86" t="s">
        <v>1416</v>
      </c>
      <c r="G621" s="242">
        <v>3.3196774193548391E-2</v>
      </c>
      <c r="H621" s="245">
        <v>86.196747985641096</v>
      </c>
    </row>
    <row r="622" spans="1:8">
      <c r="A622" s="86" t="str">
        <v>CHARITY11</v>
      </c>
      <c r="B622" s="239">
        <v>621</v>
      </c>
      <c r="C622" s="86" t="s">
        <v>1405</v>
      </c>
      <c r="D622" s="241">
        <f>COUNTIF($C$1:$C622,C622)</f>
        <v>7</v>
      </c>
      <c r="E622" s="241" t="str">
        <f t="shared" si="29"/>
        <v>Charities7</v>
      </c>
      <c r="F622" s="86" t="s">
        <v>1418</v>
      </c>
      <c r="G622" s="242">
        <v>0.28865161290322577</v>
      </c>
      <c r="H622" s="245">
        <v>97.298994609568069</v>
      </c>
    </row>
    <row r="623" spans="1:8">
      <c r="A623" s="86" t="str">
        <v>CHARITY13</v>
      </c>
      <c r="B623" s="239">
        <v>622</v>
      </c>
      <c r="C623" s="86" t="s">
        <v>1405</v>
      </c>
      <c r="D623" s="241">
        <f>COUNTIF($C$1:$C623,C623)</f>
        <v>8</v>
      </c>
      <c r="E623" s="241" t="str">
        <f t="shared" si="29"/>
        <v>Charities8</v>
      </c>
      <c r="F623" s="86" t="s">
        <v>1420</v>
      </c>
      <c r="G623" s="242">
        <v>2.8683870967741939E-2</v>
      </c>
      <c r="H623" s="245">
        <v>93.796166218044561</v>
      </c>
    </row>
    <row r="624" spans="1:8">
      <c r="A624" s="86" t="str">
        <v>CHARITY15</v>
      </c>
      <c r="B624" s="239">
        <v>623</v>
      </c>
      <c r="C624" s="86" t="s">
        <v>1405</v>
      </c>
      <c r="D624" s="241">
        <f>COUNTIF($C$1:$C624,C624)</f>
        <v>9</v>
      </c>
      <c r="E624" s="241" t="str">
        <f t="shared" si="29"/>
        <v>Charities9</v>
      </c>
      <c r="F624" s="86" t="s">
        <v>1422</v>
      </c>
      <c r="G624" s="242">
        <v>9.2603225806451611E-2</v>
      </c>
      <c r="H624" s="245">
        <v>98.474670588581347</v>
      </c>
    </row>
    <row r="625" spans="1:8">
      <c r="A625" s="86" t="str">
        <v>CHARITY10</v>
      </c>
      <c r="B625" s="239">
        <v>624</v>
      </c>
      <c r="C625" s="86" t="s">
        <v>1405</v>
      </c>
      <c r="D625" s="241">
        <f>COUNTIF($C$1:$C625,C625)</f>
        <v>10</v>
      </c>
      <c r="E625" s="241" t="str">
        <f t="shared" si="29"/>
        <v>Charities10</v>
      </c>
      <c r="F625" s="86" t="s">
        <v>1424</v>
      </c>
      <c r="G625" s="242">
        <v>0.24070645161290322</v>
      </c>
      <c r="H625" s="245">
        <v>93.142009456367092</v>
      </c>
    </row>
    <row r="626" spans="1:8">
      <c r="A626" s="86" t="str">
        <v>INTERESTS1</v>
      </c>
      <c r="B626" s="239">
        <v>625</v>
      </c>
      <c r="C626" s="86" t="s">
        <v>1426</v>
      </c>
      <c r="D626" s="241">
        <f>COUNTIF($C$1:$C626,C626)</f>
        <v>1</v>
      </c>
      <c r="E626" s="241" t="str">
        <f t="shared" si="29"/>
        <v>Interests &amp; Hobbies1</v>
      </c>
      <c r="F626" s="86" t="s">
        <v>1427</v>
      </c>
      <c r="G626" s="242">
        <v>3.0493548387096774E-2</v>
      </c>
      <c r="H626" s="245">
        <v>108.11312840169649</v>
      </c>
    </row>
    <row r="627" spans="1:8">
      <c r="A627" s="86" t="str">
        <v>INTERESTS4</v>
      </c>
      <c r="B627" s="239">
        <v>626</v>
      </c>
      <c r="C627" s="86" t="s">
        <v>1426</v>
      </c>
      <c r="D627" s="241">
        <f>COUNTIF($C$1:$C627,C627)</f>
        <v>2</v>
      </c>
      <c r="E627" s="241" t="str">
        <f t="shared" si="29"/>
        <v>Interests &amp; Hobbies2</v>
      </c>
      <c r="F627" s="86" t="s">
        <v>1429</v>
      </c>
      <c r="G627" s="242">
        <v>0.16409032258064515</v>
      </c>
      <c r="H627" s="245">
        <v>92.451058752190008</v>
      </c>
    </row>
    <row r="628" spans="1:8">
      <c r="A628" s="86" t="str">
        <v>INTERESTS5</v>
      </c>
      <c r="B628" s="239">
        <v>627</v>
      </c>
      <c r="C628" s="86" t="s">
        <v>1426</v>
      </c>
      <c r="D628" s="241">
        <f>COUNTIF($C$1:$C628,C628)</f>
        <v>3</v>
      </c>
      <c r="E628" s="241" t="str">
        <f t="shared" si="29"/>
        <v>Interests &amp; Hobbies3</v>
      </c>
      <c r="F628" s="86" t="s">
        <v>1431</v>
      </c>
      <c r="G628" s="242">
        <v>0.28824193548387095</v>
      </c>
      <c r="H628" s="245">
        <v>97.138337239305557</v>
      </c>
    </row>
    <row r="629" spans="1:8">
      <c r="A629" s="86" t="str">
        <v>INTERESTS6</v>
      </c>
      <c r="B629" s="239">
        <v>628</v>
      </c>
      <c r="C629" s="86" t="s">
        <v>1426</v>
      </c>
      <c r="D629" s="241">
        <f>COUNTIF($C$1:$C629,C629)</f>
        <v>4</v>
      </c>
      <c r="E629" s="241" t="str">
        <f t="shared" si="29"/>
        <v>Interests &amp; Hobbies4</v>
      </c>
      <c r="F629" s="86" t="s">
        <v>1433</v>
      </c>
      <c r="G629" s="242">
        <v>0.35309354838709672</v>
      </c>
      <c r="H629" s="245">
        <v>97.03080558399958</v>
      </c>
    </row>
    <row r="630" spans="1:8">
      <c r="A630" s="86" t="str">
        <v>INTERESTS9</v>
      </c>
      <c r="B630" s="239">
        <v>629</v>
      </c>
      <c r="C630" s="86" t="s">
        <v>1426</v>
      </c>
      <c r="D630" s="241">
        <f>COUNTIF($C$1:$C630,C630)</f>
        <v>5</v>
      </c>
      <c r="E630" s="241" t="str">
        <f t="shared" si="29"/>
        <v>Interests &amp; Hobbies5</v>
      </c>
      <c r="F630" s="86" t="s">
        <v>1435</v>
      </c>
      <c r="G630" s="242">
        <v>0.23894516129032262</v>
      </c>
      <c r="H630" s="245">
        <v>98.270139777574101</v>
      </c>
    </row>
    <row r="631" spans="1:8">
      <c r="A631" s="86" t="str">
        <v>INTERESTS55</v>
      </c>
      <c r="B631" s="239">
        <v>630</v>
      </c>
      <c r="C631" s="86" t="s">
        <v>1426</v>
      </c>
      <c r="D631" s="241">
        <f>COUNTIF($C$1:$C631,C631)</f>
        <v>6</v>
      </c>
      <c r="E631" s="241" t="str">
        <f t="shared" si="29"/>
        <v>Interests &amp; Hobbies6</v>
      </c>
      <c r="F631" s="86" t="s">
        <v>1437</v>
      </c>
      <c r="G631" s="242">
        <v>0.19279032258064518</v>
      </c>
      <c r="H631" s="245">
        <v>94.865392849284376</v>
      </c>
    </row>
    <row r="632" spans="1:8">
      <c r="A632" s="86" t="str">
        <v>INTERESTS10</v>
      </c>
      <c r="B632" s="239">
        <v>631</v>
      </c>
      <c r="C632" s="86" t="s">
        <v>1426</v>
      </c>
      <c r="D632" s="241">
        <f>COUNTIF($C$1:$C632,C632)</f>
        <v>7</v>
      </c>
      <c r="E632" s="241" t="str">
        <f t="shared" si="29"/>
        <v>Interests &amp; Hobbies7</v>
      </c>
      <c r="F632" s="86" t="s">
        <v>1439</v>
      </c>
      <c r="G632" s="242">
        <v>0.42217096774193547</v>
      </c>
      <c r="H632" s="245">
        <v>94.414667670054143</v>
      </c>
    </row>
    <row r="633" spans="1:8">
      <c r="A633" s="86" t="str">
        <v>INTERESTS12</v>
      </c>
      <c r="B633" s="239">
        <v>632</v>
      </c>
      <c r="C633" s="86" t="s">
        <v>1426</v>
      </c>
      <c r="D633" s="241">
        <f>COUNTIF($C$1:$C633,C633)</f>
        <v>8</v>
      </c>
      <c r="E633" s="241" t="str">
        <f t="shared" si="29"/>
        <v>Interests &amp; Hobbies8</v>
      </c>
      <c r="F633" s="86" t="s">
        <v>1441</v>
      </c>
      <c r="G633" s="242">
        <v>0.3238322580645161</v>
      </c>
      <c r="H633" s="245">
        <v>94.984246613484018</v>
      </c>
    </row>
    <row r="634" spans="1:8">
      <c r="A634" s="86" t="str">
        <v>INTERESTS17</v>
      </c>
      <c r="B634" s="239">
        <v>633</v>
      </c>
      <c r="C634" s="86" t="s">
        <v>1426</v>
      </c>
      <c r="D634" s="241">
        <f>COUNTIF($C$1:$C634,C634)</f>
        <v>9</v>
      </c>
      <c r="E634" s="241" t="str">
        <f t="shared" si="29"/>
        <v>Interests &amp; Hobbies9</v>
      </c>
      <c r="F634" s="86" t="s">
        <v>1443</v>
      </c>
      <c r="G634" s="242">
        <v>0.36428387096774195</v>
      </c>
      <c r="H634" s="245">
        <v>96.431130812092292</v>
      </c>
    </row>
    <row r="635" spans="1:8">
      <c r="A635" s="86" t="str">
        <v>INTERESTS43</v>
      </c>
      <c r="B635" s="239">
        <v>634</v>
      </c>
      <c r="C635" s="86" t="s">
        <v>1426</v>
      </c>
      <c r="D635" s="241">
        <f>COUNTIF($C$1:$C635,C635)</f>
        <v>10</v>
      </c>
      <c r="E635" s="241" t="str">
        <f t="shared" si="29"/>
        <v>Interests &amp; Hobbies10</v>
      </c>
      <c r="F635" s="86" t="s">
        <v>1445</v>
      </c>
      <c r="G635" s="242">
        <v>7.6109677419354857E-2</v>
      </c>
      <c r="H635" s="245">
        <v>111.89327831880036</v>
      </c>
    </row>
    <row r="636" spans="1:8">
      <c r="A636" s="86" t="str">
        <v>INTERESTS18</v>
      </c>
      <c r="B636" s="239">
        <v>635</v>
      </c>
      <c r="C636" s="86" t="s">
        <v>1426</v>
      </c>
      <c r="D636" s="241">
        <f>COUNTIF($C$1:$C636,C636)</f>
        <v>11</v>
      </c>
      <c r="E636" s="241" t="str">
        <f t="shared" si="29"/>
        <v>Interests &amp; Hobbies11</v>
      </c>
      <c r="F636" s="86" t="s">
        <v>1447</v>
      </c>
      <c r="G636" s="242">
        <v>0.34060322580645169</v>
      </c>
      <c r="H636" s="245">
        <v>98.885839600776606</v>
      </c>
    </row>
    <row r="637" spans="1:8">
      <c r="A637" s="86" t="str">
        <v>INTERESTS19</v>
      </c>
      <c r="B637" s="239">
        <v>636</v>
      </c>
      <c r="C637" s="86" t="s">
        <v>1426</v>
      </c>
      <c r="D637" s="241">
        <f>COUNTIF($C$1:$C637,C637)</f>
        <v>12</v>
      </c>
      <c r="E637" s="241" t="str">
        <f t="shared" si="29"/>
        <v>Interests &amp; Hobbies12</v>
      </c>
      <c r="F637" s="86" t="s">
        <v>1449</v>
      </c>
      <c r="G637" s="242">
        <v>2.7538709677419358E-2</v>
      </c>
      <c r="H637" s="245">
        <v>89.060671776268606</v>
      </c>
    </row>
    <row r="638" spans="1:8">
      <c r="A638" s="86" t="str">
        <v>INTERESTS44</v>
      </c>
      <c r="B638" s="239">
        <v>637</v>
      </c>
      <c r="C638" s="86" t="s">
        <v>1426</v>
      </c>
      <c r="D638" s="241">
        <f>COUNTIF($C$1:$C638,C638)</f>
        <v>13</v>
      </c>
      <c r="E638" s="241" t="str">
        <f t="shared" si="29"/>
        <v>Interests &amp; Hobbies13</v>
      </c>
      <c r="F638" s="86" t="s">
        <v>1451</v>
      </c>
      <c r="G638" s="242">
        <v>0.3539516129032258</v>
      </c>
      <c r="H638" s="245">
        <v>94.053704009420571</v>
      </c>
    </row>
    <row r="639" spans="1:8">
      <c r="A639" s="86" t="str">
        <v>INTERESTS21</v>
      </c>
      <c r="B639" s="239">
        <v>638</v>
      </c>
      <c r="C639" s="86" t="s">
        <v>1426</v>
      </c>
      <c r="D639" s="241">
        <f>COUNTIF($C$1:$C639,C639)</f>
        <v>14</v>
      </c>
      <c r="E639" s="241" t="str">
        <f t="shared" si="29"/>
        <v>Interests &amp; Hobbies14</v>
      </c>
      <c r="F639" s="86" t="s">
        <v>1453</v>
      </c>
      <c r="G639" s="242">
        <v>0.17997096774193549</v>
      </c>
      <c r="H639" s="245">
        <v>91.34861440213875</v>
      </c>
    </row>
    <row r="640" spans="1:8">
      <c r="A640" s="86" t="str">
        <v>INTERESTS47</v>
      </c>
      <c r="B640" s="239">
        <v>639</v>
      </c>
      <c r="C640" s="86" t="s">
        <v>1426</v>
      </c>
      <c r="D640" s="241">
        <f>COUNTIF($C$1:$C640,C640)</f>
        <v>15</v>
      </c>
      <c r="E640" s="241" t="str">
        <f t="shared" si="29"/>
        <v>Interests &amp; Hobbies15</v>
      </c>
      <c r="F640" s="86" t="s">
        <v>1455</v>
      </c>
      <c r="G640" s="242">
        <v>4.7861290322580644E-2</v>
      </c>
      <c r="H640" s="245">
        <v>92.555007159497777</v>
      </c>
    </row>
    <row r="641" spans="1:8">
      <c r="A641" s="86" t="str">
        <v>INTERESTS48</v>
      </c>
      <c r="B641" s="239">
        <v>640</v>
      </c>
      <c r="C641" s="86" t="s">
        <v>1426</v>
      </c>
      <c r="D641" s="241">
        <f>COUNTIF($C$1:$C641,C641)</f>
        <v>16</v>
      </c>
      <c r="E641" s="241" t="str">
        <f t="shared" si="29"/>
        <v>Interests &amp; Hobbies16</v>
      </c>
      <c r="F641" s="86" t="s">
        <v>1457</v>
      </c>
      <c r="G641" s="242">
        <v>0.4943935483870967</v>
      </c>
      <c r="H641" s="245">
        <v>103.71104795004665</v>
      </c>
    </row>
    <row r="642" spans="1:8">
      <c r="A642" s="86" t="str">
        <v>INTERESTS28</v>
      </c>
      <c r="B642" s="239">
        <v>641</v>
      </c>
      <c r="C642" s="86" t="s">
        <v>1426</v>
      </c>
      <c r="D642" s="241">
        <f>COUNTIF($C$1:$C642,C642)</f>
        <v>17</v>
      </c>
      <c r="E642" s="241" t="str">
        <f t="shared" si="29"/>
        <v>Interests &amp; Hobbies17</v>
      </c>
      <c r="F642" s="86" t="s">
        <v>1459</v>
      </c>
      <c r="G642" s="242">
        <v>0.34422903225806456</v>
      </c>
      <c r="H642" s="245">
        <v>94.863379240369468</v>
      </c>
    </row>
    <row r="643" spans="1:8">
      <c r="A643" s="86" t="str">
        <v>INTERESTS29</v>
      </c>
      <c r="B643" s="239">
        <v>642</v>
      </c>
      <c r="C643" s="86" t="s">
        <v>1426</v>
      </c>
      <c r="D643" s="241">
        <f>COUNTIF($C$1:$C643,C643)</f>
        <v>18</v>
      </c>
      <c r="E643" s="241" t="str">
        <f t="shared" ref="E643:E706" si="30">C643&amp;D643</f>
        <v>Interests &amp; Hobbies18</v>
      </c>
      <c r="F643" s="86" t="s">
        <v>1461</v>
      </c>
      <c r="G643" s="242">
        <v>0.41828709677419351</v>
      </c>
      <c r="H643" s="245">
        <v>99.290231119233823</v>
      </c>
    </row>
    <row r="644" spans="1:8">
      <c r="A644" s="86" t="str">
        <v>INTERESTS51</v>
      </c>
      <c r="B644" s="239">
        <v>643</v>
      </c>
      <c r="C644" s="86" t="s">
        <v>1426</v>
      </c>
      <c r="D644" s="241">
        <f>COUNTIF($C$1:$C644,C644)</f>
        <v>19</v>
      </c>
      <c r="E644" s="241" t="str">
        <f t="shared" si="30"/>
        <v>Interests &amp; Hobbies19</v>
      </c>
      <c r="F644" s="86" t="s">
        <v>1399</v>
      </c>
      <c r="G644" s="242">
        <v>0.51999677419354839</v>
      </c>
      <c r="H644" s="245">
        <v>101.72992418189364</v>
      </c>
    </row>
    <row r="645" spans="1:8">
      <c r="A645" s="86" t="str">
        <v>INTERESTS52</v>
      </c>
      <c r="B645" s="239">
        <v>644</v>
      </c>
      <c r="C645" s="86" t="s">
        <v>1426</v>
      </c>
      <c r="D645" s="241">
        <f>COUNTIF($C$1:$C645,C645)</f>
        <v>20</v>
      </c>
      <c r="E645" s="241" t="str">
        <f t="shared" si="30"/>
        <v>Interests &amp; Hobbies20</v>
      </c>
      <c r="F645" s="86" t="s">
        <v>1464</v>
      </c>
      <c r="G645" s="242">
        <v>0.16513548387096774</v>
      </c>
      <c r="H645" s="245">
        <v>94.430733419847996</v>
      </c>
    </row>
    <row r="646" spans="1:8">
      <c r="A646" s="86" t="str">
        <v>holdest6</v>
      </c>
      <c r="B646" s="239">
        <v>645</v>
      </c>
      <c r="C646" s="86" t="s">
        <v>1466</v>
      </c>
      <c r="D646" s="241">
        <f>COUNTIF($C$1:$C646,C646)</f>
        <v>1</v>
      </c>
      <c r="E646" s="241" t="str">
        <f t="shared" si="30"/>
        <v>Holiday Destination/Type1</v>
      </c>
      <c r="F646" s="86" t="s">
        <v>1467</v>
      </c>
      <c r="G646" s="242">
        <v>0.57109032258064518</v>
      </c>
      <c r="H646" s="245">
        <v>98.450534845234301</v>
      </c>
    </row>
    <row r="647" spans="1:8">
      <c r="A647" s="86" t="str">
        <v>holdest1</v>
      </c>
      <c r="B647" s="239">
        <v>646</v>
      </c>
      <c r="C647" s="86" t="s">
        <v>1466</v>
      </c>
      <c r="D647" s="241">
        <f>COUNTIF($C$1:$C647,C647)</f>
        <v>2</v>
      </c>
      <c r="E647" s="241" t="str">
        <f t="shared" si="30"/>
        <v>Holiday Destination/Type2</v>
      </c>
      <c r="F647" s="86" t="s">
        <v>1469</v>
      </c>
      <c r="G647" s="242">
        <v>4.1593548387096772E-2</v>
      </c>
      <c r="H647" s="245">
        <v>96.251506197777758</v>
      </c>
    </row>
    <row r="648" spans="1:8">
      <c r="A648" s="86" t="str">
        <v>holdest2</v>
      </c>
      <c r="B648" s="239">
        <v>647</v>
      </c>
      <c r="C648" s="86" t="s">
        <v>1466</v>
      </c>
      <c r="D648" s="241">
        <f>COUNTIF($C$1:$C648,C648)</f>
        <v>3</v>
      </c>
      <c r="E648" s="241" t="str">
        <f t="shared" si="30"/>
        <v>Holiday Destination/Type3</v>
      </c>
      <c r="F648" s="86" t="s">
        <v>1471</v>
      </c>
      <c r="G648" s="242">
        <v>9.3625806451612892E-2</v>
      </c>
      <c r="H648" s="245">
        <v>90.684107113695973</v>
      </c>
    </row>
    <row r="649" spans="1:8">
      <c r="A649" s="86" t="str">
        <v>holdest3</v>
      </c>
      <c r="B649" s="239">
        <v>648</v>
      </c>
      <c r="C649" s="86" t="s">
        <v>1466</v>
      </c>
      <c r="D649" s="241">
        <f>COUNTIF($C$1:$C649,C649)</f>
        <v>4</v>
      </c>
      <c r="E649" s="241" t="str">
        <f t="shared" si="30"/>
        <v>Holiday Destination/Type4</v>
      </c>
      <c r="F649" s="86" t="s">
        <v>1473</v>
      </c>
      <c r="G649" s="242">
        <v>9.7419354838709678E-3</v>
      </c>
      <c r="H649" s="245">
        <v>87.21603735387697</v>
      </c>
    </row>
    <row r="650" spans="1:8">
      <c r="A650" s="86" t="str">
        <v>holdest4</v>
      </c>
      <c r="B650" s="239">
        <v>649</v>
      </c>
      <c r="C650" s="86" t="s">
        <v>1466</v>
      </c>
      <c r="D650" s="241">
        <f>COUNTIF($C$1:$C650,C650)</f>
        <v>5</v>
      </c>
      <c r="E650" s="241" t="str">
        <f t="shared" si="30"/>
        <v>Holiday Destination/Type5</v>
      </c>
      <c r="F650" s="86" t="s">
        <v>1475</v>
      </c>
      <c r="G650" s="242">
        <v>1.6712903225806451E-2</v>
      </c>
      <c r="H650" s="245">
        <v>89.730431319846446</v>
      </c>
    </row>
    <row r="651" spans="1:8">
      <c r="A651" s="86" t="str">
        <v>holdest5</v>
      </c>
      <c r="B651" s="239">
        <v>650</v>
      </c>
      <c r="C651" s="86" t="s">
        <v>1466</v>
      </c>
      <c r="D651" s="241">
        <f>COUNTIF($C$1:$C651,C651)</f>
        <v>6</v>
      </c>
      <c r="E651" s="241" t="str">
        <f t="shared" si="30"/>
        <v>Holiday Destination/Type6</v>
      </c>
      <c r="F651" s="86" t="s">
        <v>1477</v>
      </c>
      <c r="G651" s="242">
        <v>0.34286774193548397</v>
      </c>
      <c r="H651" s="245">
        <v>95.10838899214086</v>
      </c>
    </row>
    <row r="652" spans="1:8">
      <c r="A652" s="86" t="str">
        <v>holdest7</v>
      </c>
      <c r="B652" s="239">
        <v>651</v>
      </c>
      <c r="C652" s="86" t="s">
        <v>1466</v>
      </c>
      <c r="D652" s="241">
        <f>COUNTIF($C$1:$C652,C652)</f>
        <v>7</v>
      </c>
      <c r="E652" s="241" t="str">
        <f t="shared" si="30"/>
        <v>Holiday Destination/Type7</v>
      </c>
      <c r="F652" s="86" t="s">
        <v>1479</v>
      </c>
      <c r="G652" s="242">
        <v>0.21085806451612907</v>
      </c>
      <c r="H652" s="245">
        <v>94.873784430935899</v>
      </c>
    </row>
    <row r="653" spans="1:8">
      <c r="A653" s="86" t="str">
        <v>holdest8</v>
      </c>
      <c r="B653" s="239">
        <v>652</v>
      </c>
      <c r="C653" s="86" t="s">
        <v>1466</v>
      </c>
      <c r="D653" s="241">
        <f>COUNTIF($C$1:$C653,C653)</f>
        <v>8</v>
      </c>
      <c r="E653" s="241" t="str">
        <f t="shared" si="30"/>
        <v>Holiday Destination/Type8</v>
      </c>
      <c r="F653" s="86" t="s">
        <v>1481</v>
      </c>
      <c r="G653" s="242">
        <v>6.7609677419354836E-2</v>
      </c>
      <c r="H653" s="245">
        <v>90.45951051781978</v>
      </c>
    </row>
    <row r="654" spans="1:8">
      <c r="A654" s="86" t="str">
        <v>holtype1</v>
      </c>
      <c r="B654" s="239">
        <v>653</v>
      </c>
      <c r="C654" s="86" t="s">
        <v>1466</v>
      </c>
      <c r="D654" s="241">
        <f>COUNTIF($C$1:$C654,C654)</f>
        <v>9</v>
      </c>
      <c r="E654" s="241" t="str">
        <f t="shared" si="30"/>
        <v>Holiday Destination/Type9</v>
      </c>
      <c r="F654" s="86" t="s">
        <v>1483</v>
      </c>
      <c r="G654" s="242">
        <v>0.2150580645161291</v>
      </c>
      <c r="H654" s="245">
        <v>94.483912568772752</v>
      </c>
    </row>
    <row r="655" spans="1:8">
      <c r="A655" s="86" t="str">
        <v>holtype3</v>
      </c>
      <c r="B655" s="239">
        <v>654</v>
      </c>
      <c r="C655" s="86" t="s">
        <v>1466</v>
      </c>
      <c r="D655" s="241">
        <f>COUNTIF($C$1:$C655,C655)</f>
        <v>10</v>
      </c>
      <c r="E655" s="241" t="str">
        <f t="shared" si="30"/>
        <v>Holiday Destination/Type10</v>
      </c>
      <c r="F655" s="86" t="s">
        <v>1485</v>
      </c>
      <c r="G655" s="242">
        <v>2.7612903225806455E-2</v>
      </c>
      <c r="H655" s="245">
        <v>89.8576602502485</v>
      </c>
    </row>
    <row r="656" spans="1:8">
      <c r="A656" s="86" t="str">
        <v>holtype4</v>
      </c>
      <c r="B656" s="239">
        <v>655</v>
      </c>
      <c r="C656" s="86" t="s">
        <v>1466</v>
      </c>
      <c r="D656" s="241">
        <f>COUNTIF($C$1:$C656,C656)</f>
        <v>11</v>
      </c>
      <c r="E656" s="241" t="str">
        <f t="shared" si="30"/>
        <v>Holiday Destination/Type11</v>
      </c>
      <c r="F656" s="86" t="s">
        <v>1487</v>
      </c>
      <c r="G656" s="242">
        <v>0.20081290322580647</v>
      </c>
      <c r="H656" s="245">
        <v>99.632438245654171</v>
      </c>
    </row>
    <row r="657" spans="1:8">
      <c r="A657" s="86" t="str">
        <v>holtype6</v>
      </c>
      <c r="B657" s="239">
        <v>656</v>
      </c>
      <c r="C657" s="86" t="s">
        <v>1466</v>
      </c>
      <c r="D657" s="241">
        <f>COUNTIF($C$1:$C657,C657)</f>
        <v>12</v>
      </c>
      <c r="E657" s="241" t="str">
        <f t="shared" si="30"/>
        <v>Holiday Destination/Type12</v>
      </c>
      <c r="F657" s="86" t="s">
        <v>1489</v>
      </c>
      <c r="G657" s="242">
        <v>0.13381612903225806</v>
      </c>
      <c r="H657" s="245">
        <v>90.967974854207682</v>
      </c>
    </row>
    <row r="658" spans="1:8">
      <c r="A658" s="86" t="str">
        <v>car_enqc_app</v>
      </c>
      <c r="B658" s="239">
        <v>657</v>
      </c>
      <c r="C658" s="86" t="s">
        <v>1492</v>
      </c>
      <c r="D658" s="241">
        <f>COUNTIF($C$1:$C658,C658)</f>
        <v>1</v>
      </c>
      <c r="E658" s="241" t="str">
        <f t="shared" si="30"/>
        <v>Make enquiry on car dealership or manufacturer1</v>
      </c>
      <c r="F658" s="86" t="s">
        <v>1493</v>
      </c>
      <c r="G658" s="242">
        <v>0.16498709677419354</v>
      </c>
      <c r="H658" s="245">
        <v>114.19659114245849</v>
      </c>
    </row>
    <row r="659" spans="1:8">
      <c r="A659" s="86" t="str">
        <v>car_enqc_call</v>
      </c>
      <c r="B659" s="239">
        <v>658</v>
      </c>
      <c r="C659" s="86" t="s">
        <v>1492</v>
      </c>
      <c r="D659" s="241">
        <f>COUNTIF($C$1:$C659,C659)</f>
        <v>2</v>
      </c>
      <c r="E659" s="241" t="str">
        <f t="shared" si="30"/>
        <v>Make enquiry on car dealership or manufacturer2</v>
      </c>
      <c r="F659" s="86" t="s">
        <v>1495</v>
      </c>
      <c r="G659" s="242">
        <v>0.46180000000000004</v>
      </c>
      <c r="H659" s="245">
        <v>99.410522997747009</v>
      </c>
    </row>
    <row r="660" spans="1:8">
      <c r="A660" s="86" t="str">
        <v>car_enqc_email</v>
      </c>
      <c r="B660" s="239">
        <v>659</v>
      </c>
      <c r="C660" s="86" t="s">
        <v>1492</v>
      </c>
      <c r="D660" s="241">
        <f>COUNTIF($C$1:$C660,C660)</f>
        <v>3</v>
      </c>
      <c r="E660" s="241" t="str">
        <f t="shared" si="30"/>
        <v>Make enquiry on car dealership or manufacturer3</v>
      </c>
      <c r="F660" s="86" t="s">
        <v>1050</v>
      </c>
      <c r="G660" s="242">
        <v>0.3268967741935484</v>
      </c>
      <c r="H660" s="245">
        <v>100.18827891078273</v>
      </c>
    </row>
    <row r="661" spans="1:8">
      <c r="A661" s="86" t="str">
        <v>car_enqc_f2f</v>
      </c>
      <c r="B661" s="239">
        <v>660</v>
      </c>
      <c r="C661" s="86" t="s">
        <v>1492</v>
      </c>
      <c r="D661" s="241">
        <f>COUNTIF($C$1:$C661,C661)</f>
        <v>4</v>
      </c>
      <c r="E661" s="241" t="str">
        <f t="shared" si="30"/>
        <v>Make enquiry on car dealership or manufacturer4</v>
      </c>
      <c r="F661" s="86" t="s">
        <v>1498</v>
      </c>
      <c r="G661" s="242">
        <v>0.52057741935483881</v>
      </c>
      <c r="H661" s="245">
        <v>99.895444814607259</v>
      </c>
    </row>
    <row r="662" spans="1:8">
      <c r="A662" s="86" t="str">
        <v>car_enqc_mail</v>
      </c>
      <c r="B662" s="239">
        <v>661</v>
      </c>
      <c r="C662" s="86" t="s">
        <v>1492</v>
      </c>
      <c r="D662" s="241">
        <f>COUNTIF($C$1:$C662,C662)</f>
        <v>5</v>
      </c>
      <c r="E662" s="241" t="str">
        <f t="shared" si="30"/>
        <v>Make enquiry on car dealership or manufacturer5</v>
      </c>
      <c r="F662" s="86" t="s">
        <v>1500</v>
      </c>
      <c r="G662" s="242">
        <v>0.12750967741935484</v>
      </c>
      <c r="H662" s="245">
        <v>106.48304666458206</v>
      </c>
    </row>
    <row r="663" spans="1:8">
      <c r="A663" s="86" t="str">
        <v>car_enqc_txt</v>
      </c>
      <c r="B663" s="239">
        <v>662</v>
      </c>
      <c r="C663" s="86" t="s">
        <v>1492</v>
      </c>
      <c r="D663" s="241">
        <f>COUNTIF($C$1:$C663,C663)</f>
        <v>6</v>
      </c>
      <c r="E663" s="241" t="str">
        <f t="shared" si="30"/>
        <v>Make enquiry on car dealership or manufacturer6</v>
      </c>
      <c r="F663" s="86" t="s">
        <v>1502</v>
      </c>
      <c r="G663" s="242">
        <v>0.1045258064516129</v>
      </c>
      <c r="H663" s="245">
        <v>115.86496650188009</v>
      </c>
    </row>
    <row r="664" spans="1:8">
      <c r="A664" s="86" t="str">
        <v>car_enqc_web</v>
      </c>
      <c r="B664" s="239">
        <v>663</v>
      </c>
      <c r="C664" s="86" t="s">
        <v>1492</v>
      </c>
      <c r="D664" s="241">
        <f>COUNTIF($C$1:$C664,C664)</f>
        <v>7</v>
      </c>
      <c r="E664" s="241" t="str">
        <f t="shared" si="30"/>
        <v>Make enquiry on car dealership or manufacturer7</v>
      </c>
      <c r="F664" s="86" t="s">
        <v>1504</v>
      </c>
      <c r="G664" s="242">
        <v>0.23896129032258065</v>
      </c>
      <c r="H664" s="245">
        <v>100.42367033336252</v>
      </c>
    </row>
    <row r="665" spans="1:8">
      <c r="A665" s="86" t="str">
        <v>car_sub_app</v>
      </c>
      <c r="B665" s="239">
        <v>664</v>
      </c>
      <c r="C665" s="86" t="s">
        <v>1506</v>
      </c>
      <c r="D665" s="241">
        <f>COUNTIF($C$1:$C665,C665)</f>
        <v>1</v>
      </c>
      <c r="E665" s="241" t="str">
        <f t="shared" si="30"/>
        <v>Submit info to cars dealership or manufacturer1</v>
      </c>
      <c r="F665" s="86" t="s">
        <v>1493</v>
      </c>
      <c r="G665" s="242">
        <v>0.18919032258064516</v>
      </c>
      <c r="H665" s="245">
        <v>113.40545132890072</v>
      </c>
    </row>
    <row r="666" spans="1:8">
      <c r="A666" s="86" t="str">
        <v>car_sub_call</v>
      </c>
      <c r="B666" s="239">
        <v>665</v>
      </c>
      <c r="C666" s="86" t="s">
        <v>1506</v>
      </c>
      <c r="D666" s="241">
        <f>COUNTIF($C$1:$C666,C666)</f>
        <v>2</v>
      </c>
      <c r="E666" s="241" t="str">
        <f t="shared" si="30"/>
        <v>Submit info to cars dealership or manufacturer2</v>
      </c>
      <c r="F666" s="86" t="s">
        <v>1495</v>
      </c>
      <c r="G666" s="242">
        <v>0.42590967741935487</v>
      </c>
      <c r="H666" s="245">
        <v>100.32738157233973</v>
      </c>
    </row>
    <row r="667" spans="1:8">
      <c r="A667" s="86" t="str">
        <v>car_sub_email</v>
      </c>
      <c r="B667" s="239">
        <v>666</v>
      </c>
      <c r="C667" s="86" t="s">
        <v>1506</v>
      </c>
      <c r="D667" s="241">
        <f>COUNTIF($C$1:$C667,C667)</f>
        <v>3</v>
      </c>
      <c r="E667" s="241" t="str">
        <f t="shared" si="30"/>
        <v>Submit info to cars dealership or manufacturer3</v>
      </c>
      <c r="F667" s="86" t="s">
        <v>1050</v>
      </c>
      <c r="G667" s="242">
        <v>0.3022258064516129</v>
      </c>
      <c r="H667" s="245">
        <v>100.84591452387525</v>
      </c>
    </row>
    <row r="668" spans="1:8">
      <c r="A668" s="86" t="str">
        <v>car_sub_f2f</v>
      </c>
      <c r="B668" s="239">
        <v>667</v>
      </c>
      <c r="C668" s="86" t="s">
        <v>1506</v>
      </c>
      <c r="D668" s="241">
        <f>COUNTIF($C$1:$C668,C668)</f>
        <v>4</v>
      </c>
      <c r="E668" s="241" t="str">
        <f t="shared" si="30"/>
        <v>Submit info to cars dealership or manufacturer4</v>
      </c>
      <c r="F668" s="86" t="s">
        <v>1498</v>
      </c>
      <c r="G668" s="242">
        <v>0.49933870967741939</v>
      </c>
      <c r="H668" s="245">
        <v>100.48110684786695</v>
      </c>
    </row>
    <row r="669" spans="1:8">
      <c r="A669" s="86" t="str">
        <v>car_sub_mail</v>
      </c>
      <c r="B669" s="239">
        <v>668</v>
      </c>
      <c r="C669" s="86" t="s">
        <v>1506</v>
      </c>
      <c r="D669" s="241">
        <f>COUNTIF($C$1:$C669,C669)</f>
        <v>5</v>
      </c>
      <c r="E669" s="241" t="str">
        <f t="shared" si="30"/>
        <v>Submit info to cars dealership or manufacturer5</v>
      </c>
      <c r="F669" s="86" t="s">
        <v>1500</v>
      </c>
      <c r="G669" s="242">
        <v>9.4577419354838724E-2</v>
      </c>
      <c r="H669" s="245">
        <v>107.14522316006581</v>
      </c>
    </row>
    <row r="670" spans="1:8">
      <c r="A670" s="86" t="str">
        <v>car_sub_txt</v>
      </c>
      <c r="B670" s="239">
        <v>669</v>
      </c>
      <c r="C670" s="86" t="s">
        <v>1506</v>
      </c>
      <c r="D670" s="241">
        <f>COUNTIF($C$1:$C670,C670)</f>
        <v>6</v>
      </c>
      <c r="E670" s="241" t="str">
        <f t="shared" si="30"/>
        <v>Submit info to cars dealership or manufacturer6</v>
      </c>
      <c r="F670" s="86" t="s">
        <v>1502</v>
      </c>
      <c r="G670" s="242">
        <v>0.11635161290322579</v>
      </c>
      <c r="H670" s="245">
        <v>110.97162961721776</v>
      </c>
    </row>
    <row r="671" spans="1:8">
      <c r="A671" s="86" t="str">
        <v>car_sub_web</v>
      </c>
      <c r="B671" s="239">
        <v>670</v>
      </c>
      <c r="C671" s="86" t="s">
        <v>1506</v>
      </c>
      <c r="D671" s="241">
        <f>COUNTIF($C$1:$C671,C671)</f>
        <v>7</v>
      </c>
      <c r="E671" s="241" t="str">
        <f t="shared" si="30"/>
        <v>Submit info to cars dealership or manufacturer7</v>
      </c>
      <c r="F671" s="86" t="s">
        <v>1504</v>
      </c>
      <c r="G671" s="242">
        <v>0.31970645161290323</v>
      </c>
      <c r="H671" s="245">
        <v>103.76418872256011</v>
      </c>
    </row>
    <row r="672" spans="1:8">
      <c r="A672" s="86" t="str">
        <v>car_mark_app</v>
      </c>
      <c r="B672" s="239">
        <v>671</v>
      </c>
      <c r="C672" s="86" t="s">
        <v>1514</v>
      </c>
      <c r="D672" s="241">
        <f>COUNTIF($C$1:$C672,C672)</f>
        <v>1</v>
      </c>
      <c r="E672" s="241" t="str">
        <f t="shared" si="30"/>
        <v>Get info/marketing from car dealership or manufacturer1</v>
      </c>
      <c r="F672" s="86" t="s">
        <v>1493</v>
      </c>
      <c r="G672" s="242">
        <v>0.15905161290322581</v>
      </c>
      <c r="H672" s="245">
        <v>114.59878874181109</v>
      </c>
    </row>
    <row r="673" spans="1:8">
      <c r="A673" s="86" t="str">
        <v>car_mark_call</v>
      </c>
      <c r="B673" s="239">
        <v>672</v>
      </c>
      <c r="C673" s="86" t="s">
        <v>1514</v>
      </c>
      <c r="D673" s="241">
        <f>COUNTIF($C$1:$C673,C673)</f>
        <v>2</v>
      </c>
      <c r="E673" s="241" t="str">
        <f t="shared" si="30"/>
        <v>Get info/marketing from car dealership or manufacturer2</v>
      </c>
      <c r="F673" s="86" t="s">
        <v>1495</v>
      </c>
      <c r="G673" s="242">
        <v>0.24351612903225808</v>
      </c>
      <c r="H673" s="245">
        <v>105.31265322175021</v>
      </c>
    </row>
    <row r="674" spans="1:8">
      <c r="A674" s="86" t="str">
        <v>car_mark_email</v>
      </c>
      <c r="B674" s="239">
        <v>673</v>
      </c>
      <c r="C674" s="86" t="s">
        <v>1514</v>
      </c>
      <c r="D674" s="241">
        <f>COUNTIF($C$1:$C674,C674)</f>
        <v>3</v>
      </c>
      <c r="E674" s="241" t="str">
        <f t="shared" si="30"/>
        <v>Get info/marketing from car dealership or manufacturer3</v>
      </c>
      <c r="F674" s="86" t="s">
        <v>1050</v>
      </c>
      <c r="G674" s="242">
        <v>0.24690000000000006</v>
      </c>
      <c r="H674" s="245">
        <v>101.28924321265376</v>
      </c>
    </row>
    <row r="675" spans="1:8">
      <c r="A675" s="86" t="str">
        <v>car_mark_f2f</v>
      </c>
      <c r="B675" s="239">
        <v>674</v>
      </c>
      <c r="C675" s="86" t="s">
        <v>1514</v>
      </c>
      <c r="D675" s="241">
        <f>COUNTIF($C$1:$C675,C675)</f>
        <v>4</v>
      </c>
      <c r="E675" s="241" t="str">
        <f t="shared" si="30"/>
        <v>Get info/marketing from car dealership or manufacturer4</v>
      </c>
      <c r="F675" s="86" t="s">
        <v>1498</v>
      </c>
      <c r="G675" s="242">
        <v>0.49676129032258065</v>
      </c>
      <c r="H675" s="245">
        <v>101.45752754094546</v>
      </c>
    </row>
    <row r="676" spans="1:8">
      <c r="A676" s="86" t="str">
        <v>car_mark_mail</v>
      </c>
      <c r="B676" s="239">
        <v>675</v>
      </c>
      <c r="C676" s="86" t="s">
        <v>1514</v>
      </c>
      <c r="D676" s="241">
        <f>COUNTIF($C$1:$C676,C676)</f>
        <v>5</v>
      </c>
      <c r="E676" s="241" t="str">
        <f t="shared" si="30"/>
        <v>Get info/marketing from car dealership or manufacturer5</v>
      </c>
      <c r="F676" s="86" t="s">
        <v>1500</v>
      </c>
      <c r="G676" s="242">
        <v>0.15006774193548386</v>
      </c>
      <c r="H676" s="245">
        <v>98.345750409285642</v>
      </c>
    </row>
    <row r="677" spans="1:8">
      <c r="A677" s="86" t="str">
        <v>car_mark_txt</v>
      </c>
      <c r="B677" s="239">
        <v>676</v>
      </c>
      <c r="C677" s="86" t="s">
        <v>1514</v>
      </c>
      <c r="D677" s="241">
        <f>COUNTIF($C$1:$C677,C677)</f>
        <v>6</v>
      </c>
      <c r="E677" s="241" t="str">
        <f t="shared" si="30"/>
        <v>Get info/marketing from car dealership or manufacturer6</v>
      </c>
      <c r="F677" s="86" t="s">
        <v>1502</v>
      </c>
      <c r="G677" s="242">
        <v>0.10288064516129031</v>
      </c>
      <c r="H677" s="245">
        <v>102.63991566499044</v>
      </c>
    </row>
    <row r="678" spans="1:8">
      <c r="A678" s="86" t="str">
        <v>car_mark_web</v>
      </c>
      <c r="B678" s="239">
        <v>677</v>
      </c>
      <c r="C678" s="86" t="s">
        <v>1514</v>
      </c>
      <c r="D678" s="241">
        <f>COUNTIF($C$1:$C678,C678)</f>
        <v>7</v>
      </c>
      <c r="E678" s="241" t="str">
        <f t="shared" si="30"/>
        <v>Get info/marketing from car dealership or manufacturer7</v>
      </c>
      <c r="F678" s="86" t="s">
        <v>1504</v>
      </c>
      <c r="G678" s="242">
        <v>0.31583870967741934</v>
      </c>
      <c r="H678" s="245">
        <v>102.05951366695156</v>
      </c>
    </row>
    <row r="679" spans="1:8">
      <c r="A679" s="86" t="str">
        <v>car_res_app</v>
      </c>
      <c r="B679" s="239">
        <v>678</v>
      </c>
      <c r="C679" s="86" t="s">
        <v>1522</v>
      </c>
      <c r="D679" s="241">
        <f>COUNTIF($C$1:$C679,C679)</f>
        <v>1</v>
      </c>
      <c r="E679" s="241" t="str">
        <f t="shared" si="30"/>
        <v>Research car dealership or manufacturer1</v>
      </c>
      <c r="F679" s="86" t="s">
        <v>1493</v>
      </c>
      <c r="G679" s="242">
        <v>0.13933225806451613</v>
      </c>
      <c r="H679" s="245">
        <v>108.20381392129744</v>
      </c>
    </row>
    <row r="680" spans="1:8">
      <c r="A680" s="86" t="str">
        <v>car_res_call</v>
      </c>
      <c r="B680" s="239">
        <v>679</v>
      </c>
      <c r="C680" s="86" t="s">
        <v>1522</v>
      </c>
      <c r="D680" s="241">
        <f>COUNTIF($C$1:$C680,C680)</f>
        <v>2</v>
      </c>
      <c r="E680" s="241" t="str">
        <f t="shared" si="30"/>
        <v>Research car dealership or manufacturer2</v>
      </c>
      <c r="F680" s="86" t="s">
        <v>1495</v>
      </c>
      <c r="G680" s="242">
        <v>0.2310064516129032</v>
      </c>
      <c r="H680" s="245">
        <v>106.46399776939988</v>
      </c>
    </row>
    <row r="681" spans="1:8">
      <c r="A681" s="86" t="str">
        <v>car_res_email</v>
      </c>
      <c r="B681" s="239">
        <v>680</v>
      </c>
      <c r="C681" s="86" t="s">
        <v>1522</v>
      </c>
      <c r="D681" s="241">
        <f>COUNTIF($C$1:$C681,C681)</f>
        <v>3</v>
      </c>
      <c r="E681" s="241" t="str">
        <f t="shared" si="30"/>
        <v>Research car dealership or manufacturer3</v>
      </c>
      <c r="F681" s="86" t="s">
        <v>1050</v>
      </c>
      <c r="G681" s="242">
        <v>0.17924838709677418</v>
      </c>
      <c r="H681" s="245">
        <v>101.56933226835262</v>
      </c>
    </row>
    <row r="682" spans="1:8">
      <c r="A682" s="86" t="str">
        <v>car_res_f2f</v>
      </c>
      <c r="B682" s="239">
        <v>681</v>
      </c>
      <c r="C682" s="86" t="s">
        <v>1522</v>
      </c>
      <c r="D682" s="241">
        <f>COUNTIF($C$1:$C682,C682)</f>
        <v>4</v>
      </c>
      <c r="E682" s="241" t="str">
        <f t="shared" si="30"/>
        <v>Research car dealership or manufacturer4</v>
      </c>
      <c r="F682" s="86" t="s">
        <v>1498</v>
      </c>
      <c r="G682" s="242">
        <v>0.67797096774193566</v>
      </c>
      <c r="H682" s="245">
        <v>100.43473840778969</v>
      </c>
    </row>
    <row r="683" spans="1:8">
      <c r="A683" s="86" t="str">
        <v>car_res_mail</v>
      </c>
      <c r="B683" s="239">
        <v>682</v>
      </c>
      <c r="C683" s="86" t="s">
        <v>1522</v>
      </c>
      <c r="D683" s="241">
        <f>COUNTIF($C$1:$C683,C683)</f>
        <v>5</v>
      </c>
      <c r="E683" s="241" t="str">
        <f t="shared" si="30"/>
        <v>Research car dealership or manufacturer5</v>
      </c>
      <c r="F683" s="86" t="s">
        <v>1500</v>
      </c>
      <c r="G683" s="242">
        <v>8.9680645161290318E-2</v>
      </c>
      <c r="H683" s="245">
        <v>106.45951825489837</v>
      </c>
    </row>
    <row r="684" spans="1:8">
      <c r="A684" s="86" t="str">
        <v>car_res_txt</v>
      </c>
      <c r="B684" s="239">
        <v>683</v>
      </c>
      <c r="C684" s="86" t="s">
        <v>1522</v>
      </c>
      <c r="D684" s="241">
        <f>COUNTIF($C$1:$C684,C684)</f>
        <v>6</v>
      </c>
      <c r="E684" s="241" t="str">
        <f t="shared" si="30"/>
        <v>Research car dealership or manufacturer6</v>
      </c>
      <c r="F684" s="86" t="s">
        <v>1502</v>
      </c>
      <c r="G684" s="242">
        <v>6.8867741935483867E-2</v>
      </c>
      <c r="H684" s="245">
        <v>109.05516948835255</v>
      </c>
    </row>
    <row r="685" spans="1:8">
      <c r="A685" s="86" t="str">
        <v>car_res_web</v>
      </c>
      <c r="B685" s="239">
        <v>684</v>
      </c>
      <c r="C685" s="86" t="s">
        <v>1522</v>
      </c>
      <c r="D685" s="241">
        <f>COUNTIF($C$1:$C685,C685)</f>
        <v>7</v>
      </c>
      <c r="E685" s="241" t="str">
        <f t="shared" si="30"/>
        <v>Research car dealership or manufacturer7</v>
      </c>
      <c r="F685" s="86" t="s">
        <v>1504</v>
      </c>
      <c r="G685" s="242">
        <v>0.38652580645161294</v>
      </c>
      <c r="H685" s="245">
        <v>100.53535744964614</v>
      </c>
    </row>
    <row r="686" spans="1:8">
      <c r="A686" s="86" t="str">
        <v>hlh_enqc_app</v>
      </c>
      <c r="B686" s="239">
        <v>685</v>
      </c>
      <c r="C686" s="86" t="s">
        <v>1530</v>
      </c>
      <c r="D686" s="241">
        <f>COUNTIF($C$1:$C686,C686)</f>
        <v>1</v>
      </c>
      <c r="E686" s="241" t="str">
        <f t="shared" si="30"/>
        <v>Make enquiry on local health services1</v>
      </c>
      <c r="F686" s="86" t="s">
        <v>1493</v>
      </c>
      <c r="G686" s="242">
        <v>0.12661290322580648</v>
      </c>
      <c r="H686" s="245">
        <v>103.13824382032124</v>
      </c>
    </row>
    <row r="687" spans="1:8">
      <c r="A687" s="86" t="str">
        <v>hlh_enqc_call</v>
      </c>
      <c r="B687" s="239">
        <v>686</v>
      </c>
      <c r="C687" s="86" t="s">
        <v>1530</v>
      </c>
      <c r="D687" s="241">
        <f>COUNTIF($C$1:$C687,C687)</f>
        <v>2</v>
      </c>
      <c r="E687" s="241" t="str">
        <f t="shared" si="30"/>
        <v>Make enquiry on local health services2</v>
      </c>
      <c r="F687" s="86" t="s">
        <v>1495</v>
      </c>
      <c r="G687" s="242">
        <v>0.39815161290322576</v>
      </c>
      <c r="H687" s="245">
        <v>99.860190988571929</v>
      </c>
    </row>
    <row r="688" spans="1:8">
      <c r="A688" s="86" t="str">
        <v>hlh_enqc_email</v>
      </c>
      <c r="B688" s="239">
        <v>687</v>
      </c>
      <c r="C688" s="86" t="s">
        <v>1530</v>
      </c>
      <c r="D688" s="241">
        <f>COUNTIF($C$1:$C688,C688)</f>
        <v>3</v>
      </c>
      <c r="E688" s="241" t="str">
        <f t="shared" si="30"/>
        <v>Make enquiry on local health services3</v>
      </c>
      <c r="F688" s="86" t="s">
        <v>1050</v>
      </c>
      <c r="G688" s="242">
        <v>0.31489354838709677</v>
      </c>
      <c r="H688" s="245">
        <v>100.48390660247956</v>
      </c>
    </row>
    <row r="689" spans="1:8">
      <c r="A689" s="86" t="str">
        <v>hlh_enqc_f2f</v>
      </c>
      <c r="B689" s="239">
        <v>688</v>
      </c>
      <c r="C689" s="86" t="s">
        <v>1530</v>
      </c>
      <c r="D689" s="241">
        <f>COUNTIF($C$1:$C689,C689)</f>
        <v>4</v>
      </c>
      <c r="E689" s="241" t="str">
        <f t="shared" si="30"/>
        <v>Make enquiry on local health services4</v>
      </c>
      <c r="F689" s="86" t="s">
        <v>1498</v>
      </c>
      <c r="G689" s="242">
        <v>0.33693548387096772</v>
      </c>
      <c r="H689" s="245">
        <v>101.74711598367887</v>
      </c>
    </row>
    <row r="690" spans="1:8">
      <c r="A690" s="86" t="str">
        <v>hlh_enqc_mail</v>
      </c>
      <c r="B690" s="239">
        <v>689</v>
      </c>
      <c r="C690" s="86" t="s">
        <v>1530</v>
      </c>
      <c r="D690" s="241">
        <f>COUNTIF($C$1:$C690,C690)</f>
        <v>5</v>
      </c>
      <c r="E690" s="241" t="str">
        <f t="shared" si="30"/>
        <v>Make enquiry on local health services5</v>
      </c>
      <c r="F690" s="86" t="s">
        <v>1500</v>
      </c>
      <c r="G690" s="242">
        <v>0.12737096774193546</v>
      </c>
      <c r="H690" s="245">
        <v>101.67193253620215</v>
      </c>
    </row>
    <row r="691" spans="1:8">
      <c r="A691" s="86" t="str">
        <v>hlh_enqc_txt</v>
      </c>
      <c r="B691" s="239">
        <v>690</v>
      </c>
      <c r="C691" s="86" t="s">
        <v>1530</v>
      </c>
      <c r="D691" s="241">
        <f>COUNTIF($C$1:$C691,C691)</f>
        <v>6</v>
      </c>
      <c r="E691" s="241" t="str">
        <f t="shared" si="30"/>
        <v>Make enquiry on local health services6</v>
      </c>
      <c r="F691" s="86" t="s">
        <v>1502</v>
      </c>
      <c r="G691" s="242">
        <v>9.4509677419354815E-2</v>
      </c>
      <c r="H691" s="245">
        <v>105.73586659139032</v>
      </c>
    </row>
    <row r="692" spans="1:8">
      <c r="A692" s="86" t="str">
        <v>hlh_enqc_web</v>
      </c>
      <c r="B692" s="239">
        <v>691</v>
      </c>
      <c r="C692" s="86" t="s">
        <v>1530</v>
      </c>
      <c r="D692" s="241">
        <f>COUNTIF($C$1:$C692,C692)</f>
        <v>7</v>
      </c>
      <c r="E692" s="241" t="str">
        <f t="shared" si="30"/>
        <v>Make enquiry on local health services7</v>
      </c>
      <c r="F692" s="86" t="s">
        <v>1504</v>
      </c>
      <c r="G692" s="242">
        <v>0.22230967741935484</v>
      </c>
      <c r="H692" s="245">
        <v>100.19894723435961</v>
      </c>
    </row>
    <row r="693" spans="1:8">
      <c r="A693" s="86" t="str">
        <v>hlh_sub_app</v>
      </c>
      <c r="B693" s="239">
        <v>692</v>
      </c>
      <c r="C693" s="86" t="s">
        <v>1538</v>
      </c>
      <c r="D693" s="241">
        <f>COUNTIF($C$1:$C693,C693)</f>
        <v>1</v>
      </c>
      <c r="E693" s="241" t="str">
        <f t="shared" si="30"/>
        <v>Submit info to local health services1</v>
      </c>
      <c r="F693" s="86" t="s">
        <v>1493</v>
      </c>
      <c r="G693" s="242">
        <v>0.17437419354838707</v>
      </c>
      <c r="H693" s="245">
        <v>105.61310172239222</v>
      </c>
    </row>
    <row r="694" spans="1:8">
      <c r="A694" s="86" t="str">
        <v>hlh_sub_call</v>
      </c>
      <c r="B694" s="239">
        <v>693</v>
      </c>
      <c r="C694" s="86" t="s">
        <v>1538</v>
      </c>
      <c r="D694" s="241">
        <f>COUNTIF($C$1:$C694,C694)</f>
        <v>2</v>
      </c>
      <c r="E694" s="241" t="str">
        <f t="shared" si="30"/>
        <v>Submit info to local health services2</v>
      </c>
      <c r="F694" s="86" t="s">
        <v>1495</v>
      </c>
      <c r="G694" s="242">
        <v>0.38863225806451612</v>
      </c>
      <c r="H694" s="245">
        <v>101.67924129001248</v>
      </c>
    </row>
    <row r="695" spans="1:8">
      <c r="A695" s="86" t="str">
        <v>hlh_sub_email</v>
      </c>
      <c r="B695" s="239">
        <v>694</v>
      </c>
      <c r="C695" s="86" t="s">
        <v>1538</v>
      </c>
      <c r="D695" s="241">
        <f>COUNTIF($C$1:$C695,C695)</f>
        <v>3</v>
      </c>
      <c r="E695" s="241" t="str">
        <f t="shared" si="30"/>
        <v>Submit info to local health services3</v>
      </c>
      <c r="F695" s="86" t="s">
        <v>1050</v>
      </c>
      <c r="G695" s="242">
        <v>0.2775548387096774</v>
      </c>
      <c r="H695" s="245">
        <v>100.2855895954838</v>
      </c>
    </row>
    <row r="696" spans="1:8">
      <c r="A696" s="86" t="str">
        <v>hlh_sub_f2f</v>
      </c>
      <c r="B696" s="239">
        <v>695</v>
      </c>
      <c r="C696" s="86" t="s">
        <v>1538</v>
      </c>
      <c r="D696" s="241">
        <f>COUNTIF($C$1:$C696,C696)</f>
        <v>4</v>
      </c>
      <c r="E696" s="241" t="str">
        <f t="shared" si="30"/>
        <v>Submit info to local health services4</v>
      </c>
      <c r="F696" s="86" t="s">
        <v>1498</v>
      </c>
      <c r="G696" s="242">
        <v>0.41310645161290321</v>
      </c>
      <c r="H696" s="245">
        <v>102.51545075984983</v>
      </c>
    </row>
    <row r="697" spans="1:8">
      <c r="A697" s="86" t="str">
        <v>hlh_sub_mail</v>
      </c>
      <c r="B697" s="239">
        <v>696</v>
      </c>
      <c r="C697" s="86" t="s">
        <v>1538</v>
      </c>
      <c r="D697" s="241">
        <f>COUNTIF($C$1:$C697,C697)</f>
        <v>5</v>
      </c>
      <c r="E697" s="241" t="str">
        <f t="shared" si="30"/>
        <v>Submit info to local health services5</v>
      </c>
      <c r="F697" s="86" t="s">
        <v>1500</v>
      </c>
      <c r="G697" s="242">
        <v>0.11831612903225805</v>
      </c>
      <c r="H697" s="245">
        <v>99.010990017153603</v>
      </c>
    </row>
    <row r="698" spans="1:8">
      <c r="A698" s="86" t="str">
        <v>hlh_sub_txt</v>
      </c>
      <c r="B698" s="239">
        <v>697</v>
      </c>
      <c r="C698" s="86" t="s">
        <v>1538</v>
      </c>
      <c r="D698" s="241">
        <f>COUNTIF($C$1:$C698,C698)</f>
        <v>6</v>
      </c>
      <c r="E698" s="241" t="str">
        <f t="shared" si="30"/>
        <v>Submit info to local health services6</v>
      </c>
      <c r="F698" s="86" t="s">
        <v>1502</v>
      </c>
      <c r="G698" s="242">
        <v>0.11189999999999997</v>
      </c>
      <c r="H698" s="245">
        <v>106.46594488157429</v>
      </c>
    </row>
    <row r="699" spans="1:8">
      <c r="A699" s="86" t="str">
        <v>hlh_sub_web</v>
      </c>
      <c r="B699" s="239">
        <v>698</v>
      </c>
      <c r="C699" s="86" t="s">
        <v>1538</v>
      </c>
      <c r="D699" s="241">
        <f>COUNTIF($C$1:$C699,C699)</f>
        <v>7</v>
      </c>
      <c r="E699" s="241" t="str">
        <f t="shared" si="30"/>
        <v>Submit info to local health services7</v>
      </c>
      <c r="F699" s="86" t="s">
        <v>1504</v>
      </c>
      <c r="G699" s="242">
        <v>0.26649677419354834</v>
      </c>
      <c r="H699" s="245">
        <v>99.476796413216633</v>
      </c>
    </row>
    <row r="700" spans="1:8">
      <c r="A700" s="86" t="str">
        <v>hlh_mark_app</v>
      </c>
      <c r="B700" s="239">
        <v>699</v>
      </c>
      <c r="C700" s="86" t="s">
        <v>1546</v>
      </c>
      <c r="D700" s="241">
        <f>COUNTIF($C$1:$C700,C700)</f>
        <v>1</v>
      </c>
      <c r="E700" s="241" t="str">
        <f t="shared" si="30"/>
        <v>Get info/marketing on local health services1</v>
      </c>
      <c r="F700" s="86" t="s">
        <v>1493</v>
      </c>
      <c r="G700" s="242">
        <v>0.14720322580645162</v>
      </c>
      <c r="H700" s="245">
        <v>108.04094498535022</v>
      </c>
    </row>
    <row r="701" spans="1:8">
      <c r="A701" s="86" t="str">
        <v>hlh_mark_call</v>
      </c>
      <c r="B701" s="239">
        <v>700</v>
      </c>
      <c r="C701" s="86" t="s">
        <v>1546</v>
      </c>
      <c r="D701" s="241">
        <f>COUNTIF($C$1:$C701,C701)</f>
        <v>2</v>
      </c>
      <c r="E701" s="241" t="str">
        <f t="shared" si="30"/>
        <v>Get info/marketing on local health services2</v>
      </c>
      <c r="F701" s="86" t="s">
        <v>1495</v>
      </c>
      <c r="G701" s="242">
        <v>0.26970322580645156</v>
      </c>
      <c r="H701" s="245">
        <v>104.12639382855366</v>
      </c>
    </row>
    <row r="702" spans="1:8">
      <c r="A702" s="86" t="str">
        <v>hlh_mark_email</v>
      </c>
      <c r="B702" s="239">
        <v>701</v>
      </c>
      <c r="C702" s="86" t="s">
        <v>1546</v>
      </c>
      <c r="D702" s="241">
        <f>COUNTIF($C$1:$C702,C702)</f>
        <v>3</v>
      </c>
      <c r="E702" s="241" t="str">
        <f t="shared" si="30"/>
        <v>Get info/marketing on local health services3</v>
      </c>
      <c r="F702" s="86" t="s">
        <v>1050</v>
      </c>
      <c r="G702" s="242">
        <v>0.32800000000000007</v>
      </c>
      <c r="H702" s="245">
        <v>100.00000000000004</v>
      </c>
    </row>
    <row r="703" spans="1:8">
      <c r="A703" s="86" t="str">
        <v>hlh_mark_f2f</v>
      </c>
      <c r="B703" s="239">
        <v>702</v>
      </c>
      <c r="C703" s="86" t="s">
        <v>1546</v>
      </c>
      <c r="D703" s="241">
        <f>COUNTIF($C$1:$C703,C703)</f>
        <v>4</v>
      </c>
      <c r="E703" s="241" t="str">
        <f t="shared" si="30"/>
        <v>Get info/marketing on local health services4</v>
      </c>
      <c r="F703" s="86" t="s">
        <v>1498</v>
      </c>
      <c r="G703" s="242">
        <v>0.27328709677419361</v>
      </c>
      <c r="H703" s="245">
        <v>104.02468569974386</v>
      </c>
    </row>
    <row r="704" spans="1:8">
      <c r="A704" s="86" t="str">
        <v>hlh_mark_mail</v>
      </c>
      <c r="B704" s="239">
        <v>703</v>
      </c>
      <c r="C704" s="86" t="s">
        <v>1546</v>
      </c>
      <c r="D704" s="241">
        <f>COUNTIF($C$1:$C704,C704)</f>
        <v>5</v>
      </c>
      <c r="E704" s="241" t="str">
        <f t="shared" si="30"/>
        <v>Get info/marketing on local health services5</v>
      </c>
      <c r="F704" s="86" t="s">
        <v>1500</v>
      </c>
      <c r="G704" s="242">
        <v>0.18646451612903225</v>
      </c>
      <c r="H704" s="245">
        <v>104.11440846018796</v>
      </c>
    </row>
    <row r="705" spans="1:8">
      <c r="A705" s="86" t="str">
        <v>hlh_mark_txt</v>
      </c>
      <c r="B705" s="239">
        <v>704</v>
      </c>
      <c r="C705" s="86" t="s">
        <v>1546</v>
      </c>
      <c r="D705" s="241">
        <f>COUNTIF($C$1:$C705,C705)</f>
        <v>6</v>
      </c>
      <c r="E705" s="241" t="str">
        <f t="shared" si="30"/>
        <v>Get info/marketing on local health services6</v>
      </c>
      <c r="F705" s="86" t="s">
        <v>1502</v>
      </c>
      <c r="G705" s="242">
        <v>0.14418064516129031</v>
      </c>
      <c r="H705" s="245">
        <v>103.7972665969168</v>
      </c>
    </row>
    <row r="706" spans="1:8">
      <c r="A706" s="86" t="str">
        <v>hlh_mark_web</v>
      </c>
      <c r="B706" s="239">
        <v>705</v>
      </c>
      <c r="C706" s="86" t="s">
        <v>1546</v>
      </c>
      <c r="D706" s="241">
        <f>COUNTIF($C$1:$C706,C706)</f>
        <v>7</v>
      </c>
      <c r="E706" s="241" t="str">
        <f t="shared" si="30"/>
        <v>Get info/marketing on local health services7</v>
      </c>
      <c r="F706" s="86" t="s">
        <v>1504</v>
      </c>
      <c r="G706" s="242">
        <v>0.25643870967741939</v>
      </c>
      <c r="H706" s="245">
        <v>97.998969177138633</v>
      </c>
    </row>
    <row r="707" spans="1:8">
      <c r="A707" s="86" t="str">
        <v>hlh_res_app</v>
      </c>
      <c r="B707" s="239">
        <v>706</v>
      </c>
      <c r="C707" s="86" t="s">
        <v>1554</v>
      </c>
      <c r="D707" s="241">
        <f>COUNTIF($C$1:$C707,C707)</f>
        <v>1</v>
      </c>
      <c r="E707" s="241" t="str">
        <f t="shared" ref="E707:E770" si="31">C707&amp;D707</f>
        <v>Research local health services1</v>
      </c>
      <c r="F707" s="86" t="s">
        <v>1493</v>
      </c>
      <c r="G707" s="242">
        <v>0.14533548387096773</v>
      </c>
      <c r="H707" s="245">
        <v>111.50695669683188</v>
      </c>
    </row>
    <row r="708" spans="1:8">
      <c r="A708" s="86" t="str">
        <v>hlh_res_call</v>
      </c>
      <c r="B708" s="239">
        <v>707</v>
      </c>
      <c r="C708" s="86" t="s">
        <v>1554</v>
      </c>
      <c r="D708" s="241">
        <f>COUNTIF($C$1:$C708,C708)</f>
        <v>2</v>
      </c>
      <c r="E708" s="241" t="str">
        <f t="shared" si="31"/>
        <v>Research local health services2</v>
      </c>
      <c r="F708" s="86" t="s">
        <v>1495</v>
      </c>
      <c r="G708" s="242">
        <v>0.32587741935483872</v>
      </c>
      <c r="H708" s="245">
        <v>100.99550245773132</v>
      </c>
    </row>
    <row r="709" spans="1:8">
      <c r="A709" s="86" t="str">
        <v>hlh_res_email</v>
      </c>
      <c r="B709" s="239">
        <v>708</v>
      </c>
      <c r="C709" s="86" t="s">
        <v>1554</v>
      </c>
      <c r="D709" s="241">
        <f>COUNTIF($C$1:$C709,C709)</f>
        <v>3</v>
      </c>
      <c r="E709" s="241" t="str">
        <f t="shared" si="31"/>
        <v>Research local health services3</v>
      </c>
      <c r="F709" s="86" t="s">
        <v>1050</v>
      </c>
      <c r="G709" s="242">
        <v>0.21537741935483876</v>
      </c>
      <c r="H709" s="245">
        <v>105.36800385590585</v>
      </c>
    </row>
    <row r="710" spans="1:8">
      <c r="A710" s="86" t="str">
        <v>hlh_res_f2f</v>
      </c>
      <c r="B710" s="239">
        <v>709</v>
      </c>
      <c r="C710" s="86" t="s">
        <v>1554</v>
      </c>
      <c r="D710" s="241">
        <f>COUNTIF($C$1:$C710,C710)</f>
        <v>4</v>
      </c>
      <c r="E710" s="241" t="str">
        <f t="shared" si="31"/>
        <v>Research local health services4</v>
      </c>
      <c r="F710" s="86" t="s">
        <v>1498</v>
      </c>
      <c r="G710" s="242">
        <v>0.30518064516129029</v>
      </c>
      <c r="H710" s="245">
        <v>103.48660804333589</v>
      </c>
    </row>
    <row r="711" spans="1:8">
      <c r="A711" s="86" t="str">
        <v>hlh_res_mail</v>
      </c>
      <c r="B711" s="239">
        <v>710</v>
      </c>
      <c r="C711" s="86" t="s">
        <v>1554</v>
      </c>
      <c r="D711" s="241">
        <f>COUNTIF($C$1:$C711,C711)</f>
        <v>5</v>
      </c>
      <c r="E711" s="241" t="str">
        <f t="shared" si="31"/>
        <v>Research local health services5</v>
      </c>
      <c r="F711" s="86" t="s">
        <v>1500</v>
      </c>
      <c r="G711" s="242">
        <v>8.5390322580645175E-2</v>
      </c>
      <c r="H711" s="245">
        <v>111.03758760037361</v>
      </c>
    </row>
    <row r="712" spans="1:8">
      <c r="A712" s="86" t="str">
        <v>hlh_res_txt</v>
      </c>
      <c r="B712" s="239">
        <v>711</v>
      </c>
      <c r="C712" s="86" t="s">
        <v>1554</v>
      </c>
      <c r="D712" s="241">
        <f>COUNTIF($C$1:$C712,C712)</f>
        <v>6</v>
      </c>
      <c r="E712" s="241" t="str">
        <f t="shared" si="31"/>
        <v>Research local health services6</v>
      </c>
      <c r="F712" s="86" t="s">
        <v>1502</v>
      </c>
      <c r="G712" s="242">
        <v>9.5719354838709678E-2</v>
      </c>
      <c r="H712" s="245">
        <v>111.31550919585945</v>
      </c>
    </row>
    <row r="713" spans="1:8">
      <c r="A713" s="86" t="str">
        <v>hlh_res_web</v>
      </c>
      <c r="B713" s="239">
        <v>712</v>
      </c>
      <c r="C713" s="86" t="s">
        <v>1554</v>
      </c>
      <c r="D713" s="241">
        <f>COUNTIF($C$1:$C713,C713)</f>
        <v>7</v>
      </c>
      <c r="E713" s="241" t="str">
        <f t="shared" si="31"/>
        <v>Research local health services7</v>
      </c>
      <c r="F713" s="86" t="s">
        <v>1504</v>
      </c>
      <c r="G713" s="242">
        <v>0.33012580645161288</v>
      </c>
      <c r="H713" s="245">
        <v>99.318460694149806</v>
      </c>
    </row>
    <row r="714" spans="1:8">
      <c r="A714" s="86" t="str">
        <v>loc_enqc_app</v>
      </c>
      <c r="B714" s="239">
        <v>713</v>
      </c>
      <c r="C714" s="86" t="s">
        <v>1562</v>
      </c>
      <c r="D714" s="241">
        <f>COUNTIF($C$1:$C714,C714)</f>
        <v>1</v>
      </c>
      <c r="E714" s="241" t="str">
        <f t="shared" si="31"/>
        <v>Make enquiry on local services, events, news1</v>
      </c>
      <c r="F714" s="86" t="s">
        <v>1493</v>
      </c>
      <c r="G714" s="242">
        <v>0.1183483870967742</v>
      </c>
      <c r="H714" s="245">
        <v>108.8566579340271</v>
      </c>
    </row>
    <row r="715" spans="1:8">
      <c r="A715" s="86" t="str">
        <v>loc_enqc_call</v>
      </c>
      <c r="B715" s="239">
        <v>714</v>
      </c>
      <c r="C715" s="86" t="s">
        <v>1562</v>
      </c>
      <c r="D715" s="241">
        <f>COUNTIF($C$1:$C715,C715)</f>
        <v>2</v>
      </c>
      <c r="E715" s="241" t="str">
        <f t="shared" si="31"/>
        <v>Make enquiry on local services, events, news2</v>
      </c>
      <c r="F715" s="86" t="s">
        <v>1495</v>
      </c>
      <c r="G715" s="242">
        <v>0.34876129032258069</v>
      </c>
      <c r="H715" s="245">
        <v>100.57081563334978</v>
      </c>
    </row>
    <row r="716" spans="1:8">
      <c r="A716" s="86" t="str">
        <v>loc_enqc_email</v>
      </c>
      <c r="B716" s="239">
        <v>715</v>
      </c>
      <c r="C716" s="86" t="s">
        <v>1562</v>
      </c>
      <c r="D716" s="241">
        <f>COUNTIF($C$1:$C716,C716)</f>
        <v>3</v>
      </c>
      <c r="E716" s="241" t="str">
        <f t="shared" si="31"/>
        <v>Make enquiry on local services, events, news3</v>
      </c>
      <c r="F716" s="86" t="s">
        <v>1050</v>
      </c>
      <c r="G716" s="242">
        <v>0.39938387096774197</v>
      </c>
      <c r="H716" s="245">
        <v>99.837104088804878</v>
      </c>
    </row>
    <row r="717" spans="1:8">
      <c r="A717" s="86" t="str">
        <v>loc_enqc_f2f</v>
      </c>
      <c r="B717" s="239">
        <v>716</v>
      </c>
      <c r="C717" s="86" t="s">
        <v>1562</v>
      </c>
      <c r="D717" s="241">
        <f>COUNTIF($C$1:$C717,C717)</f>
        <v>4</v>
      </c>
      <c r="E717" s="241" t="str">
        <f t="shared" si="31"/>
        <v>Make enquiry on local services, events, news4</v>
      </c>
      <c r="F717" s="86" t="s">
        <v>1498</v>
      </c>
      <c r="G717" s="242">
        <v>0.20718387096774193</v>
      </c>
      <c r="H717" s="245">
        <v>106.07777740729323</v>
      </c>
    </row>
    <row r="718" spans="1:8">
      <c r="A718" s="86" t="str">
        <v>loc_enqc_mail</v>
      </c>
      <c r="B718" s="239">
        <v>717</v>
      </c>
      <c r="C718" s="86" t="s">
        <v>1562</v>
      </c>
      <c r="D718" s="241">
        <f>COUNTIF($C$1:$C718,C718)</f>
        <v>5</v>
      </c>
      <c r="E718" s="241" t="str">
        <f t="shared" si="31"/>
        <v>Make enquiry on local services, events, news5</v>
      </c>
      <c r="F718" s="86" t="s">
        <v>1500</v>
      </c>
      <c r="G718" s="242">
        <v>0.12357096774193552</v>
      </c>
      <c r="H718" s="245">
        <v>104.31414538337775</v>
      </c>
    </row>
    <row r="719" spans="1:8">
      <c r="A719" s="86" t="str">
        <v>loc_enqc_txt</v>
      </c>
      <c r="B719" s="239">
        <v>718</v>
      </c>
      <c r="C719" s="86" t="s">
        <v>1562</v>
      </c>
      <c r="D719" s="241">
        <f>COUNTIF($C$1:$C719,C719)</f>
        <v>6</v>
      </c>
      <c r="E719" s="241" t="str">
        <f t="shared" si="31"/>
        <v>Make enquiry on local services, events, news6</v>
      </c>
      <c r="F719" s="86" t="s">
        <v>1502</v>
      </c>
      <c r="G719" s="242">
        <v>7.3851612903225797E-2</v>
      </c>
      <c r="H719" s="245">
        <v>114.71451596388079</v>
      </c>
    </row>
    <row r="720" spans="1:8">
      <c r="A720" s="86" t="str">
        <v>loc_enqc_web</v>
      </c>
      <c r="B720" s="239">
        <v>719</v>
      </c>
      <c r="C720" s="86" t="s">
        <v>1562</v>
      </c>
      <c r="D720" s="241">
        <f>COUNTIF($C$1:$C720,C720)</f>
        <v>7</v>
      </c>
      <c r="E720" s="241" t="str">
        <f t="shared" si="31"/>
        <v>Make enquiry on local services, events, news7</v>
      </c>
      <c r="F720" s="86" t="s">
        <v>1504</v>
      </c>
      <c r="G720" s="242">
        <v>0.2488806451612903</v>
      </c>
      <c r="H720" s="245">
        <v>99.625448303783642</v>
      </c>
    </row>
    <row r="721" spans="1:8">
      <c r="A721" s="86" t="str">
        <v>loc_sub_app</v>
      </c>
      <c r="B721" s="239">
        <v>720</v>
      </c>
      <c r="C721" s="86" t="s">
        <v>1570</v>
      </c>
      <c r="D721" s="241">
        <f>COUNTIF($C$1:$C721,C721)</f>
        <v>1</v>
      </c>
      <c r="E721" s="241" t="str">
        <f t="shared" si="31"/>
        <v>Submit info to local services, events, news1</v>
      </c>
      <c r="F721" s="86" t="s">
        <v>1493</v>
      </c>
      <c r="G721" s="242">
        <v>0.15527419354838709</v>
      </c>
      <c r="H721" s="245">
        <v>107.01231804885634</v>
      </c>
    </row>
    <row r="722" spans="1:8">
      <c r="A722" s="86" t="str">
        <v>loc_sub_call</v>
      </c>
      <c r="B722" s="239">
        <v>721</v>
      </c>
      <c r="C722" s="86" t="s">
        <v>1570</v>
      </c>
      <c r="D722" s="241">
        <f>COUNTIF($C$1:$C722,C722)</f>
        <v>2</v>
      </c>
      <c r="E722" s="241" t="str">
        <f t="shared" si="31"/>
        <v>Submit info to local services, events, news2</v>
      </c>
      <c r="F722" s="86" t="s">
        <v>1495</v>
      </c>
      <c r="G722" s="242">
        <v>0.19906129032258063</v>
      </c>
      <c r="H722" s="245">
        <v>107.22132593776139</v>
      </c>
    </row>
    <row r="723" spans="1:8">
      <c r="A723" s="86" t="str">
        <v>loc_sub_email</v>
      </c>
      <c r="B723" s="239">
        <v>722</v>
      </c>
      <c r="C723" s="86" t="s">
        <v>1570</v>
      </c>
      <c r="D723" s="241">
        <f>COUNTIF($C$1:$C723,C723)</f>
        <v>3</v>
      </c>
      <c r="E723" s="241" t="str">
        <f t="shared" si="31"/>
        <v>Submit info to local services, events, news3</v>
      </c>
      <c r="F723" s="86" t="s">
        <v>1050</v>
      </c>
      <c r="G723" s="242">
        <v>0.33023225806451612</v>
      </c>
      <c r="H723" s="245">
        <v>100.03963993102734</v>
      </c>
    </row>
    <row r="724" spans="1:8">
      <c r="A724" s="86" t="str">
        <v>loc_sub_f2f</v>
      </c>
      <c r="B724" s="239">
        <v>723</v>
      </c>
      <c r="C724" s="86" t="s">
        <v>1570</v>
      </c>
      <c r="D724" s="241">
        <f>COUNTIF($C$1:$C724,C724)</f>
        <v>4</v>
      </c>
      <c r="E724" s="241" t="str">
        <f t="shared" si="31"/>
        <v>Submit info to local services, events, news4</v>
      </c>
      <c r="F724" s="86" t="s">
        <v>1498</v>
      </c>
      <c r="G724" s="242">
        <v>0.17287419354838707</v>
      </c>
      <c r="H724" s="245">
        <v>108.20822389673911</v>
      </c>
    </row>
    <row r="725" spans="1:8">
      <c r="A725" s="86" t="str">
        <v>loc_sub_mail</v>
      </c>
      <c r="B725" s="239">
        <v>724</v>
      </c>
      <c r="C725" s="86" t="s">
        <v>1570</v>
      </c>
      <c r="D725" s="241">
        <f>COUNTIF($C$1:$C725,C725)</f>
        <v>5</v>
      </c>
      <c r="E725" s="241" t="str">
        <f t="shared" si="31"/>
        <v>Submit info to local services, events, news5</v>
      </c>
      <c r="F725" s="86" t="s">
        <v>1500</v>
      </c>
      <c r="G725" s="242">
        <v>0.13101290322580647</v>
      </c>
      <c r="H725" s="245">
        <v>104.88479621358464</v>
      </c>
    </row>
    <row r="726" spans="1:8">
      <c r="A726" s="86" t="str">
        <v>loc_sub_txt</v>
      </c>
      <c r="B726" s="239">
        <v>725</v>
      </c>
      <c r="C726" s="86" t="s">
        <v>1570</v>
      </c>
      <c r="D726" s="241">
        <f>COUNTIF($C$1:$C726,C726)</f>
        <v>6</v>
      </c>
      <c r="E726" s="241" t="str">
        <f t="shared" si="31"/>
        <v>Submit info to local services, events, news6</v>
      </c>
      <c r="F726" s="86" t="s">
        <v>1502</v>
      </c>
      <c r="G726" s="242">
        <v>9.465161290322581E-2</v>
      </c>
      <c r="H726" s="245">
        <v>112.76153651131662</v>
      </c>
    </row>
    <row r="727" spans="1:8">
      <c r="A727" s="86" t="str">
        <v>loc_sub_web</v>
      </c>
      <c r="B727" s="239">
        <v>726</v>
      </c>
      <c r="C727" s="86" t="s">
        <v>1570</v>
      </c>
      <c r="D727" s="241">
        <f>COUNTIF($C$1:$C727,C727)</f>
        <v>7</v>
      </c>
      <c r="E727" s="241" t="str">
        <f t="shared" si="31"/>
        <v>Submit info to local services, events, news7</v>
      </c>
      <c r="F727" s="86" t="s">
        <v>1504</v>
      </c>
      <c r="G727" s="242">
        <v>0.28086774193548386</v>
      </c>
      <c r="H727" s="245">
        <v>99.207910506511126</v>
      </c>
    </row>
    <row r="728" spans="1:8">
      <c r="A728" s="86" t="str">
        <v>loc_mark_app</v>
      </c>
      <c r="B728" s="239">
        <v>727</v>
      </c>
      <c r="C728" s="86" t="s">
        <v>1578</v>
      </c>
      <c r="D728" s="241">
        <f>COUNTIF($C$1:$C728,C728)</f>
        <v>1</v>
      </c>
      <c r="E728" s="241" t="str">
        <f t="shared" si="31"/>
        <v>Get info/marketing on local services, events, news1</v>
      </c>
      <c r="F728" s="86" t="s">
        <v>1493</v>
      </c>
      <c r="G728" s="242">
        <v>0.14842580645161291</v>
      </c>
      <c r="H728" s="245">
        <v>111.87942938710027</v>
      </c>
    </row>
    <row r="729" spans="1:8">
      <c r="A729" s="86" t="str">
        <v>loc_mark_call</v>
      </c>
      <c r="B729" s="239">
        <v>728</v>
      </c>
      <c r="C729" s="86" t="s">
        <v>1578</v>
      </c>
      <c r="D729" s="241">
        <f>COUNTIF($C$1:$C729,C729)</f>
        <v>2</v>
      </c>
      <c r="E729" s="241" t="str">
        <f t="shared" si="31"/>
        <v>Get info/marketing on local services, events, news2</v>
      </c>
      <c r="F729" s="86" t="s">
        <v>1495</v>
      </c>
      <c r="G729" s="242">
        <v>0.15933225806451612</v>
      </c>
      <c r="H729" s="245">
        <v>100.89261236166888</v>
      </c>
    </row>
    <row r="730" spans="1:8">
      <c r="A730" s="86" t="str">
        <v>loc_mark_email</v>
      </c>
      <c r="B730" s="239">
        <v>729</v>
      </c>
      <c r="C730" s="86" t="s">
        <v>1578</v>
      </c>
      <c r="D730" s="241">
        <f>COUNTIF($C$1:$C730,C730)</f>
        <v>3</v>
      </c>
      <c r="E730" s="241" t="str">
        <f t="shared" si="31"/>
        <v>Get info/marketing on local services, events, news3</v>
      </c>
      <c r="F730" s="86" t="s">
        <v>1050</v>
      </c>
      <c r="G730" s="242">
        <v>0.34286451612903218</v>
      </c>
      <c r="H730" s="245">
        <v>100.64097303851834</v>
      </c>
    </row>
    <row r="731" spans="1:8">
      <c r="A731" s="86" t="str">
        <v>loc_mark_f2f</v>
      </c>
      <c r="B731" s="239">
        <v>730</v>
      </c>
      <c r="C731" s="86" t="s">
        <v>1578</v>
      </c>
      <c r="D731" s="241">
        <f>COUNTIF($C$1:$C731,C731)</f>
        <v>4</v>
      </c>
      <c r="E731" s="241" t="str">
        <f t="shared" si="31"/>
        <v>Get info/marketing on local services, events, news4</v>
      </c>
      <c r="F731" s="86" t="s">
        <v>1498</v>
      </c>
      <c r="G731" s="242">
        <v>0.14524516129032256</v>
      </c>
      <c r="H731" s="245">
        <v>107.40841065562006</v>
      </c>
    </row>
    <row r="732" spans="1:8">
      <c r="A732" s="86" t="str">
        <v>loc_mark_mail</v>
      </c>
      <c r="B732" s="239">
        <v>731</v>
      </c>
      <c r="C732" s="86" t="s">
        <v>1578</v>
      </c>
      <c r="D732" s="241">
        <f>COUNTIF($C$1:$C732,C732)</f>
        <v>5</v>
      </c>
      <c r="E732" s="241" t="str">
        <f t="shared" si="31"/>
        <v>Get info/marketing on local services, events, news5</v>
      </c>
      <c r="F732" s="86" t="s">
        <v>1500</v>
      </c>
      <c r="G732" s="242">
        <v>0.16479032258064513</v>
      </c>
      <c r="H732" s="245">
        <v>104.62693010145259</v>
      </c>
    </row>
    <row r="733" spans="1:8">
      <c r="A733" s="86" t="str">
        <v>loc_mark_txt</v>
      </c>
      <c r="B733" s="239">
        <v>732</v>
      </c>
      <c r="C733" s="86" t="s">
        <v>1578</v>
      </c>
      <c r="D733" s="241">
        <f>COUNTIF($C$1:$C733,C733)</f>
        <v>6</v>
      </c>
      <c r="E733" s="241" t="str">
        <f t="shared" si="31"/>
        <v>Get info/marketing on local services, events, news6</v>
      </c>
      <c r="F733" s="86" t="s">
        <v>1502</v>
      </c>
      <c r="G733" s="242">
        <v>0.11429354838709679</v>
      </c>
      <c r="H733" s="245">
        <v>108.82562017875198</v>
      </c>
    </row>
    <row r="734" spans="1:8">
      <c r="A734" s="86" t="str">
        <v>loc_mark_web</v>
      </c>
      <c r="B734" s="239">
        <v>733</v>
      </c>
      <c r="C734" s="86" t="s">
        <v>1578</v>
      </c>
      <c r="D734" s="241">
        <f>COUNTIF($C$1:$C734,C734)</f>
        <v>7</v>
      </c>
      <c r="E734" s="241" t="str">
        <f t="shared" si="31"/>
        <v>Get info/marketing on local services, events, news7</v>
      </c>
      <c r="F734" s="86" t="s">
        <v>1504</v>
      </c>
      <c r="G734" s="242">
        <v>0.24932903225806452</v>
      </c>
      <c r="H734" s="245">
        <v>101.55875745890781</v>
      </c>
    </row>
    <row r="735" spans="1:8">
      <c r="A735" s="86" t="str">
        <v>loc_res_app</v>
      </c>
      <c r="B735" s="239">
        <v>734</v>
      </c>
      <c r="C735" s="86" t="s">
        <v>1586</v>
      </c>
      <c r="D735" s="241">
        <f>COUNTIF($C$1:$C735,C735)</f>
        <v>1</v>
      </c>
      <c r="E735" s="241" t="str">
        <f t="shared" si="31"/>
        <v>Research local services, events, news1</v>
      </c>
      <c r="F735" s="86" t="s">
        <v>1493</v>
      </c>
      <c r="G735" s="242">
        <v>0.13751290322580648</v>
      </c>
      <c r="H735" s="245">
        <v>111.67859435071846</v>
      </c>
    </row>
    <row r="736" spans="1:8">
      <c r="A736" s="86" t="str">
        <v>loc_res_call</v>
      </c>
      <c r="B736" s="239">
        <v>735</v>
      </c>
      <c r="C736" s="86" t="s">
        <v>1586</v>
      </c>
      <c r="D736" s="241">
        <f>COUNTIF($C$1:$C736,C736)</f>
        <v>2</v>
      </c>
      <c r="E736" s="241" t="str">
        <f t="shared" si="31"/>
        <v>Research local services, events, news2</v>
      </c>
      <c r="F736" s="86" t="s">
        <v>1495</v>
      </c>
      <c r="G736" s="242">
        <v>0.1637451612903226</v>
      </c>
      <c r="H736" s="245">
        <v>100.05603414036706</v>
      </c>
    </row>
    <row r="737" spans="1:8">
      <c r="A737" s="86" t="str">
        <v>loc_res_email</v>
      </c>
      <c r="B737" s="239">
        <v>736</v>
      </c>
      <c r="C737" s="86" t="s">
        <v>1586</v>
      </c>
      <c r="D737" s="241">
        <f>COUNTIF($C$1:$C737,C737)</f>
        <v>3</v>
      </c>
      <c r="E737" s="241" t="str">
        <f t="shared" si="31"/>
        <v>Research local services, events, news3</v>
      </c>
      <c r="F737" s="86" t="s">
        <v>1050</v>
      </c>
      <c r="G737" s="242">
        <v>0.25781935483870966</v>
      </c>
      <c r="H737" s="245">
        <v>100.94957654063026</v>
      </c>
    </row>
    <row r="738" spans="1:8">
      <c r="A738" s="86" t="str">
        <v>loc_res_f2f</v>
      </c>
      <c r="B738" s="239">
        <v>737</v>
      </c>
      <c r="C738" s="86" t="s">
        <v>1586</v>
      </c>
      <c r="D738" s="241">
        <f>COUNTIF($C$1:$C738,C738)</f>
        <v>4</v>
      </c>
      <c r="E738" s="241" t="str">
        <f t="shared" si="31"/>
        <v>Research local services, events, news4</v>
      </c>
      <c r="F738" s="86" t="s">
        <v>1498</v>
      </c>
      <c r="G738" s="242">
        <v>0.11890645161290324</v>
      </c>
      <c r="H738" s="245">
        <v>104.3299257401374</v>
      </c>
    </row>
    <row r="739" spans="1:8">
      <c r="A739" s="86" t="str">
        <v>loc_res_mail</v>
      </c>
      <c r="B739" s="239">
        <v>738</v>
      </c>
      <c r="C739" s="86" t="s">
        <v>1586</v>
      </c>
      <c r="D739" s="241">
        <f>COUNTIF($C$1:$C739,C739)</f>
        <v>5</v>
      </c>
      <c r="E739" s="241" t="str">
        <f t="shared" si="31"/>
        <v>Research local services, events, news5</v>
      </c>
      <c r="F739" s="86" t="s">
        <v>1500</v>
      </c>
      <c r="G739" s="242">
        <v>8.7000000000000008E-2</v>
      </c>
      <c r="H739" s="245">
        <v>114.76133290890348</v>
      </c>
    </row>
    <row r="740" spans="1:8">
      <c r="A740" s="86" t="str">
        <v>loc_res_txt</v>
      </c>
      <c r="B740" s="239">
        <v>739</v>
      </c>
      <c r="C740" s="86" t="s">
        <v>1586</v>
      </c>
      <c r="D740" s="241">
        <f>COUNTIF($C$1:$C740,C740)</f>
        <v>6</v>
      </c>
      <c r="E740" s="241" t="str">
        <f t="shared" si="31"/>
        <v>Research local services, events, news6</v>
      </c>
      <c r="F740" s="86" t="s">
        <v>1502</v>
      </c>
      <c r="G740" s="242">
        <v>7.5948387096774192E-2</v>
      </c>
      <c r="H740" s="245">
        <v>114.48461607130578</v>
      </c>
    </row>
    <row r="741" spans="1:8">
      <c r="A741" s="86" t="str">
        <v>loc_res_web</v>
      </c>
      <c r="B741" s="239">
        <v>740</v>
      </c>
      <c r="C741" s="86" t="s">
        <v>1586</v>
      </c>
      <c r="D741" s="241">
        <f>COUNTIF($C$1:$C741,C741)</f>
        <v>7</v>
      </c>
      <c r="E741" s="241" t="str">
        <f t="shared" si="31"/>
        <v>Research local services, events, news7</v>
      </c>
      <c r="F741" s="86" t="s">
        <v>1504</v>
      </c>
      <c r="G741" s="242">
        <v>0.31167741935483867</v>
      </c>
      <c r="H741" s="245">
        <v>99.93798771361746</v>
      </c>
    </row>
    <row r="742" spans="1:8">
      <c r="A742" s="86" t="str">
        <v>utl_enqc_app</v>
      </c>
      <c r="B742" s="239">
        <v>741</v>
      </c>
      <c r="C742" s="86" t="s">
        <v>1594</v>
      </c>
      <c r="D742" s="241">
        <f>COUNTIF($C$1:$C742,C742)</f>
        <v>1</v>
      </c>
      <c r="E742" s="241" t="str">
        <f t="shared" si="31"/>
        <v>Make enquiry on utilities1</v>
      </c>
      <c r="F742" s="86" t="s">
        <v>1493</v>
      </c>
      <c r="G742" s="242">
        <v>0.14578709677419355</v>
      </c>
      <c r="H742" s="245">
        <v>103.54221430927335</v>
      </c>
    </row>
    <row r="743" spans="1:8">
      <c r="A743" s="86" t="str">
        <v>utl_enqc_call</v>
      </c>
      <c r="B743" s="239">
        <v>742</v>
      </c>
      <c r="C743" s="86" t="s">
        <v>1594</v>
      </c>
      <c r="D743" s="241">
        <f>COUNTIF($C$1:$C743,C743)</f>
        <v>2</v>
      </c>
      <c r="E743" s="241" t="str">
        <f t="shared" si="31"/>
        <v>Make enquiry on utilities2</v>
      </c>
      <c r="F743" s="86" t="s">
        <v>1495</v>
      </c>
      <c r="G743" s="242">
        <v>0.35906774193548391</v>
      </c>
      <c r="H743" s="245">
        <v>100.10893197174886</v>
      </c>
    </row>
    <row r="744" spans="1:8">
      <c r="A744" s="86" t="str">
        <v>utl_enqc_email</v>
      </c>
      <c r="B744" s="239">
        <v>743</v>
      </c>
      <c r="C744" s="86" t="s">
        <v>1594</v>
      </c>
      <c r="D744" s="241">
        <f>COUNTIF($C$1:$C744,C744)</f>
        <v>3</v>
      </c>
      <c r="E744" s="241" t="str">
        <f t="shared" si="31"/>
        <v>Make enquiry on utilities3</v>
      </c>
      <c r="F744" s="86" t="s">
        <v>1050</v>
      </c>
      <c r="G744" s="242">
        <v>0.36999999999999994</v>
      </c>
      <c r="H744" s="245">
        <v>100.00718113205079</v>
      </c>
    </row>
    <row r="745" spans="1:8">
      <c r="A745" s="86" t="str">
        <v>utl_enqc_f2f</v>
      </c>
      <c r="B745" s="239">
        <v>744</v>
      </c>
      <c r="C745" s="86" t="s">
        <v>1594</v>
      </c>
      <c r="D745" s="241">
        <f>COUNTIF($C$1:$C745,C745)</f>
        <v>4</v>
      </c>
      <c r="E745" s="241" t="str">
        <f t="shared" si="31"/>
        <v>Make enquiry on utilities4</v>
      </c>
      <c r="F745" s="86" t="s">
        <v>1498</v>
      </c>
      <c r="G745" s="242">
        <v>0.21189354838709676</v>
      </c>
      <c r="H745" s="245">
        <v>104.8793097537322</v>
      </c>
    </row>
    <row r="746" spans="1:8">
      <c r="A746" s="86" t="str">
        <v>utl_enqc_mail</v>
      </c>
      <c r="B746" s="239">
        <v>745</v>
      </c>
      <c r="C746" s="86" t="s">
        <v>1594</v>
      </c>
      <c r="D746" s="241">
        <f>COUNTIF($C$1:$C746,C746)</f>
        <v>5</v>
      </c>
      <c r="E746" s="241" t="str">
        <f t="shared" si="31"/>
        <v>Make enquiry on utilities5</v>
      </c>
      <c r="F746" s="86" t="s">
        <v>1500</v>
      </c>
      <c r="G746" s="242">
        <v>0.1321258064516129</v>
      </c>
      <c r="H746" s="245">
        <v>96.316903219687873</v>
      </c>
    </row>
    <row r="747" spans="1:8">
      <c r="A747" s="86" t="str">
        <v>utl_enqc_txt</v>
      </c>
      <c r="B747" s="239">
        <v>746</v>
      </c>
      <c r="C747" s="86" t="s">
        <v>1594</v>
      </c>
      <c r="D747" s="241">
        <f>COUNTIF($C$1:$C747,C747)</f>
        <v>6</v>
      </c>
      <c r="E747" s="241" t="str">
        <f t="shared" si="31"/>
        <v>Make enquiry on utilities6</v>
      </c>
      <c r="F747" s="86" t="s">
        <v>1502</v>
      </c>
      <c r="G747" s="242">
        <v>8.1645161290322579E-2</v>
      </c>
      <c r="H747" s="245">
        <v>109.99476868336346</v>
      </c>
    </row>
    <row r="748" spans="1:8">
      <c r="A748" s="86" t="str">
        <v>utl_enqc_web</v>
      </c>
      <c r="B748" s="239">
        <v>747</v>
      </c>
      <c r="C748" s="86" t="s">
        <v>1594</v>
      </c>
      <c r="D748" s="241">
        <f>COUNTIF($C$1:$C748,C748)</f>
        <v>7</v>
      </c>
      <c r="E748" s="241" t="str">
        <f t="shared" si="31"/>
        <v>Make enquiry on utilities7</v>
      </c>
      <c r="F748" s="86" t="s">
        <v>1504</v>
      </c>
      <c r="G748" s="242">
        <v>0.29269354838709688</v>
      </c>
      <c r="H748" s="245">
        <v>100.19592261051262</v>
      </c>
    </row>
    <row r="749" spans="1:8">
      <c r="A749" s="86" t="str">
        <v>utl_sub_app</v>
      </c>
      <c r="B749" s="239">
        <v>748</v>
      </c>
      <c r="C749" s="86" t="s">
        <v>1602</v>
      </c>
      <c r="D749" s="241">
        <f>COUNTIF($C$1:$C749,C749)</f>
        <v>1</v>
      </c>
      <c r="E749" s="241" t="str">
        <f t="shared" si="31"/>
        <v>Submit info to on utilities1</v>
      </c>
      <c r="F749" s="86" t="s">
        <v>1493</v>
      </c>
      <c r="G749" s="242">
        <v>0.20448709677419358</v>
      </c>
      <c r="H749" s="245">
        <v>105.52398566139804</v>
      </c>
    </row>
    <row r="750" spans="1:8">
      <c r="A750" s="86" t="str">
        <v>utl_sub_call</v>
      </c>
      <c r="B750" s="239">
        <v>749</v>
      </c>
      <c r="C750" s="86" t="s">
        <v>1602</v>
      </c>
      <c r="D750" s="241">
        <f>COUNTIF($C$1:$C750,C750)</f>
        <v>2</v>
      </c>
      <c r="E750" s="241" t="str">
        <f t="shared" si="31"/>
        <v>Submit info to on utilities2</v>
      </c>
      <c r="F750" s="86" t="s">
        <v>1495</v>
      </c>
      <c r="G750" s="242">
        <v>0.27123225806451617</v>
      </c>
      <c r="H750" s="245">
        <v>103.27937816325587</v>
      </c>
    </row>
    <row r="751" spans="1:8">
      <c r="A751" s="86" t="str">
        <v>utl_sub_email</v>
      </c>
      <c r="B751" s="239">
        <v>750</v>
      </c>
      <c r="C751" s="86" t="s">
        <v>1602</v>
      </c>
      <c r="D751" s="241">
        <f>COUNTIF($C$1:$C751,C751)</f>
        <v>3</v>
      </c>
      <c r="E751" s="241" t="str">
        <f t="shared" si="31"/>
        <v>Submit info to on utilities3</v>
      </c>
      <c r="F751" s="86" t="s">
        <v>1050</v>
      </c>
      <c r="G751" s="242">
        <v>0.28793225806451622</v>
      </c>
      <c r="H751" s="245">
        <v>100.30332895127157</v>
      </c>
    </row>
    <row r="752" spans="1:8">
      <c r="A752" s="86" t="str">
        <v>utl_sub_f2f</v>
      </c>
      <c r="B752" s="239">
        <v>751</v>
      </c>
      <c r="C752" s="86" t="s">
        <v>1602</v>
      </c>
      <c r="D752" s="241">
        <f>COUNTIF($C$1:$C752,C752)</f>
        <v>4</v>
      </c>
      <c r="E752" s="241" t="str">
        <f t="shared" si="31"/>
        <v>Submit info to on utilities4</v>
      </c>
      <c r="F752" s="86" t="s">
        <v>1498</v>
      </c>
      <c r="G752" s="242">
        <v>0.19955483870967741</v>
      </c>
      <c r="H752" s="245">
        <v>104.83454977421741</v>
      </c>
    </row>
    <row r="753" spans="1:8">
      <c r="A753" s="86" t="str">
        <v>utl_sub_mail</v>
      </c>
      <c r="B753" s="239">
        <v>752</v>
      </c>
      <c r="C753" s="86" t="s">
        <v>1602</v>
      </c>
      <c r="D753" s="241">
        <f>COUNTIF($C$1:$C753,C753)</f>
        <v>5</v>
      </c>
      <c r="E753" s="241" t="str">
        <f t="shared" si="31"/>
        <v>Submit info to on utilities5</v>
      </c>
      <c r="F753" s="86" t="s">
        <v>1500</v>
      </c>
      <c r="G753" s="242">
        <v>0.12466774193548384</v>
      </c>
      <c r="H753" s="245">
        <v>100.49792383725789</v>
      </c>
    </row>
    <row r="754" spans="1:8">
      <c r="A754" s="86" t="str">
        <v>utl_sub_txt</v>
      </c>
      <c r="B754" s="239">
        <v>753</v>
      </c>
      <c r="C754" s="86" t="s">
        <v>1602</v>
      </c>
      <c r="D754" s="241">
        <f>COUNTIF($C$1:$C754,C754)</f>
        <v>6</v>
      </c>
      <c r="E754" s="241" t="str">
        <f t="shared" si="31"/>
        <v>Submit info to on utilities6</v>
      </c>
      <c r="F754" s="86" t="s">
        <v>1502</v>
      </c>
      <c r="G754" s="242">
        <v>8.9025806451612927E-2</v>
      </c>
      <c r="H754" s="245">
        <v>106.64356063238797</v>
      </c>
    </row>
    <row r="755" spans="1:8">
      <c r="A755" s="86" t="str">
        <v>utl_sub_web</v>
      </c>
      <c r="B755" s="239">
        <v>754</v>
      </c>
      <c r="C755" s="86" t="s">
        <v>1602</v>
      </c>
      <c r="D755" s="241">
        <f>COUNTIF($C$1:$C755,C755)</f>
        <v>7</v>
      </c>
      <c r="E755" s="241" t="str">
        <f t="shared" si="31"/>
        <v>Submit info to on utilities7</v>
      </c>
      <c r="F755" s="86" t="s">
        <v>1504</v>
      </c>
      <c r="G755" s="242">
        <v>0.32898709677419358</v>
      </c>
      <c r="H755" s="245">
        <v>99.63882905439813</v>
      </c>
    </row>
    <row r="756" spans="1:8">
      <c r="A756" s="86" t="str">
        <v>utl_mark_app</v>
      </c>
      <c r="B756" s="239">
        <v>755</v>
      </c>
      <c r="C756" s="86" t="s">
        <v>1610</v>
      </c>
      <c r="D756" s="241">
        <f>COUNTIF($C$1:$C756,C756)</f>
        <v>1</v>
      </c>
      <c r="E756" s="241" t="str">
        <f t="shared" si="31"/>
        <v>Get info/marketing on utilities1</v>
      </c>
      <c r="F756" s="86" t="s">
        <v>1493</v>
      </c>
      <c r="G756" s="242">
        <v>0.15937096774193552</v>
      </c>
      <c r="H756" s="245">
        <v>104.23124063177083</v>
      </c>
    </row>
    <row r="757" spans="1:8">
      <c r="A757" s="86" t="str">
        <v>utl_mark_call</v>
      </c>
      <c r="B757" s="239">
        <v>756</v>
      </c>
      <c r="C757" s="86" t="s">
        <v>1610</v>
      </c>
      <c r="D757" s="241">
        <f>COUNTIF($C$1:$C757,C757)</f>
        <v>2</v>
      </c>
      <c r="E757" s="241" t="str">
        <f t="shared" si="31"/>
        <v>Get info/marketing on utilities2</v>
      </c>
      <c r="F757" s="86" t="s">
        <v>1495</v>
      </c>
      <c r="G757" s="242">
        <v>0.2237064516129032</v>
      </c>
      <c r="H757" s="245">
        <v>103.55692128959753</v>
      </c>
    </row>
    <row r="758" spans="1:8">
      <c r="A758" s="86" t="str">
        <v>utl_mark_email</v>
      </c>
      <c r="B758" s="239">
        <v>757</v>
      </c>
      <c r="C758" s="86" t="s">
        <v>1610</v>
      </c>
      <c r="D758" s="241">
        <f>COUNTIF($C$1:$C758,C758)</f>
        <v>3</v>
      </c>
      <c r="E758" s="241" t="str">
        <f t="shared" si="31"/>
        <v>Get info/marketing on utilities3</v>
      </c>
      <c r="F758" s="86" t="s">
        <v>1050</v>
      </c>
      <c r="G758" s="242">
        <v>0.33120645161290324</v>
      </c>
      <c r="H758" s="245">
        <v>101.37330979506707</v>
      </c>
    </row>
    <row r="759" spans="1:8">
      <c r="A759" s="86" t="str">
        <v>utl_mark_f2f</v>
      </c>
      <c r="B759" s="239">
        <v>758</v>
      </c>
      <c r="C759" s="86" t="s">
        <v>1610</v>
      </c>
      <c r="D759" s="241">
        <f>COUNTIF($C$1:$C759,C759)</f>
        <v>4</v>
      </c>
      <c r="E759" s="241" t="str">
        <f t="shared" si="31"/>
        <v>Get info/marketing on utilities4</v>
      </c>
      <c r="F759" s="86" t="s">
        <v>1498</v>
      </c>
      <c r="G759" s="242">
        <v>0.17822258064516128</v>
      </c>
      <c r="H759" s="245">
        <v>107.06027172442583</v>
      </c>
    </row>
    <row r="760" spans="1:8">
      <c r="A760" s="86" t="str">
        <v>utl_mark_mail</v>
      </c>
      <c r="B760" s="239">
        <v>759</v>
      </c>
      <c r="C760" s="86" t="s">
        <v>1610</v>
      </c>
      <c r="D760" s="241">
        <f>COUNTIF($C$1:$C760,C760)</f>
        <v>5</v>
      </c>
      <c r="E760" s="241" t="str">
        <f t="shared" si="31"/>
        <v>Get info/marketing on utilities5</v>
      </c>
      <c r="F760" s="86" t="s">
        <v>1500</v>
      </c>
      <c r="G760" s="242">
        <v>0.2000161290322581</v>
      </c>
      <c r="H760" s="245">
        <v>103.4124146107275</v>
      </c>
    </row>
    <row r="761" spans="1:8">
      <c r="A761" s="86" t="str">
        <v>utl_mark_txt</v>
      </c>
      <c r="B761" s="239">
        <v>760</v>
      </c>
      <c r="C761" s="86" t="s">
        <v>1610</v>
      </c>
      <c r="D761" s="241">
        <f>COUNTIF($C$1:$C761,C761)</f>
        <v>6</v>
      </c>
      <c r="E761" s="241" t="str">
        <f t="shared" si="31"/>
        <v>Get info/marketing on utilities6</v>
      </c>
      <c r="F761" s="86" t="s">
        <v>1502</v>
      </c>
      <c r="G761" s="242">
        <v>9.4577419354838724E-2</v>
      </c>
      <c r="H761" s="245">
        <v>106.72941275193276</v>
      </c>
    </row>
    <row r="762" spans="1:8">
      <c r="A762" s="86" t="str">
        <v>utl_mark_web</v>
      </c>
      <c r="B762" s="239">
        <v>761</v>
      </c>
      <c r="C762" s="86" t="s">
        <v>1610</v>
      </c>
      <c r="D762" s="241">
        <f>COUNTIF($C$1:$C762,C762)</f>
        <v>7</v>
      </c>
      <c r="E762" s="241" t="str">
        <f t="shared" si="31"/>
        <v>Get info/marketing on utilities7</v>
      </c>
      <c r="F762" s="86" t="s">
        <v>1504</v>
      </c>
      <c r="G762" s="242">
        <v>0.31456774193548387</v>
      </c>
      <c r="H762" s="245">
        <v>101.2871753030287</v>
      </c>
    </row>
    <row r="763" spans="1:8">
      <c r="A763" s="86" t="str">
        <v>utl_res_app</v>
      </c>
      <c r="B763" s="239">
        <v>762</v>
      </c>
      <c r="C763" s="86" t="s">
        <v>1618</v>
      </c>
      <c r="D763" s="241">
        <f>COUNTIF($C$1:$C763,C763)</f>
        <v>1</v>
      </c>
      <c r="E763" s="241" t="str">
        <f t="shared" si="31"/>
        <v>Research utilities1</v>
      </c>
      <c r="F763" s="86" t="s">
        <v>1493</v>
      </c>
      <c r="G763" s="242">
        <v>0.15426129032258068</v>
      </c>
      <c r="H763" s="245">
        <v>108.13948279566323</v>
      </c>
    </row>
    <row r="764" spans="1:8">
      <c r="A764" s="86" t="str">
        <v>utl_res_call</v>
      </c>
      <c r="B764" s="239">
        <v>763</v>
      </c>
      <c r="C764" s="86" t="s">
        <v>1618</v>
      </c>
      <c r="D764" s="241">
        <f>COUNTIF($C$1:$C764,C764)</f>
        <v>2</v>
      </c>
      <c r="E764" s="241" t="str">
        <f t="shared" si="31"/>
        <v>Research utilities2</v>
      </c>
      <c r="F764" s="86" t="s">
        <v>1495</v>
      </c>
      <c r="G764" s="242">
        <v>0.24190322580645165</v>
      </c>
      <c r="H764" s="245">
        <v>107.8412620665684</v>
      </c>
    </row>
    <row r="765" spans="1:8">
      <c r="A765" s="86" t="str">
        <v>utl_res_email</v>
      </c>
      <c r="B765" s="239">
        <v>764</v>
      </c>
      <c r="C765" s="86" t="s">
        <v>1618</v>
      </c>
      <c r="D765" s="241">
        <f>COUNTIF($C$1:$C765,C765)</f>
        <v>3</v>
      </c>
      <c r="E765" s="241" t="str">
        <f t="shared" si="31"/>
        <v>Research utilities3</v>
      </c>
      <c r="F765" s="86" t="s">
        <v>1050</v>
      </c>
      <c r="G765" s="242">
        <v>0.23216451612903227</v>
      </c>
      <c r="H765" s="245">
        <v>100.60242059150519</v>
      </c>
    </row>
    <row r="766" spans="1:8">
      <c r="A766" s="86" t="str">
        <v>utl_res_f2f</v>
      </c>
      <c r="B766" s="239">
        <v>765</v>
      </c>
      <c r="C766" s="86" t="s">
        <v>1618</v>
      </c>
      <c r="D766" s="241">
        <f>COUNTIF($C$1:$C766,C766)</f>
        <v>4</v>
      </c>
      <c r="E766" s="241" t="str">
        <f t="shared" si="31"/>
        <v>Research utilities4</v>
      </c>
      <c r="F766" s="86" t="s">
        <v>1498</v>
      </c>
      <c r="G766" s="242">
        <v>0.14074516129032258</v>
      </c>
      <c r="H766" s="245">
        <v>106.53756757605586</v>
      </c>
    </row>
    <row r="767" spans="1:8">
      <c r="A767" s="86" t="str">
        <v>utl_res_mail</v>
      </c>
      <c r="B767" s="239">
        <v>766</v>
      </c>
      <c r="C767" s="86" t="s">
        <v>1618</v>
      </c>
      <c r="D767" s="241">
        <f>COUNTIF($C$1:$C767,C767)</f>
        <v>5</v>
      </c>
      <c r="E767" s="241" t="str">
        <f t="shared" si="31"/>
        <v>Research utilities5</v>
      </c>
      <c r="F767" s="86" t="s">
        <v>1500</v>
      </c>
      <c r="G767" s="242">
        <v>8.6248387096774182E-2</v>
      </c>
      <c r="H767" s="245">
        <v>104.67157968307539</v>
      </c>
    </row>
    <row r="768" spans="1:8">
      <c r="A768" s="86" t="str">
        <v>utl_res_txt</v>
      </c>
      <c r="B768" s="239">
        <v>767</v>
      </c>
      <c r="C768" s="86" t="s">
        <v>1618</v>
      </c>
      <c r="D768" s="241">
        <f>COUNTIF($C$1:$C768,C768)</f>
        <v>6</v>
      </c>
      <c r="E768" s="241" t="str">
        <f t="shared" si="31"/>
        <v>Research utilities6</v>
      </c>
      <c r="F768" s="86" t="s">
        <v>1502</v>
      </c>
      <c r="G768" s="242">
        <v>7.4322580645161312E-2</v>
      </c>
      <c r="H768" s="245">
        <v>109.68009651960027</v>
      </c>
    </row>
    <row r="769" spans="1:8">
      <c r="A769" s="86" t="str">
        <v>utl_res_web</v>
      </c>
      <c r="B769" s="239">
        <v>768</v>
      </c>
      <c r="C769" s="86" t="s">
        <v>1618</v>
      </c>
      <c r="D769" s="241">
        <f>COUNTIF($C$1:$C769,C769)</f>
        <v>7</v>
      </c>
      <c r="E769" s="241" t="str">
        <f t="shared" si="31"/>
        <v>Research utilities7</v>
      </c>
      <c r="F769" s="86" t="s">
        <v>1504</v>
      </c>
      <c r="G769" s="242">
        <v>0.41572258064516127</v>
      </c>
      <c r="H769" s="245">
        <v>99.18869806528734</v>
      </c>
    </row>
    <row r="770" spans="1:8">
      <c r="A770" s="86" t="str">
        <v>retles_enqc_app</v>
      </c>
      <c r="B770" s="239">
        <v>769</v>
      </c>
      <c r="C770" s="86" t="s">
        <v>1626</v>
      </c>
      <c r="D770" s="241">
        <f>COUNTIF($C$1:$C770,C770)</f>
        <v>1</v>
      </c>
      <c r="E770" s="241" t="str">
        <f t="shared" si="31"/>
        <v>Make enquiry on retail and leisure1</v>
      </c>
      <c r="F770" s="86" t="s">
        <v>1493</v>
      </c>
      <c r="G770" s="242">
        <v>0.20663870967741937</v>
      </c>
      <c r="H770" s="245">
        <v>106.15543952767588</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0.40178387096774199</v>
      </c>
      <c r="H771" s="245">
        <v>100.58703533529012</v>
      </c>
    </row>
    <row r="772" spans="1:8">
      <c r="A772" s="86" t="str">
        <v>retles_enqc_eml</v>
      </c>
      <c r="B772" s="239">
        <v>771</v>
      </c>
      <c r="C772" s="86" t="s">
        <v>1626</v>
      </c>
      <c r="D772" s="241">
        <f>COUNTIF($C$1:$C772,C772)</f>
        <v>3</v>
      </c>
      <c r="E772" s="241" t="str">
        <f t="shared" si="32"/>
        <v>Make enquiry on retail and leisure3</v>
      </c>
      <c r="F772" s="86" t="s">
        <v>1050</v>
      </c>
      <c r="G772" s="242">
        <v>0.46258387096774189</v>
      </c>
      <c r="H772" s="245">
        <v>100.09952591749524</v>
      </c>
    </row>
    <row r="773" spans="1:8">
      <c r="A773" s="86" t="str">
        <v>retles_enqc_f2f</v>
      </c>
      <c r="B773" s="239">
        <v>772</v>
      </c>
      <c r="C773" s="86" t="s">
        <v>1626</v>
      </c>
      <c r="D773" s="241">
        <f>COUNTIF($C$1:$C773,C773)</f>
        <v>4</v>
      </c>
      <c r="E773" s="241" t="str">
        <f t="shared" si="32"/>
        <v>Make enquiry on retail and leisure4</v>
      </c>
      <c r="F773" s="86" t="s">
        <v>1498</v>
      </c>
      <c r="G773" s="242">
        <v>0.39091290322580635</v>
      </c>
      <c r="H773" s="245">
        <v>101.94768965969408</v>
      </c>
    </row>
    <row r="774" spans="1:8">
      <c r="A774" s="86" t="str">
        <v>retles_enqc_mail</v>
      </c>
      <c r="B774" s="239">
        <v>773</v>
      </c>
      <c r="C774" s="86" t="s">
        <v>1626</v>
      </c>
      <c r="D774" s="241">
        <f>COUNTIF($C$1:$C774,C774)</f>
        <v>5</v>
      </c>
      <c r="E774" s="241" t="str">
        <f t="shared" si="32"/>
        <v>Make enquiry on retail and leisure5</v>
      </c>
      <c r="F774" s="86" t="s">
        <v>1500</v>
      </c>
      <c r="G774" s="242">
        <v>0.17474193548387099</v>
      </c>
      <c r="H774" s="245">
        <v>106.15540265422425</v>
      </c>
    </row>
    <row r="775" spans="1:8">
      <c r="A775" s="86" t="str">
        <v>retles_enqc_txt</v>
      </c>
      <c r="B775" s="239">
        <v>774</v>
      </c>
      <c r="C775" s="86" t="s">
        <v>1626</v>
      </c>
      <c r="D775" s="241">
        <f>COUNTIF($C$1:$C775,C775)</f>
        <v>6</v>
      </c>
      <c r="E775" s="241" t="str">
        <f t="shared" si="32"/>
        <v>Make enquiry on retail and leisure6</v>
      </c>
      <c r="F775" s="86" t="s">
        <v>1502</v>
      </c>
      <c r="G775" s="242">
        <v>0.12805806451612903</v>
      </c>
      <c r="H775" s="245">
        <v>113.42723630321572</v>
      </c>
    </row>
    <row r="776" spans="1:8">
      <c r="A776" s="86" t="str">
        <v>retles_enqc_web</v>
      </c>
      <c r="B776" s="239">
        <v>775</v>
      </c>
      <c r="C776" s="86" t="s">
        <v>1626</v>
      </c>
      <c r="D776" s="241">
        <f>COUNTIF($C$1:$C776,C776)</f>
        <v>7</v>
      </c>
      <c r="E776" s="241" t="str">
        <f t="shared" si="32"/>
        <v>Make enquiry on retail and leisure7</v>
      </c>
      <c r="F776" s="86" t="s">
        <v>1504</v>
      </c>
      <c r="G776" s="242">
        <v>0.38813548387096763</v>
      </c>
      <c r="H776" s="245">
        <v>99.963141717512158</v>
      </c>
    </row>
    <row r="777" spans="1:8">
      <c r="A777" s="86" t="str">
        <v>retles_sub_app</v>
      </c>
      <c r="B777" s="239">
        <v>776</v>
      </c>
      <c r="C777" s="86" t="s">
        <v>1634</v>
      </c>
      <c r="D777" s="241">
        <f>COUNTIF($C$1:$C777,C777)</f>
        <v>1</v>
      </c>
      <c r="E777" s="241" t="str">
        <f t="shared" si="32"/>
        <v>Submit info to retail and leisure1</v>
      </c>
      <c r="F777" s="86" t="s">
        <v>1493</v>
      </c>
      <c r="G777" s="242">
        <v>0.26632903225806454</v>
      </c>
      <c r="H777" s="245">
        <v>102.99292809322714</v>
      </c>
    </row>
    <row r="778" spans="1:8">
      <c r="A778" s="86" t="str">
        <v>retles_sub_call</v>
      </c>
      <c r="B778" s="239">
        <v>777</v>
      </c>
      <c r="C778" s="86" t="s">
        <v>1634</v>
      </c>
      <c r="D778" s="241">
        <f>COUNTIF($C$1:$C778,C778)</f>
        <v>2</v>
      </c>
      <c r="E778" s="241" t="str">
        <f t="shared" si="32"/>
        <v>Submit info to retail and leisure2</v>
      </c>
      <c r="F778" s="86" t="s">
        <v>1495</v>
      </c>
      <c r="G778" s="242">
        <v>0.37708387096774187</v>
      </c>
      <c r="H778" s="245">
        <v>100.920986014633</v>
      </c>
    </row>
    <row r="779" spans="1:8">
      <c r="A779" s="86" t="str">
        <v>retles_sub_eml</v>
      </c>
      <c r="B779" s="239">
        <v>778</v>
      </c>
      <c r="C779" s="86" t="s">
        <v>1634</v>
      </c>
      <c r="D779" s="241">
        <f>COUNTIF($C$1:$C779,C779)</f>
        <v>3</v>
      </c>
      <c r="E779" s="241" t="str">
        <f t="shared" si="32"/>
        <v>Submit info to retail and leisure3</v>
      </c>
      <c r="F779" s="86" t="s">
        <v>1050</v>
      </c>
      <c r="G779" s="242">
        <v>0.37029677419354828</v>
      </c>
      <c r="H779" s="245">
        <v>100.47236325954789</v>
      </c>
    </row>
    <row r="780" spans="1:8">
      <c r="A780" s="86" t="str">
        <v>retles_sub_f2f</v>
      </c>
      <c r="B780" s="239">
        <v>779</v>
      </c>
      <c r="C780" s="86" t="s">
        <v>1634</v>
      </c>
      <c r="D780" s="241">
        <f>COUNTIF($C$1:$C780,C780)</f>
        <v>4</v>
      </c>
      <c r="E780" s="241" t="str">
        <f t="shared" si="32"/>
        <v>Submit info to retail and leisure4</v>
      </c>
      <c r="F780" s="86" t="s">
        <v>1498</v>
      </c>
      <c r="G780" s="242">
        <v>0.40615483870967745</v>
      </c>
      <c r="H780" s="245">
        <v>103.37330073373474</v>
      </c>
    </row>
    <row r="781" spans="1:8">
      <c r="A781" s="86" t="str">
        <v>retles_sub_mail</v>
      </c>
      <c r="B781" s="239">
        <v>780</v>
      </c>
      <c r="C781" s="86" t="s">
        <v>1634</v>
      </c>
      <c r="D781" s="241">
        <f>COUNTIF($C$1:$C781,C781)</f>
        <v>5</v>
      </c>
      <c r="E781" s="241" t="str">
        <f t="shared" si="32"/>
        <v>Submit info to retail and leisure5</v>
      </c>
      <c r="F781" s="86" t="s">
        <v>1500</v>
      </c>
      <c r="G781" s="242">
        <v>0.13569677419354836</v>
      </c>
      <c r="H781" s="245">
        <v>106.7552381118156</v>
      </c>
    </row>
    <row r="782" spans="1:8">
      <c r="A782" s="86" t="str">
        <v>retles_sub_txt</v>
      </c>
      <c r="B782" s="239">
        <v>781</v>
      </c>
      <c r="C782" s="86" t="s">
        <v>1634</v>
      </c>
      <c r="D782" s="241">
        <f>COUNTIF($C$1:$C782,C782)</f>
        <v>6</v>
      </c>
      <c r="E782" s="241" t="str">
        <f t="shared" si="32"/>
        <v>Submit info to retail and leisure6</v>
      </c>
      <c r="F782" s="86" t="s">
        <v>1502</v>
      </c>
      <c r="G782" s="242">
        <v>0.12450967741935486</v>
      </c>
      <c r="H782" s="245">
        <v>106.65924101011322</v>
      </c>
    </row>
    <row r="783" spans="1:8">
      <c r="A783" s="86" t="str">
        <v>retles_sub_web</v>
      </c>
      <c r="B783" s="239">
        <v>782</v>
      </c>
      <c r="C783" s="86" t="s">
        <v>1634</v>
      </c>
      <c r="D783" s="241">
        <f>COUNTIF($C$1:$C783,C783)</f>
        <v>7</v>
      </c>
      <c r="E783" s="241" t="str">
        <f t="shared" si="32"/>
        <v>Submit info to retail and leisure7</v>
      </c>
      <c r="F783" s="86" t="s">
        <v>1504</v>
      </c>
      <c r="G783" s="242">
        <v>0.43709677419354837</v>
      </c>
      <c r="H783" s="245">
        <v>99.631036665857906</v>
      </c>
    </row>
    <row r="784" spans="1:8">
      <c r="A784" s="86" t="str">
        <v>retles_mark_app</v>
      </c>
      <c r="B784" s="239">
        <v>783</v>
      </c>
      <c r="C784" s="86" t="s">
        <v>1642</v>
      </c>
      <c r="D784" s="241">
        <f>COUNTIF($C$1:$C784,C784)</f>
        <v>1</v>
      </c>
      <c r="E784" s="241" t="str">
        <f t="shared" si="32"/>
        <v>Get info/marketing on retail and leisure1</v>
      </c>
      <c r="F784" s="86" t="s">
        <v>1493</v>
      </c>
      <c r="G784" s="242">
        <v>0.22440645161290323</v>
      </c>
      <c r="H784" s="245">
        <v>102.98756745037088</v>
      </c>
    </row>
    <row r="785" spans="1:8">
      <c r="A785" s="86" t="str">
        <v>retles_mark_call</v>
      </c>
      <c r="B785" s="239">
        <v>784</v>
      </c>
      <c r="C785" s="86" t="s">
        <v>1642</v>
      </c>
      <c r="D785" s="241">
        <f>COUNTIF($C$1:$C785,C785)</f>
        <v>2</v>
      </c>
      <c r="E785" s="241" t="str">
        <f t="shared" si="32"/>
        <v>Get info/marketing on retail and leisure2</v>
      </c>
      <c r="F785" s="86" t="s">
        <v>1495</v>
      </c>
      <c r="G785" s="242">
        <v>0.23032258064516126</v>
      </c>
      <c r="H785" s="245">
        <v>105.09000465843108</v>
      </c>
    </row>
    <row r="786" spans="1:8">
      <c r="A786" s="86" t="str">
        <v>retles_mark_eml</v>
      </c>
      <c r="B786" s="239">
        <v>785</v>
      </c>
      <c r="C786" s="86" t="s">
        <v>1642</v>
      </c>
      <c r="D786" s="241">
        <f>COUNTIF($C$1:$C786,C786)</f>
        <v>3</v>
      </c>
      <c r="E786" s="241" t="str">
        <f t="shared" si="32"/>
        <v>Get info/marketing on retail and leisure3</v>
      </c>
      <c r="F786" s="86" t="s">
        <v>1050</v>
      </c>
      <c r="G786" s="242">
        <v>0.38405806451612901</v>
      </c>
      <c r="H786" s="245">
        <v>100.47604795909071</v>
      </c>
    </row>
    <row r="787" spans="1:8">
      <c r="A787" s="86" t="str">
        <v>retles_mark_f2f</v>
      </c>
      <c r="B787" s="239">
        <v>786</v>
      </c>
      <c r="C787" s="86" t="s">
        <v>1642</v>
      </c>
      <c r="D787" s="241">
        <f>COUNTIF($C$1:$C787,C787)</f>
        <v>4</v>
      </c>
      <c r="E787" s="241" t="str">
        <f t="shared" si="32"/>
        <v>Get info/marketing on retail and leisure4</v>
      </c>
      <c r="F787" s="86" t="s">
        <v>1498</v>
      </c>
      <c r="G787" s="242">
        <v>0.31807419354838706</v>
      </c>
      <c r="H787" s="245">
        <v>104.3305437073699</v>
      </c>
    </row>
    <row r="788" spans="1:8">
      <c r="A788" s="86" t="str">
        <v>retles_mark_mail</v>
      </c>
      <c r="B788" s="239">
        <v>787</v>
      </c>
      <c r="C788" s="86" t="s">
        <v>1642</v>
      </c>
      <c r="D788" s="241">
        <f>COUNTIF($C$1:$C788,C788)</f>
        <v>5</v>
      </c>
      <c r="E788" s="241" t="str">
        <f t="shared" si="32"/>
        <v>Get info/marketing on retail and leisure5</v>
      </c>
      <c r="F788" s="86" t="s">
        <v>1500</v>
      </c>
      <c r="G788" s="242">
        <v>0.20967741935483866</v>
      </c>
      <c r="H788" s="247">
        <v>103.12049590973842</v>
      </c>
    </row>
    <row r="789" spans="1:8">
      <c r="A789" s="86" t="str">
        <v>retles_mark_txt</v>
      </c>
      <c r="B789" s="239">
        <v>788</v>
      </c>
      <c r="C789" s="86" t="s">
        <v>1642</v>
      </c>
      <c r="D789" s="241">
        <f>COUNTIF($C$1:$C789,C789)</f>
        <v>6</v>
      </c>
      <c r="E789" s="241" t="str">
        <f t="shared" si="32"/>
        <v>Get info/marketing on retail and leisure6</v>
      </c>
      <c r="F789" s="86" t="s">
        <v>1502</v>
      </c>
      <c r="G789" s="242">
        <v>0.13373548387096773</v>
      </c>
      <c r="H789" s="247">
        <v>108.90259953461825</v>
      </c>
    </row>
    <row r="790" spans="1:8">
      <c r="A790" s="86" t="str">
        <v>retles_mark_web</v>
      </c>
      <c r="B790" s="239">
        <v>789</v>
      </c>
      <c r="C790" s="86" t="s">
        <v>1642</v>
      </c>
      <c r="D790" s="241">
        <f>COUNTIF($C$1:$C790,C790)</f>
        <v>7</v>
      </c>
      <c r="E790" s="241" t="str">
        <f t="shared" si="32"/>
        <v>Get info/marketing on retail and leisure7</v>
      </c>
      <c r="F790" s="86" t="s">
        <v>1504</v>
      </c>
      <c r="G790" s="242">
        <v>0.37529032258064521</v>
      </c>
      <c r="H790" s="247">
        <v>99.7188364137657</v>
      </c>
    </row>
    <row r="791" spans="1:8">
      <c r="A791" s="86" t="str">
        <v>retles_res_app</v>
      </c>
      <c r="B791" s="239">
        <v>790</v>
      </c>
      <c r="C791" s="86" t="s">
        <v>1650</v>
      </c>
      <c r="D791" s="241">
        <f>COUNTIF($C$1:$C791,C791)</f>
        <v>1</v>
      </c>
      <c r="E791" s="241" t="str">
        <f t="shared" si="32"/>
        <v>Research retail and leisure1</v>
      </c>
      <c r="F791" s="86" t="s">
        <v>1493</v>
      </c>
      <c r="G791" s="242">
        <v>0.24683225806451614</v>
      </c>
      <c r="H791" s="247">
        <v>105.72924144106229</v>
      </c>
    </row>
    <row r="792" spans="1:8">
      <c r="A792" s="86" t="str">
        <v>retles_res_call</v>
      </c>
      <c r="B792" s="239">
        <v>791</v>
      </c>
      <c r="C792" s="86" t="s">
        <v>1650</v>
      </c>
      <c r="D792" s="241">
        <f>COUNTIF($C$1:$C792,C792)</f>
        <v>2</v>
      </c>
      <c r="E792" s="241" t="str">
        <f t="shared" si="32"/>
        <v>Research retail and leisure2</v>
      </c>
      <c r="F792" s="86" t="s">
        <v>1495</v>
      </c>
      <c r="G792" s="242">
        <v>0.23790967741935481</v>
      </c>
      <c r="H792" s="247">
        <v>105.42834022513887</v>
      </c>
    </row>
    <row r="793" spans="1:8">
      <c r="A793" s="86" t="str">
        <v>retles_res_eml</v>
      </c>
      <c r="B793" s="239">
        <v>792</v>
      </c>
      <c r="C793" s="86" t="s">
        <v>1650</v>
      </c>
      <c r="D793" s="241">
        <f>COUNTIF($C$1:$C793,C793)</f>
        <v>3</v>
      </c>
      <c r="E793" s="241" t="str">
        <f t="shared" si="32"/>
        <v>Research retail and leisure3</v>
      </c>
      <c r="F793" s="86" t="s">
        <v>1050</v>
      </c>
      <c r="G793" s="242">
        <v>0.25924193548387109</v>
      </c>
      <c r="H793" s="247">
        <v>101.31758826252999</v>
      </c>
    </row>
    <row r="794" spans="1:8">
      <c r="A794" s="86" t="str">
        <v>retles_res_f2f</v>
      </c>
      <c r="B794" s="239">
        <v>793</v>
      </c>
      <c r="C794" s="86" t="s">
        <v>1650</v>
      </c>
      <c r="D794" s="241">
        <f>COUNTIF($C$1:$C794,C794)</f>
        <v>4</v>
      </c>
      <c r="E794" s="241" t="str">
        <f t="shared" si="32"/>
        <v>Research retail and leisure4</v>
      </c>
      <c r="F794" s="86" t="s">
        <v>1498</v>
      </c>
      <c r="G794" s="242">
        <v>0.38879677419354841</v>
      </c>
      <c r="H794" s="247">
        <v>101.76093869300415</v>
      </c>
    </row>
    <row r="795" spans="1:8">
      <c r="A795" s="86" t="str">
        <v>retles_res_mail</v>
      </c>
      <c r="B795" s="239">
        <v>794</v>
      </c>
      <c r="C795" s="86" t="s">
        <v>1650</v>
      </c>
      <c r="D795" s="241">
        <f>COUNTIF($C$1:$C795,C795)</f>
        <v>5</v>
      </c>
      <c r="E795" s="241" t="str">
        <f t="shared" si="32"/>
        <v>Research retail and leisure5</v>
      </c>
      <c r="F795" s="86" t="s">
        <v>1500</v>
      </c>
      <c r="G795" s="242">
        <v>0.11553870967741936</v>
      </c>
      <c r="H795" s="247">
        <v>114.30888617075638</v>
      </c>
    </row>
    <row r="796" spans="1:8">
      <c r="A796" s="86" t="str">
        <v>retles_res_txt</v>
      </c>
      <c r="B796" s="240">
        <v>795</v>
      </c>
      <c r="C796" s="86" t="s">
        <v>1650</v>
      </c>
      <c r="D796" s="241">
        <f>COUNTIF($C$1:$C796,C796)</f>
        <v>6</v>
      </c>
      <c r="E796" s="241" t="str">
        <f t="shared" si="32"/>
        <v>Research retail and leisure6</v>
      </c>
      <c r="F796" s="86" t="s">
        <v>1502</v>
      </c>
      <c r="G796" s="244">
        <v>9.9406451612903235E-2</v>
      </c>
      <c r="H796" s="248">
        <v>117.66046731083199</v>
      </c>
    </row>
    <row r="797" spans="1:8">
      <c r="A797" s="86" t="str">
        <v>retles_res_web</v>
      </c>
      <c r="B797" s="1">
        <v>796</v>
      </c>
      <c r="C797" s="86" t="s">
        <v>1650</v>
      </c>
      <c r="D797" s="241">
        <f>COUNTIF($C$1:$C797,C797)</f>
        <v>7</v>
      </c>
      <c r="E797" s="241" t="str">
        <f t="shared" si="32"/>
        <v>Research retail and leisure7</v>
      </c>
      <c r="F797" s="86" t="s">
        <v>1504</v>
      </c>
      <c r="G797" s="68">
        <v>0.50404838709677413</v>
      </c>
      <c r="H797" s="70">
        <v>98.313879055337509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29718-47FC-4559-B2FD-9CF53CE25648}">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Winsford Over &amp; Verdin Ward</v>
      </c>
      <c r="C7" s="1" t="str">
        <f>BASE_PROFILE_DESC</f>
        <v>Associated Base - Cheshire West and Chester</v>
      </c>
      <c r="E7" s="1" t="str">
        <f>"Profile Title: "&amp;B7</f>
        <v>Profile Title: Ward: Winsford Over &amp; Verdin Ward</v>
      </c>
      <c r="F7" s="1" t="str">
        <f>"Base Title: "&amp;C7</f>
        <v>Base Title: Associated Base - Cheshire West and Chester</v>
      </c>
    </row>
    <row r="8" spans="1:6">
      <c r="A8" s="1">
        <v>1</v>
      </c>
      <c r="B8" s="1">
        <v>0</v>
      </c>
      <c r="C8" s="1">
        <v>3787</v>
      </c>
      <c r="D8" s="1">
        <v>1</v>
      </c>
    </row>
    <row r="9" spans="1:6">
      <c r="A9" s="1">
        <v>2</v>
      </c>
      <c r="B9" s="1">
        <v>17</v>
      </c>
      <c r="C9" s="1">
        <v>11136</v>
      </c>
      <c r="D9" s="1">
        <v>2</v>
      </c>
    </row>
    <row r="10" spans="1:6">
      <c r="A10" s="1">
        <v>3</v>
      </c>
      <c r="B10" s="1">
        <v>39</v>
      </c>
      <c r="C10" s="1">
        <v>17099</v>
      </c>
      <c r="D10" s="1">
        <v>3</v>
      </c>
    </row>
    <row r="11" spans="1:6">
      <c r="A11" s="1">
        <v>4</v>
      </c>
      <c r="B11" s="1">
        <v>12</v>
      </c>
      <c r="C11" s="1">
        <v>14210</v>
      </c>
      <c r="D11" s="1">
        <v>4</v>
      </c>
    </row>
    <row r="12" spans="1:6">
      <c r="A12" s="1">
        <v>5</v>
      </c>
      <c r="B12" s="1">
        <v>17</v>
      </c>
      <c r="C12" s="1">
        <v>12098</v>
      </c>
      <c r="D12" s="1">
        <v>5</v>
      </c>
    </row>
    <row r="13" spans="1:6">
      <c r="A13" s="1">
        <v>6</v>
      </c>
      <c r="B13" s="1">
        <v>1</v>
      </c>
      <c r="C13" s="1">
        <v>3360</v>
      </c>
      <c r="D13" s="1">
        <v>6</v>
      </c>
    </row>
    <row r="14" spans="1:6">
      <c r="A14" s="1">
        <v>7</v>
      </c>
      <c r="B14" s="1">
        <v>31</v>
      </c>
      <c r="C14" s="1">
        <v>7077</v>
      </c>
      <c r="D14" s="1">
        <v>7</v>
      </c>
    </row>
    <row r="15" spans="1:6">
      <c r="A15" s="1">
        <v>8</v>
      </c>
      <c r="B15" s="1">
        <v>0</v>
      </c>
      <c r="C15" s="1">
        <v>0</v>
      </c>
      <c r="D15" s="1">
        <v>8</v>
      </c>
    </row>
    <row r="16" spans="1:6">
      <c r="A16" s="1">
        <v>9</v>
      </c>
      <c r="B16" s="1">
        <v>15</v>
      </c>
      <c r="C16" s="1">
        <v>16337</v>
      </c>
      <c r="D16" s="1">
        <v>9</v>
      </c>
    </row>
    <row r="17" spans="1:4">
      <c r="A17" s="1">
        <v>10</v>
      </c>
      <c r="B17" s="1">
        <v>8</v>
      </c>
      <c r="C17" s="1">
        <v>12048</v>
      </c>
      <c r="D17" s="1">
        <v>10</v>
      </c>
    </row>
    <row r="18" spans="1:4">
      <c r="A18" s="1">
        <v>11</v>
      </c>
      <c r="B18" s="1">
        <v>1</v>
      </c>
      <c r="C18" s="1">
        <v>6926</v>
      </c>
      <c r="D18" s="1">
        <v>11</v>
      </c>
    </row>
    <row r="19" spans="1:4">
      <c r="A19" s="1">
        <v>12</v>
      </c>
      <c r="B19" s="1">
        <v>10</v>
      </c>
      <c r="C19" s="1">
        <v>6282</v>
      </c>
      <c r="D19" s="1">
        <v>12</v>
      </c>
    </row>
    <row r="20" spans="1:4">
      <c r="A20" s="1">
        <v>13</v>
      </c>
      <c r="B20" s="1">
        <v>0</v>
      </c>
      <c r="C20" s="1">
        <v>7412</v>
      </c>
      <c r="D20" s="1">
        <v>13</v>
      </c>
    </row>
    <row r="21" spans="1:4">
      <c r="A21" s="1">
        <v>14</v>
      </c>
      <c r="B21" s="1">
        <v>13</v>
      </c>
      <c r="C21" s="1">
        <v>13105</v>
      </c>
      <c r="D21" s="1">
        <v>14</v>
      </c>
    </row>
    <row r="22" spans="1:4">
      <c r="A22" s="1">
        <v>15</v>
      </c>
      <c r="B22" s="1">
        <v>11</v>
      </c>
      <c r="C22" s="1">
        <v>15117</v>
      </c>
      <c r="D22" s="1">
        <v>15</v>
      </c>
    </row>
    <row r="23" spans="1:4">
      <c r="A23" s="1">
        <v>16</v>
      </c>
      <c r="B23" s="1">
        <v>27</v>
      </c>
      <c r="C23" s="1">
        <v>22417</v>
      </c>
      <c r="D23" s="1">
        <v>16</v>
      </c>
    </row>
    <row r="24" spans="1:4">
      <c r="A24" s="1">
        <v>17</v>
      </c>
      <c r="B24" s="1">
        <v>14</v>
      </c>
      <c r="C24" s="1">
        <v>26453</v>
      </c>
      <c r="D24" s="1">
        <v>17</v>
      </c>
    </row>
    <row r="25" spans="1:4">
      <c r="A25" s="1">
        <v>18</v>
      </c>
      <c r="B25" s="1">
        <v>0</v>
      </c>
      <c r="C25" s="1">
        <v>106</v>
      </c>
      <c r="D25" s="1">
        <v>18</v>
      </c>
    </row>
    <row r="26" spans="1:4">
      <c r="A26" s="1">
        <v>19</v>
      </c>
      <c r="B26" s="1">
        <v>15</v>
      </c>
      <c r="C26" s="1">
        <v>48853</v>
      </c>
      <c r="D26" s="1">
        <v>19</v>
      </c>
    </row>
    <row r="27" spans="1:4">
      <c r="A27" s="1">
        <v>20</v>
      </c>
      <c r="B27" s="1">
        <v>7</v>
      </c>
      <c r="C27" s="1">
        <v>25084</v>
      </c>
      <c r="D27" s="1">
        <v>20</v>
      </c>
    </row>
    <row r="28" spans="1:4">
      <c r="A28" s="1">
        <v>21</v>
      </c>
      <c r="B28" s="1">
        <v>0</v>
      </c>
      <c r="C28" s="1">
        <v>5253</v>
      </c>
      <c r="D28" s="1">
        <v>21</v>
      </c>
    </row>
    <row r="29" spans="1:4">
      <c r="A29" s="1">
        <v>22</v>
      </c>
      <c r="B29" s="1">
        <v>0</v>
      </c>
      <c r="C29" s="1">
        <v>1307</v>
      </c>
      <c r="D29" s="1">
        <v>22</v>
      </c>
    </row>
    <row r="30" spans="1:4">
      <c r="A30" s="1">
        <v>23</v>
      </c>
      <c r="B30" s="1">
        <v>16</v>
      </c>
      <c r="C30" s="1">
        <v>15264</v>
      </c>
      <c r="D30" s="1">
        <v>23</v>
      </c>
    </row>
    <row r="31" spans="1:4">
      <c r="A31" s="1">
        <v>24</v>
      </c>
      <c r="B31" s="1">
        <v>21</v>
      </c>
      <c r="C31" s="1">
        <v>30382</v>
      </c>
      <c r="D31" s="1">
        <v>24</v>
      </c>
    </row>
    <row r="32" spans="1:4">
      <c r="A32" s="1">
        <v>25</v>
      </c>
      <c r="B32" s="1">
        <v>35</v>
      </c>
      <c r="C32" s="1">
        <v>23245</v>
      </c>
      <c r="D32" s="1">
        <v>25</v>
      </c>
    </row>
    <row r="33" spans="1:4">
      <c r="A33" s="1">
        <v>26</v>
      </c>
      <c r="B33" s="1">
        <v>0</v>
      </c>
      <c r="C33" s="1">
        <v>237</v>
      </c>
      <c r="D33" s="1">
        <v>26</v>
      </c>
    </row>
    <row r="34" spans="1:4">
      <c r="A34" s="1">
        <v>27</v>
      </c>
      <c r="B34" s="1">
        <v>0</v>
      </c>
      <c r="C34" s="1">
        <v>3786</v>
      </c>
      <c r="D34" s="1">
        <v>27</v>
      </c>
    </row>
    <row r="35" spans="1:4">
      <c r="A35" s="1">
        <v>28</v>
      </c>
      <c r="B35" s="1">
        <v>0</v>
      </c>
      <c r="C35" s="1">
        <v>0</v>
      </c>
      <c r="D35" s="1">
        <v>28</v>
      </c>
    </row>
    <row r="37" spans="1:4">
      <c r="B37" s="1">
        <f>SUM(B8:B35)</f>
        <v>310</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1A731DD7-5B73-47B2-A47F-5CE923709482}"/>
</file>

<file path=customXml/itemProps2.xml><?xml version="1.0" encoding="utf-8"?>
<ds:datastoreItem xmlns:ds="http://schemas.openxmlformats.org/officeDocument/2006/customXml" ds:itemID="{ADC4F417-40E8-4B8C-924F-20985CF32A6E}"/>
</file>

<file path=customXml/itemProps3.xml><?xml version="1.0" encoding="utf-8"?>
<ds:datastoreItem xmlns:ds="http://schemas.openxmlformats.org/officeDocument/2006/customXml" ds:itemID="{6989731F-3D35-4A9C-8635-DBFAF0AAD51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Winsford Over and Verdin Wellbeing Ward Profile</dc:title>
  <dc:creator>HUXLEY, Lee</dc:creator>
  <cp:lastModifiedBy>HUXLEY, Lee</cp:lastModifiedBy>
  <dcterms:created xsi:type="dcterms:W3CDTF">2022-07-27T09:19:15Z</dcterms:created>
  <dcterms:modified xsi:type="dcterms:W3CDTF">2022-07-27T09:21:36Z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