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D4E63977-3B4A-4E9B-8454-BFF13A438100}" xr6:coauthVersionLast="47" xr6:coauthVersionMax="47" xr10:uidLastSave="{7320FED6-AC20-46AA-BF01-55903EEC4C43}"/>
  <bookViews>
    <workbookView xWindow="1140" yWindow="1140" windowWidth="14400" windowHeight="7360" xr2:uid="{A748F86C-E085-4D0A-9F75-62D9F66358D3}"/>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E792" i="14"/>
  <c r="D792" i="14"/>
  <c r="D791" i="14"/>
  <c r="E791" i="14" s="1"/>
  <c r="D790" i="14"/>
  <c r="E790" i="14" s="1"/>
  <c r="D789" i="14"/>
  <c r="E789" i="14" s="1"/>
  <c r="D788" i="14"/>
  <c r="E788" i="14" s="1"/>
  <c r="D787" i="14"/>
  <c r="E787" i="14" s="1"/>
  <c r="D786" i="14"/>
  <c r="E786" i="14" s="1"/>
  <c r="D785" i="14"/>
  <c r="E785" i="14" s="1"/>
  <c r="E784" i="14"/>
  <c r="D784" i="14"/>
  <c r="D783" i="14"/>
  <c r="E783" i="14" s="1"/>
  <c r="D782" i="14"/>
  <c r="E782" i="14" s="1"/>
  <c r="D781" i="14"/>
  <c r="E781" i="14" s="1"/>
  <c r="D780" i="14"/>
  <c r="E780" i="14" s="1"/>
  <c r="D779" i="14"/>
  <c r="E779" i="14" s="1"/>
  <c r="D778" i="14"/>
  <c r="E778" i="14" s="1"/>
  <c r="D777" i="14"/>
  <c r="E777" i="14" s="1"/>
  <c r="E776" i="14"/>
  <c r="D776" i="14"/>
  <c r="D775" i="14"/>
  <c r="E775" i="14" s="1"/>
  <c r="D774" i="14"/>
  <c r="E774" i="14" s="1"/>
  <c r="D773" i="14"/>
  <c r="E773" i="14" s="1"/>
  <c r="D772" i="14"/>
  <c r="E772" i="14" s="1"/>
  <c r="D771" i="14"/>
  <c r="E771" i="14" s="1"/>
  <c r="D770" i="14"/>
  <c r="E770" i="14" s="1"/>
  <c r="D769" i="14"/>
  <c r="E769" i="14" s="1"/>
  <c r="E768" i="14"/>
  <c r="D768" i="14"/>
  <c r="D767" i="14"/>
  <c r="E767" i="14" s="1"/>
  <c r="D766" i="14"/>
  <c r="E766" i="14" s="1"/>
  <c r="D765" i="14"/>
  <c r="E765" i="14" s="1"/>
  <c r="D764" i="14"/>
  <c r="E764" i="14" s="1"/>
  <c r="D763" i="14"/>
  <c r="E763" i="14" s="1"/>
  <c r="E762" i="14"/>
  <c r="D762" i="14"/>
  <c r="D761" i="14"/>
  <c r="E761" i="14" s="1"/>
  <c r="E760" i="14"/>
  <c r="D760" i="14"/>
  <c r="D759" i="14"/>
  <c r="E759" i="14" s="1"/>
  <c r="D758" i="14"/>
  <c r="E758" i="14" s="1"/>
  <c r="D757" i="14"/>
  <c r="E757" i="14" s="1"/>
  <c r="D756" i="14"/>
  <c r="E756" i="14" s="1"/>
  <c r="D755" i="14"/>
  <c r="E755" i="14" s="1"/>
  <c r="D754" i="14"/>
  <c r="E754" i="14" s="1"/>
  <c r="D753" i="14"/>
  <c r="E753" i="14" s="1"/>
  <c r="E752" i="14"/>
  <c r="D752" i="14"/>
  <c r="D751" i="14"/>
  <c r="E751" i="14" s="1"/>
  <c r="D750" i="14"/>
  <c r="E750" i="14" s="1"/>
  <c r="D749" i="14"/>
  <c r="E749" i="14" s="1"/>
  <c r="E748" i="14"/>
  <c r="D748" i="14"/>
  <c r="D747" i="14"/>
  <c r="E747" i="14" s="1"/>
  <c r="D746" i="14"/>
  <c r="E746" i="14" s="1"/>
  <c r="D745" i="14"/>
  <c r="E745" i="14" s="1"/>
  <c r="E744" i="14"/>
  <c r="D744" i="14"/>
  <c r="D743" i="14"/>
  <c r="E743" i="14" s="1"/>
  <c r="D742" i="14"/>
  <c r="E742" i="14" s="1"/>
  <c r="D741" i="14"/>
  <c r="E741" i="14" s="1"/>
  <c r="E740" i="14"/>
  <c r="D740" i="14"/>
  <c r="D739" i="14"/>
  <c r="E739" i="14" s="1"/>
  <c r="D738" i="14"/>
  <c r="E738" i="14" s="1"/>
  <c r="D737" i="14"/>
  <c r="E737" i="14" s="1"/>
  <c r="E736" i="14"/>
  <c r="D736" i="14"/>
  <c r="D735" i="14"/>
  <c r="E735" i="14" s="1"/>
  <c r="D734" i="14"/>
  <c r="E734" i="14" s="1"/>
  <c r="D733" i="14"/>
  <c r="E733" i="14" s="1"/>
  <c r="E732" i="14"/>
  <c r="D732" i="14"/>
  <c r="D731" i="14"/>
  <c r="E731" i="14" s="1"/>
  <c r="D730" i="14"/>
  <c r="E730" i="14" s="1"/>
  <c r="D729" i="14"/>
  <c r="E729" i="14" s="1"/>
  <c r="E728" i="14"/>
  <c r="D728" i="14"/>
  <c r="D727" i="14"/>
  <c r="E727" i="14" s="1"/>
  <c r="D726" i="14"/>
  <c r="E726" i="14" s="1"/>
  <c r="D725" i="14"/>
  <c r="E725" i="14" s="1"/>
  <c r="E724" i="14"/>
  <c r="D724" i="14"/>
  <c r="D723" i="14"/>
  <c r="E723" i="14" s="1"/>
  <c r="D722" i="14"/>
  <c r="E722" i="14" s="1"/>
  <c r="D721" i="14"/>
  <c r="E721" i="14" s="1"/>
  <c r="E720" i="14"/>
  <c r="D720" i="14"/>
  <c r="D719" i="14"/>
  <c r="E719" i="14" s="1"/>
  <c r="D718" i="14"/>
  <c r="E718" i="14" s="1"/>
  <c r="D717" i="14"/>
  <c r="E717" i="14" s="1"/>
  <c r="E716" i="14"/>
  <c r="D716" i="14"/>
  <c r="D715" i="14"/>
  <c r="E715" i="14" s="1"/>
  <c r="D714" i="14"/>
  <c r="E714" i="14" s="1"/>
  <c r="D713" i="14"/>
  <c r="E713" i="14" s="1"/>
  <c r="E712" i="14"/>
  <c r="D712" i="14"/>
  <c r="D711" i="14"/>
  <c r="E711" i="14" s="1"/>
  <c r="D710" i="14"/>
  <c r="E710" i="14" s="1"/>
  <c r="D709" i="14"/>
  <c r="E709" i="14" s="1"/>
  <c r="E708" i="14"/>
  <c r="D708" i="14"/>
  <c r="D707" i="14"/>
  <c r="E707" i="14" s="1"/>
  <c r="D706" i="14"/>
  <c r="E706" i="14" s="1"/>
  <c r="D705" i="14"/>
  <c r="E705" i="14" s="1"/>
  <c r="E704" i="14"/>
  <c r="D704" i="14"/>
  <c r="D703" i="14"/>
  <c r="E703" i="14" s="1"/>
  <c r="D702" i="14"/>
  <c r="E702" i="14" s="1"/>
  <c r="D701" i="14"/>
  <c r="E701" i="14" s="1"/>
  <c r="E700" i="14"/>
  <c r="D700" i="14"/>
  <c r="D699" i="14"/>
  <c r="E699" i="14" s="1"/>
  <c r="D698" i="14"/>
  <c r="E698" i="14" s="1"/>
  <c r="D697" i="14"/>
  <c r="E697" i="14" s="1"/>
  <c r="E696" i="14"/>
  <c r="D696" i="14"/>
  <c r="D695" i="14"/>
  <c r="E695" i="14" s="1"/>
  <c r="D694" i="14"/>
  <c r="E694" i="14" s="1"/>
  <c r="D693" i="14"/>
  <c r="E693" i="14" s="1"/>
  <c r="E692" i="14"/>
  <c r="D692" i="14"/>
  <c r="D691" i="14"/>
  <c r="E691" i="14" s="1"/>
  <c r="D690" i="14"/>
  <c r="E690" i="14" s="1"/>
  <c r="D689" i="14"/>
  <c r="E689" i="14" s="1"/>
  <c r="E688" i="14"/>
  <c r="D688" i="14"/>
  <c r="D687" i="14"/>
  <c r="E687" i="14" s="1"/>
  <c r="D686" i="14"/>
  <c r="E686" i="14" s="1"/>
  <c r="D685" i="14"/>
  <c r="E685" i="14" s="1"/>
  <c r="E684" i="14"/>
  <c r="D684" i="14"/>
  <c r="D683" i="14"/>
  <c r="E683" i="14" s="1"/>
  <c r="D682" i="14"/>
  <c r="E682" i="14" s="1"/>
  <c r="D681" i="14"/>
  <c r="E681" i="14" s="1"/>
  <c r="E680" i="14"/>
  <c r="D680" i="14"/>
  <c r="D679" i="14"/>
  <c r="E679" i="14" s="1"/>
  <c r="D678" i="14"/>
  <c r="E678" i="14" s="1"/>
  <c r="D677" i="14"/>
  <c r="E677" i="14" s="1"/>
  <c r="E676" i="14"/>
  <c r="D676" i="14"/>
  <c r="D675" i="14"/>
  <c r="E675" i="14" s="1"/>
  <c r="D674" i="14"/>
  <c r="E674" i="14" s="1"/>
  <c r="D673" i="14"/>
  <c r="E673" i="14" s="1"/>
  <c r="E672" i="14"/>
  <c r="D672" i="14"/>
  <c r="D671" i="14"/>
  <c r="E671" i="14" s="1"/>
  <c r="D670" i="14"/>
  <c r="E670" i="14" s="1"/>
  <c r="D669" i="14"/>
  <c r="E669" i="14" s="1"/>
  <c r="E668" i="14"/>
  <c r="D668" i="14"/>
  <c r="D667" i="14"/>
  <c r="E667" i="14" s="1"/>
  <c r="D666" i="14"/>
  <c r="E666" i="14" s="1"/>
  <c r="D665" i="14"/>
  <c r="E665" i="14" s="1"/>
  <c r="E664" i="14"/>
  <c r="D664" i="14"/>
  <c r="D663" i="14"/>
  <c r="E663" i="14" s="1"/>
  <c r="D662" i="14"/>
  <c r="E662" i="14" s="1"/>
  <c r="D661" i="14"/>
  <c r="E661" i="14" s="1"/>
  <c r="E660" i="14"/>
  <c r="D660" i="14"/>
  <c r="D659" i="14"/>
  <c r="E659" i="14" s="1"/>
  <c r="D658" i="14"/>
  <c r="E658" i="14" s="1"/>
  <c r="D657" i="14"/>
  <c r="E657" i="14" s="1"/>
  <c r="E656" i="14"/>
  <c r="D656" i="14"/>
  <c r="D655" i="14"/>
  <c r="E655" i="14" s="1"/>
  <c r="D654" i="14"/>
  <c r="E654" i="14" s="1"/>
  <c r="D653" i="14"/>
  <c r="E653" i="14" s="1"/>
  <c r="E652" i="14"/>
  <c r="D652" i="14"/>
  <c r="D651" i="14"/>
  <c r="E651" i="14" s="1"/>
  <c r="D650" i="14"/>
  <c r="E650" i="14" s="1"/>
  <c r="D649" i="14"/>
  <c r="E649" i="14" s="1"/>
  <c r="E648" i="14"/>
  <c r="D648" i="14"/>
  <c r="D647" i="14"/>
  <c r="E647" i="14" s="1"/>
  <c r="D646" i="14"/>
  <c r="E646" i="14" s="1"/>
  <c r="D645" i="14"/>
  <c r="E645" i="14" s="1"/>
  <c r="E644" i="14"/>
  <c r="D644" i="14"/>
  <c r="D643" i="14"/>
  <c r="E643" i="14" s="1"/>
  <c r="D642" i="14"/>
  <c r="E642" i="14" s="1"/>
  <c r="D641" i="14"/>
  <c r="E641" i="14" s="1"/>
  <c r="E640" i="14"/>
  <c r="D640" i="14"/>
  <c r="D639" i="14"/>
  <c r="E639" i="14" s="1"/>
  <c r="D638" i="14"/>
  <c r="E638" i="14" s="1"/>
  <c r="D637" i="14"/>
  <c r="E637" i="14" s="1"/>
  <c r="E636" i="14"/>
  <c r="D636" i="14"/>
  <c r="D635" i="14"/>
  <c r="E635" i="14" s="1"/>
  <c r="D634" i="14"/>
  <c r="E634" i="14" s="1"/>
  <c r="D633" i="14"/>
  <c r="E633" i="14" s="1"/>
  <c r="E632" i="14"/>
  <c r="D632" i="14"/>
  <c r="D631" i="14"/>
  <c r="E631" i="14" s="1"/>
  <c r="D630" i="14"/>
  <c r="E630" i="14" s="1"/>
  <c r="D629" i="14"/>
  <c r="E629" i="14" s="1"/>
  <c r="E628" i="14"/>
  <c r="D628" i="14"/>
  <c r="E627" i="14"/>
  <c r="D627" i="14"/>
  <c r="E626" i="14"/>
  <c r="D626" i="14"/>
  <c r="E625" i="14"/>
  <c r="D625" i="14"/>
  <c r="E624" i="14"/>
  <c r="D624" i="14"/>
  <c r="E623" i="14"/>
  <c r="D623" i="14"/>
  <c r="E622" i="14"/>
  <c r="D622" i="14"/>
  <c r="E621" i="14"/>
  <c r="D621" i="14"/>
  <c r="E620" i="14"/>
  <c r="D620" i="14"/>
  <c r="E619" i="14"/>
  <c r="D619" i="14"/>
  <c r="E618" i="14"/>
  <c r="D618" i="14"/>
  <c r="E617" i="14"/>
  <c r="D617" i="14"/>
  <c r="E616" i="14"/>
  <c r="D616" i="14"/>
  <c r="E615" i="14"/>
  <c r="D615" i="14"/>
  <c r="E614" i="14"/>
  <c r="D614" i="14"/>
  <c r="E613" i="14"/>
  <c r="D613" i="14"/>
  <c r="E612" i="14"/>
  <c r="D612" i="14"/>
  <c r="E611" i="14"/>
  <c r="D611" i="14"/>
  <c r="E610" i="14"/>
  <c r="D610" i="14"/>
  <c r="E609" i="14"/>
  <c r="D609" i="14"/>
  <c r="E608" i="14"/>
  <c r="D608" i="14"/>
  <c r="E607" i="14"/>
  <c r="D607" i="14"/>
  <c r="E606" i="14"/>
  <c r="D606" i="14"/>
  <c r="E605" i="14"/>
  <c r="D605" i="14"/>
  <c r="E604" i="14"/>
  <c r="D604" i="14"/>
  <c r="E603" i="14"/>
  <c r="D603" i="14"/>
  <c r="E602" i="14"/>
  <c r="D602" i="14"/>
  <c r="E601" i="14"/>
  <c r="D601" i="14"/>
  <c r="E600" i="14"/>
  <c r="D600" i="14"/>
  <c r="E599" i="14"/>
  <c r="D599" i="14"/>
  <c r="E598" i="14"/>
  <c r="D598" i="14"/>
  <c r="E597" i="14"/>
  <c r="D597" i="14"/>
  <c r="D596" i="14"/>
  <c r="E596" i="14" s="1"/>
  <c r="D595" i="14"/>
  <c r="E595" i="14" s="1"/>
  <c r="D594" i="14"/>
  <c r="E594" i="14" s="1"/>
  <c r="E593" i="14"/>
  <c r="D593" i="14"/>
  <c r="D592" i="14"/>
  <c r="E592" i="14" s="1"/>
  <c r="D591" i="14"/>
  <c r="E591" i="14" s="1"/>
  <c r="D590" i="14"/>
  <c r="E590" i="14" s="1"/>
  <c r="E589" i="14"/>
  <c r="D589" i="14"/>
  <c r="D588" i="14"/>
  <c r="E588" i="14" s="1"/>
  <c r="D587" i="14"/>
  <c r="E587" i="14" s="1"/>
  <c r="D586" i="14"/>
  <c r="E586" i="14" s="1"/>
  <c r="E585" i="14"/>
  <c r="D585" i="14"/>
  <c r="D584" i="14"/>
  <c r="E584" i="14" s="1"/>
  <c r="D583" i="14"/>
  <c r="E583" i="14" s="1"/>
  <c r="D582" i="14"/>
  <c r="E582" i="14" s="1"/>
  <c r="E581" i="14"/>
  <c r="D581" i="14"/>
  <c r="D580" i="14"/>
  <c r="E580" i="14" s="1"/>
  <c r="D579" i="14"/>
  <c r="E579" i="14" s="1"/>
  <c r="D578" i="14"/>
  <c r="E578" i="14" s="1"/>
  <c r="E577" i="14"/>
  <c r="D577" i="14"/>
  <c r="D576" i="14"/>
  <c r="E576" i="14" s="1"/>
  <c r="D575" i="14"/>
  <c r="E575" i="14" s="1"/>
  <c r="D574" i="14"/>
  <c r="E574" i="14" s="1"/>
  <c r="E573" i="14"/>
  <c r="D573" i="14"/>
  <c r="D572" i="14"/>
  <c r="E572" i="14" s="1"/>
  <c r="D571" i="14"/>
  <c r="E571" i="14" s="1"/>
  <c r="D570" i="14"/>
  <c r="E570" i="14" s="1"/>
  <c r="E569" i="14"/>
  <c r="D569" i="14"/>
  <c r="D568" i="14"/>
  <c r="E568" i="14" s="1"/>
  <c r="D567" i="14"/>
  <c r="E567" i="14" s="1"/>
  <c r="D566" i="14"/>
  <c r="E566" i="14" s="1"/>
  <c r="E565" i="14"/>
  <c r="D565" i="14"/>
  <c r="D564" i="14"/>
  <c r="E564" i="14" s="1"/>
  <c r="D563" i="14"/>
  <c r="E563" i="14" s="1"/>
  <c r="D562" i="14"/>
  <c r="E562" i="14" s="1"/>
  <c r="E561" i="14"/>
  <c r="D561" i="14"/>
  <c r="D560" i="14"/>
  <c r="E560" i="14" s="1"/>
  <c r="D559" i="14"/>
  <c r="E559" i="14" s="1"/>
  <c r="D558" i="14"/>
  <c r="E558" i="14" s="1"/>
  <c r="E557" i="14"/>
  <c r="D557" i="14"/>
  <c r="D556" i="14"/>
  <c r="E556" i="14" s="1"/>
  <c r="D555" i="14"/>
  <c r="E555" i="14" s="1"/>
  <c r="D554" i="14"/>
  <c r="E554" i="14" s="1"/>
  <c r="E553" i="14"/>
  <c r="D553" i="14"/>
  <c r="D552" i="14"/>
  <c r="E552" i="14" s="1"/>
  <c r="D551" i="14"/>
  <c r="E551" i="14" s="1"/>
  <c r="D550" i="14"/>
  <c r="E550" i="14" s="1"/>
  <c r="E549" i="14"/>
  <c r="D549" i="14"/>
  <c r="D548" i="14"/>
  <c r="E548" i="14" s="1"/>
  <c r="D547" i="14"/>
  <c r="E547" i="14" s="1"/>
  <c r="D546" i="14"/>
  <c r="E546" i="14" s="1"/>
  <c r="E545" i="14"/>
  <c r="D545" i="14"/>
  <c r="D544" i="14"/>
  <c r="E544" i="14" s="1"/>
  <c r="D543" i="14"/>
  <c r="E543" i="14" s="1"/>
  <c r="D542" i="14"/>
  <c r="E542" i="14" s="1"/>
  <c r="E541" i="14"/>
  <c r="D541" i="14"/>
  <c r="D540" i="14"/>
  <c r="E540" i="14" s="1"/>
  <c r="D539" i="14"/>
  <c r="E539" i="14" s="1"/>
  <c r="D538" i="14"/>
  <c r="E538" i="14" s="1"/>
  <c r="E537" i="14"/>
  <c r="D537" i="14"/>
  <c r="D536" i="14"/>
  <c r="E536" i="14" s="1"/>
  <c r="D535" i="14"/>
  <c r="E535" i="14" s="1"/>
  <c r="D534" i="14"/>
  <c r="E534" i="14" s="1"/>
  <c r="E533" i="14"/>
  <c r="D533" i="14"/>
  <c r="D532" i="14"/>
  <c r="E532" i="14" s="1"/>
  <c r="D531" i="14"/>
  <c r="E531" i="14" s="1"/>
  <c r="D530" i="14"/>
  <c r="E530" i="14" s="1"/>
  <c r="E529" i="14"/>
  <c r="D529" i="14"/>
  <c r="D528" i="14"/>
  <c r="E528" i="14" s="1"/>
  <c r="D527" i="14"/>
  <c r="E527" i="14" s="1"/>
  <c r="D526" i="14"/>
  <c r="E526" i="14" s="1"/>
  <c r="E525" i="14"/>
  <c r="D525" i="14"/>
  <c r="D524" i="14"/>
  <c r="E524" i="14" s="1"/>
  <c r="D523" i="14"/>
  <c r="E523" i="14" s="1"/>
  <c r="D522" i="14"/>
  <c r="E522" i="14" s="1"/>
  <c r="E521" i="14"/>
  <c r="D521" i="14"/>
  <c r="D520" i="14"/>
  <c r="E520" i="14" s="1"/>
  <c r="D519" i="14"/>
  <c r="E519" i="14" s="1"/>
  <c r="D518" i="14"/>
  <c r="E518" i="14" s="1"/>
  <c r="E517" i="14"/>
  <c r="D517" i="14"/>
  <c r="D516" i="14"/>
  <c r="E516" i="14" s="1"/>
  <c r="D515" i="14"/>
  <c r="E515" i="14" s="1"/>
  <c r="D514" i="14"/>
  <c r="E514" i="14" s="1"/>
  <c r="E513" i="14"/>
  <c r="D513" i="14"/>
  <c r="D512" i="14"/>
  <c r="E512" i="14" s="1"/>
  <c r="D511" i="14"/>
  <c r="E511" i="14" s="1"/>
  <c r="D510" i="14"/>
  <c r="E510" i="14" s="1"/>
  <c r="E509" i="14"/>
  <c r="D509" i="14"/>
  <c r="D508" i="14"/>
  <c r="E508" i="14" s="1"/>
  <c r="D507" i="14"/>
  <c r="E507" i="14" s="1"/>
  <c r="D506" i="14"/>
  <c r="E506" i="14" s="1"/>
  <c r="E505" i="14"/>
  <c r="D505" i="14"/>
  <c r="D504" i="14"/>
  <c r="E504" i="14" s="1"/>
  <c r="D503" i="14"/>
  <c r="E503" i="14" s="1"/>
  <c r="D502" i="14"/>
  <c r="E502" i="14" s="1"/>
  <c r="E501" i="14"/>
  <c r="D501" i="14"/>
  <c r="D500" i="14"/>
  <c r="E500" i="14" s="1"/>
  <c r="D499" i="14"/>
  <c r="E499" i="14" s="1"/>
  <c r="D498" i="14"/>
  <c r="E498" i="14" s="1"/>
  <c r="E497" i="14"/>
  <c r="D497" i="14"/>
  <c r="D496" i="14"/>
  <c r="E496" i="14" s="1"/>
  <c r="D495" i="14"/>
  <c r="E495" i="14" s="1"/>
  <c r="D494" i="14"/>
  <c r="E494" i="14" s="1"/>
  <c r="E493" i="14"/>
  <c r="D493" i="14"/>
  <c r="D492" i="14"/>
  <c r="E492" i="14" s="1"/>
  <c r="D491" i="14"/>
  <c r="E491" i="14" s="1"/>
  <c r="D490" i="14"/>
  <c r="E490" i="14" s="1"/>
  <c r="E489" i="14"/>
  <c r="D489" i="14"/>
  <c r="D488" i="14"/>
  <c r="E488" i="14" s="1"/>
  <c r="D487" i="14"/>
  <c r="E487" i="14" s="1"/>
  <c r="D486" i="14"/>
  <c r="E486" i="14" s="1"/>
  <c r="E485" i="14"/>
  <c r="D485" i="14"/>
  <c r="D484" i="14"/>
  <c r="E484" i="14" s="1"/>
  <c r="D483" i="14"/>
  <c r="E483" i="14" s="1"/>
  <c r="D482" i="14"/>
  <c r="E482" i="14" s="1"/>
  <c r="E481" i="14"/>
  <c r="D481" i="14"/>
  <c r="D480" i="14"/>
  <c r="E480" i="14" s="1"/>
  <c r="D479" i="14"/>
  <c r="E479" i="14" s="1"/>
  <c r="D478" i="14"/>
  <c r="E478" i="14" s="1"/>
  <c r="E477" i="14"/>
  <c r="D477" i="14"/>
  <c r="D476" i="14"/>
  <c r="E476" i="14" s="1"/>
  <c r="D475" i="14"/>
  <c r="E475" i="14" s="1"/>
  <c r="D474" i="14"/>
  <c r="E474" i="14" s="1"/>
  <c r="E473" i="14"/>
  <c r="D473" i="14"/>
  <c r="D472" i="14"/>
  <c r="E472" i="14" s="1"/>
  <c r="D471" i="14"/>
  <c r="E471" i="14" s="1"/>
  <c r="D470" i="14"/>
  <c r="E470" i="14" s="1"/>
  <c r="E469" i="14"/>
  <c r="D469" i="14"/>
  <c r="D468" i="14"/>
  <c r="E468" i="14" s="1"/>
  <c r="D467" i="14"/>
  <c r="E467" i="14" s="1"/>
  <c r="D466" i="14"/>
  <c r="E466" i="14" s="1"/>
  <c r="E465" i="14"/>
  <c r="D465" i="14"/>
  <c r="D464" i="14"/>
  <c r="E464" i="14" s="1"/>
  <c r="D463" i="14"/>
  <c r="E463" i="14" s="1"/>
  <c r="D462" i="14"/>
  <c r="E462" i="14" s="1"/>
  <c r="D461" i="14"/>
  <c r="E461" i="14" s="1"/>
  <c r="D460" i="14"/>
  <c r="E460" i="14" s="1"/>
  <c r="D459" i="14"/>
  <c r="E459" i="14" s="1"/>
  <c r="D458" i="14"/>
  <c r="E458" i="14" s="1"/>
  <c r="E457" i="14"/>
  <c r="D457" i="14"/>
  <c r="D456" i="14"/>
  <c r="E456" i="14" s="1"/>
  <c r="D455" i="14"/>
  <c r="E455" i="14" s="1"/>
  <c r="D454" i="14"/>
  <c r="E454" i="14" s="1"/>
  <c r="D453" i="14"/>
  <c r="E453" i="14" s="1"/>
  <c r="D452" i="14"/>
  <c r="E452" i="14" s="1"/>
  <c r="D451" i="14"/>
  <c r="E451" i="14" s="1"/>
  <c r="D450" i="14"/>
  <c r="E450" i="14" s="1"/>
  <c r="E449" i="14"/>
  <c r="D449" i="14"/>
  <c r="D448" i="14"/>
  <c r="E448" i="14" s="1"/>
  <c r="D447" i="14"/>
  <c r="E447" i="14" s="1"/>
  <c r="D446" i="14"/>
  <c r="E446" i="14" s="1"/>
  <c r="E445" i="14"/>
  <c r="D445" i="14"/>
  <c r="D444" i="14"/>
  <c r="E444" i="14" s="1"/>
  <c r="D443" i="14"/>
  <c r="E443" i="14" s="1"/>
  <c r="D442" i="14"/>
  <c r="E442" i="14" s="1"/>
  <c r="E441" i="14"/>
  <c r="D441" i="14"/>
  <c r="D440" i="14"/>
  <c r="E440" i="14" s="1"/>
  <c r="E439" i="14"/>
  <c r="D439" i="14"/>
  <c r="D438" i="14"/>
  <c r="E438" i="14" s="1"/>
  <c r="D437" i="14"/>
  <c r="E437" i="14" s="1"/>
  <c r="D436" i="14"/>
  <c r="E436" i="14" s="1"/>
  <c r="D435" i="14"/>
  <c r="E435" i="14" s="1"/>
  <c r="D434" i="14"/>
  <c r="E434" i="14" s="1"/>
  <c r="D433" i="14"/>
  <c r="E433" i="14" s="1"/>
  <c r="D432" i="14"/>
  <c r="E432" i="14" s="1"/>
  <c r="E431" i="14"/>
  <c r="D431" i="14"/>
  <c r="D430" i="14"/>
  <c r="E430" i="14" s="1"/>
  <c r="D429" i="14"/>
  <c r="E429" i="14" s="1"/>
  <c r="D428" i="14"/>
  <c r="E428" i="14" s="1"/>
  <c r="D427" i="14"/>
  <c r="E427" i="14" s="1"/>
  <c r="D426" i="14"/>
  <c r="E426" i="14" s="1"/>
  <c r="D425" i="14"/>
  <c r="E425" i="14" s="1"/>
  <c r="D424" i="14"/>
  <c r="E424" i="14" s="1"/>
  <c r="E423" i="14"/>
  <c r="D423" i="14"/>
  <c r="D422" i="14"/>
  <c r="E422" i="14" s="1"/>
  <c r="D421" i="14"/>
  <c r="E421" i="14" s="1"/>
  <c r="D420" i="14"/>
  <c r="E420" i="14" s="1"/>
  <c r="D419" i="14"/>
  <c r="E419" i="14" s="1"/>
  <c r="D418" i="14"/>
  <c r="E418" i="14" s="1"/>
  <c r="D417" i="14"/>
  <c r="E417" i="14" s="1"/>
  <c r="D416" i="14"/>
  <c r="E416" i="14" s="1"/>
  <c r="E415" i="14"/>
  <c r="D415" i="14"/>
  <c r="D414" i="14"/>
  <c r="E414" i="14" s="1"/>
  <c r="D413" i="14"/>
  <c r="E413" i="14" s="1"/>
  <c r="D412" i="14"/>
  <c r="E412" i="14" s="1"/>
  <c r="D411" i="14"/>
  <c r="E411" i="14" s="1"/>
  <c r="D410" i="14"/>
  <c r="E410" i="14" s="1"/>
  <c r="D409" i="14"/>
  <c r="E409" i="14" s="1"/>
  <c r="D408" i="14"/>
  <c r="E408" i="14" s="1"/>
  <c r="E407" i="14"/>
  <c r="D407" i="14"/>
  <c r="D406" i="14"/>
  <c r="E406" i="14" s="1"/>
  <c r="D405" i="14"/>
  <c r="E405" i="14" s="1"/>
  <c r="D404" i="14"/>
  <c r="E404" i="14" s="1"/>
  <c r="D403" i="14"/>
  <c r="E403" i="14" s="1"/>
  <c r="D402" i="14"/>
  <c r="E402" i="14" s="1"/>
  <c r="D401" i="14"/>
  <c r="E401" i="14" s="1"/>
  <c r="D400" i="14"/>
  <c r="E400" i="14" s="1"/>
  <c r="E399" i="14"/>
  <c r="D399" i="14"/>
  <c r="D398" i="14"/>
  <c r="E398" i="14" s="1"/>
  <c r="D397" i="14"/>
  <c r="E397" i="14" s="1"/>
  <c r="D396" i="14"/>
  <c r="E396" i="14" s="1"/>
  <c r="D395" i="14"/>
  <c r="E395" i="14" s="1"/>
  <c r="D394" i="14"/>
  <c r="E394" i="14" s="1"/>
  <c r="D393" i="14"/>
  <c r="E393" i="14" s="1"/>
  <c r="D392" i="14"/>
  <c r="E392" i="14" s="1"/>
  <c r="E391" i="14"/>
  <c r="D391" i="14"/>
  <c r="D390" i="14"/>
  <c r="E390" i="14" s="1"/>
  <c r="D389" i="14"/>
  <c r="E389" i="14" s="1"/>
  <c r="D388" i="14"/>
  <c r="E388" i="14" s="1"/>
  <c r="D387" i="14"/>
  <c r="E387" i="14" s="1"/>
  <c r="D386" i="14"/>
  <c r="E386" i="14" s="1"/>
  <c r="D385" i="14"/>
  <c r="E385" i="14" s="1"/>
  <c r="D384" i="14"/>
  <c r="E384" i="14" s="1"/>
  <c r="E383" i="14"/>
  <c r="D383" i="14"/>
  <c r="D382" i="14"/>
  <c r="E382" i="14" s="1"/>
  <c r="D381" i="14"/>
  <c r="E381" i="14" s="1"/>
  <c r="D380" i="14"/>
  <c r="E380" i="14" s="1"/>
  <c r="D379" i="14"/>
  <c r="E379" i="14" s="1"/>
  <c r="D378" i="14"/>
  <c r="E378" i="14" s="1"/>
  <c r="D377" i="14"/>
  <c r="E377" i="14" s="1"/>
  <c r="D376" i="14"/>
  <c r="E376" i="14" s="1"/>
  <c r="E375" i="14"/>
  <c r="D375" i="14"/>
  <c r="D374" i="14"/>
  <c r="E374" i="14" s="1"/>
  <c r="D373" i="14"/>
  <c r="E373" i="14" s="1"/>
  <c r="D372" i="14"/>
  <c r="E372" i="14" s="1"/>
  <c r="D371" i="14"/>
  <c r="E371" i="14" s="1"/>
  <c r="D370" i="14"/>
  <c r="E370" i="14" s="1"/>
  <c r="D369" i="14"/>
  <c r="E369" i="14" s="1"/>
  <c r="D368" i="14"/>
  <c r="E368" i="14" s="1"/>
  <c r="E367" i="14"/>
  <c r="D367" i="14"/>
  <c r="D366" i="14"/>
  <c r="E366" i="14" s="1"/>
  <c r="D365" i="14"/>
  <c r="E365" i="14" s="1"/>
  <c r="D364" i="14"/>
  <c r="E364" i="14" s="1"/>
  <c r="D363" i="14"/>
  <c r="E363" i="14" s="1"/>
  <c r="D362" i="14"/>
  <c r="E362" i="14" s="1"/>
  <c r="D361" i="14"/>
  <c r="E361" i="14" s="1"/>
  <c r="D360" i="14"/>
  <c r="E360" i="14" s="1"/>
  <c r="E359" i="14"/>
  <c r="D359" i="14"/>
  <c r="D358" i="14"/>
  <c r="E358" i="14" s="1"/>
  <c r="D357" i="14"/>
  <c r="E357" i="14" s="1"/>
  <c r="D356" i="14"/>
  <c r="E356" i="14" s="1"/>
  <c r="D355" i="14"/>
  <c r="E355" i="14" s="1"/>
  <c r="D354" i="14"/>
  <c r="E354" i="14" s="1"/>
  <c r="D353" i="14"/>
  <c r="E353" i="14" s="1"/>
  <c r="D352" i="14"/>
  <c r="E352" i="14" s="1"/>
  <c r="E351" i="14"/>
  <c r="D351" i="14"/>
  <c r="D350" i="14"/>
  <c r="E350" i="14" s="1"/>
  <c r="D349" i="14"/>
  <c r="E349" i="14" s="1"/>
  <c r="D348" i="14"/>
  <c r="E348" i="14" s="1"/>
  <c r="D347" i="14"/>
  <c r="E347" i="14" s="1"/>
  <c r="D346" i="14"/>
  <c r="E346" i="14" s="1"/>
  <c r="D345" i="14"/>
  <c r="E345" i="14" s="1"/>
  <c r="D344" i="14"/>
  <c r="E344" i="14" s="1"/>
  <c r="E343" i="14"/>
  <c r="D343" i="14"/>
  <c r="D342" i="14"/>
  <c r="E342" i="14" s="1"/>
  <c r="D341" i="14"/>
  <c r="E341" i="14" s="1"/>
  <c r="D340" i="14"/>
  <c r="E340" i="14" s="1"/>
  <c r="D339" i="14"/>
  <c r="E339" i="14" s="1"/>
  <c r="D338" i="14"/>
  <c r="E338" i="14" s="1"/>
  <c r="D337" i="14"/>
  <c r="E337" i="14" s="1"/>
  <c r="D336" i="14"/>
  <c r="E336" i="14" s="1"/>
  <c r="E335" i="14"/>
  <c r="D335" i="14"/>
  <c r="D334" i="14"/>
  <c r="E334" i="14" s="1"/>
  <c r="D333" i="14"/>
  <c r="E333" i="14" s="1"/>
  <c r="D332" i="14"/>
  <c r="E332" i="14" s="1"/>
  <c r="D331" i="14"/>
  <c r="E331" i="14" s="1"/>
  <c r="D330" i="14"/>
  <c r="E330" i="14" s="1"/>
  <c r="D329" i="14"/>
  <c r="E329" i="14" s="1"/>
  <c r="D328" i="14"/>
  <c r="E328" i="14" s="1"/>
  <c r="E327" i="14"/>
  <c r="D327" i="14"/>
  <c r="D326" i="14"/>
  <c r="E326" i="14" s="1"/>
  <c r="D325" i="14"/>
  <c r="E325" i="14" s="1"/>
  <c r="D324" i="14"/>
  <c r="E324" i="14" s="1"/>
  <c r="D323" i="14"/>
  <c r="E323" i="14" s="1"/>
  <c r="D322" i="14"/>
  <c r="E322" i="14" s="1"/>
  <c r="D321" i="14"/>
  <c r="E321" i="14" s="1"/>
  <c r="D320" i="14"/>
  <c r="E320" i="14" s="1"/>
  <c r="E319" i="14"/>
  <c r="D319" i="14"/>
  <c r="D318" i="14"/>
  <c r="E318" i="14" s="1"/>
  <c r="D317" i="14"/>
  <c r="E317" i="14" s="1"/>
  <c r="D316" i="14"/>
  <c r="E316" i="14" s="1"/>
  <c r="D315" i="14"/>
  <c r="E315" i="14" s="1"/>
  <c r="D314" i="14"/>
  <c r="E314" i="14" s="1"/>
  <c r="D313" i="14"/>
  <c r="E313" i="14" s="1"/>
  <c r="D312" i="14"/>
  <c r="E312" i="14" s="1"/>
  <c r="E311" i="14"/>
  <c r="D311" i="14"/>
  <c r="D310" i="14"/>
  <c r="E310" i="14" s="1"/>
  <c r="D309" i="14"/>
  <c r="E309" i="14" s="1"/>
  <c r="D308" i="14"/>
  <c r="E308" i="14" s="1"/>
  <c r="D307" i="14"/>
  <c r="E307" i="14" s="1"/>
  <c r="D306" i="14"/>
  <c r="E306" i="14" s="1"/>
  <c r="E305" i="14"/>
  <c r="D305" i="14"/>
  <c r="D304" i="14"/>
  <c r="E304" i="14" s="1"/>
  <c r="E303" i="14"/>
  <c r="D303" i="14"/>
  <c r="D302" i="14"/>
  <c r="E302" i="14" s="1"/>
  <c r="D301" i="14"/>
  <c r="E301" i="14" s="1"/>
  <c r="D300" i="14"/>
  <c r="E300" i="14" s="1"/>
  <c r="D299" i="14"/>
  <c r="E299" i="14" s="1"/>
  <c r="D298" i="14"/>
  <c r="E298" i="14" s="1"/>
  <c r="E297" i="14"/>
  <c r="D297" i="14"/>
  <c r="D296" i="14"/>
  <c r="E296" i="14" s="1"/>
  <c r="E295" i="14"/>
  <c r="D295" i="14"/>
  <c r="D294" i="14"/>
  <c r="E294" i="14" s="1"/>
  <c r="D293" i="14"/>
  <c r="E293" i="14" s="1"/>
  <c r="D292" i="14"/>
  <c r="E292" i="14" s="1"/>
  <c r="D291" i="14"/>
  <c r="E291" i="14" s="1"/>
  <c r="D290" i="14"/>
  <c r="E290" i="14" s="1"/>
  <c r="E289" i="14"/>
  <c r="D289" i="14"/>
  <c r="D288" i="14"/>
  <c r="E288" i="14" s="1"/>
  <c r="E287" i="14"/>
  <c r="D287" i="14"/>
  <c r="D286" i="14"/>
  <c r="E286" i="14" s="1"/>
  <c r="D285" i="14"/>
  <c r="E285" i="14" s="1"/>
  <c r="D284" i="14"/>
  <c r="E284" i="14" s="1"/>
  <c r="D283" i="14"/>
  <c r="E283" i="14" s="1"/>
  <c r="D282" i="14"/>
  <c r="E282" i="14" s="1"/>
  <c r="E281" i="14"/>
  <c r="D281" i="14"/>
  <c r="D280" i="14"/>
  <c r="E280" i="14" s="1"/>
  <c r="E279" i="14"/>
  <c r="D279" i="14"/>
  <c r="D278" i="14"/>
  <c r="E278" i="14" s="1"/>
  <c r="D277" i="14"/>
  <c r="E277" i="14" s="1"/>
  <c r="D276" i="14"/>
  <c r="E276" i="14" s="1"/>
  <c r="D275" i="14"/>
  <c r="E275" i="14" s="1"/>
  <c r="D274" i="14"/>
  <c r="E274" i="14" s="1"/>
  <c r="E273" i="14"/>
  <c r="D273" i="14"/>
  <c r="D272" i="14"/>
  <c r="E272" i="14" s="1"/>
  <c r="E271" i="14"/>
  <c r="D271" i="14"/>
  <c r="D270" i="14"/>
  <c r="E270" i="14" s="1"/>
  <c r="D269" i="14"/>
  <c r="E269" i="14" s="1"/>
  <c r="D268" i="14"/>
  <c r="E268" i="14" s="1"/>
  <c r="D267" i="14"/>
  <c r="E267" i="14" s="1"/>
  <c r="D266" i="14"/>
  <c r="E266" i="14" s="1"/>
  <c r="E265" i="14"/>
  <c r="D265" i="14"/>
  <c r="D264" i="14"/>
  <c r="E264" i="14" s="1"/>
  <c r="E263" i="14"/>
  <c r="D263" i="14"/>
  <c r="D262" i="14"/>
  <c r="E262" i="14" s="1"/>
  <c r="D261" i="14"/>
  <c r="E261" i="14" s="1"/>
  <c r="D260" i="14"/>
  <c r="E260" i="14" s="1"/>
  <c r="D259" i="14"/>
  <c r="E259" i="14" s="1"/>
  <c r="D258" i="14"/>
  <c r="E258" i="14" s="1"/>
  <c r="E257" i="14"/>
  <c r="D257" i="14"/>
  <c r="D256" i="14"/>
  <c r="E256" i="14" s="1"/>
  <c r="E255" i="14"/>
  <c r="D255" i="14"/>
  <c r="D254" i="14"/>
  <c r="E254" i="14" s="1"/>
  <c r="D253" i="14"/>
  <c r="E253" i="14" s="1"/>
  <c r="D252" i="14"/>
  <c r="E252" i="14" s="1"/>
  <c r="D251" i="14"/>
  <c r="E251" i="14" s="1"/>
  <c r="D250" i="14"/>
  <c r="E250" i="14" s="1"/>
  <c r="E249" i="14"/>
  <c r="D249" i="14"/>
  <c r="D248" i="14"/>
  <c r="E248" i="14" s="1"/>
  <c r="E247" i="14"/>
  <c r="D247" i="14"/>
  <c r="D246" i="14"/>
  <c r="E246" i="14" s="1"/>
  <c r="D245" i="14"/>
  <c r="E245" i="14" s="1"/>
  <c r="D244" i="14"/>
  <c r="E244" i="14" s="1"/>
  <c r="D243" i="14"/>
  <c r="E243" i="14" s="1"/>
  <c r="D242" i="14"/>
  <c r="E242" i="14" s="1"/>
  <c r="E241" i="14"/>
  <c r="D241" i="14"/>
  <c r="D240" i="14"/>
  <c r="E240" i="14" s="1"/>
  <c r="E239" i="14"/>
  <c r="D239" i="14"/>
  <c r="D238" i="14"/>
  <c r="E238" i="14" s="1"/>
  <c r="D237" i="14"/>
  <c r="E237" i="14" s="1"/>
  <c r="D236" i="14"/>
  <c r="E236" i="14" s="1"/>
  <c r="D235" i="14"/>
  <c r="E235" i="14" s="1"/>
  <c r="D234" i="14"/>
  <c r="E234" i="14" s="1"/>
  <c r="E233" i="14"/>
  <c r="D233" i="14"/>
  <c r="D232" i="14"/>
  <c r="E232" i="14" s="1"/>
  <c r="E231" i="14"/>
  <c r="D231" i="14"/>
  <c r="D230" i="14"/>
  <c r="E230" i="14" s="1"/>
  <c r="D229" i="14"/>
  <c r="E229" i="14" s="1"/>
  <c r="D228" i="14"/>
  <c r="E228" i="14" s="1"/>
  <c r="D227" i="14"/>
  <c r="E227" i="14" s="1"/>
  <c r="D226" i="14"/>
  <c r="E226" i="14" s="1"/>
  <c r="E225" i="14"/>
  <c r="D225" i="14"/>
  <c r="D224" i="14"/>
  <c r="E224" i="14" s="1"/>
  <c r="D223" i="14"/>
  <c r="E223" i="14" s="1"/>
  <c r="D222" i="14"/>
  <c r="E222" i="14" s="1"/>
  <c r="D221" i="14"/>
  <c r="E221" i="14" s="1"/>
  <c r="D220" i="14"/>
  <c r="E220" i="14" s="1"/>
  <c r="D219" i="14"/>
  <c r="E219" i="14" s="1"/>
  <c r="D218" i="14"/>
  <c r="E218" i="14" s="1"/>
  <c r="E217" i="14"/>
  <c r="D217" i="14"/>
  <c r="D216" i="14"/>
  <c r="E216" i="14" s="1"/>
  <c r="D215" i="14"/>
  <c r="E215" i="14" s="1"/>
  <c r="D214" i="14"/>
  <c r="E214" i="14" s="1"/>
  <c r="D213" i="14"/>
  <c r="E213" i="14" s="1"/>
  <c r="D212" i="14"/>
  <c r="E212" i="14" s="1"/>
  <c r="D211" i="14"/>
  <c r="E211" i="14" s="1"/>
  <c r="D210" i="14"/>
  <c r="E210" i="14" s="1"/>
  <c r="E209" i="14"/>
  <c r="D209" i="14"/>
  <c r="D208" i="14"/>
  <c r="E208" i="14" s="1"/>
  <c r="E207" i="14"/>
  <c r="D207" i="14"/>
  <c r="D206" i="14"/>
  <c r="E206" i="14" s="1"/>
  <c r="D205" i="14"/>
  <c r="E205" i="14" s="1"/>
  <c r="D204" i="14"/>
  <c r="E204" i="14" s="1"/>
  <c r="D203" i="14"/>
  <c r="E203" i="14" s="1"/>
  <c r="D202" i="14"/>
  <c r="E202" i="14" s="1"/>
  <c r="E201" i="14"/>
  <c r="D201" i="14"/>
  <c r="D200" i="14"/>
  <c r="E200" i="14" s="1"/>
  <c r="E199" i="14"/>
  <c r="D199" i="14"/>
  <c r="D198" i="14"/>
  <c r="E198" i="14" s="1"/>
  <c r="D197" i="14"/>
  <c r="E197" i="14" s="1"/>
  <c r="D196" i="14"/>
  <c r="E196" i="14" s="1"/>
  <c r="D195" i="14"/>
  <c r="E195" i="14" s="1"/>
  <c r="D194" i="14"/>
  <c r="E194" i="14" s="1"/>
  <c r="E193" i="14"/>
  <c r="D193" i="14"/>
  <c r="D192" i="14"/>
  <c r="E192" i="14" s="1"/>
  <c r="E191" i="14"/>
  <c r="D191" i="14"/>
  <c r="D190" i="14"/>
  <c r="E190" i="14" s="1"/>
  <c r="D189" i="14"/>
  <c r="E189" i="14" s="1"/>
  <c r="D188" i="14"/>
  <c r="E188" i="14" s="1"/>
  <c r="D187" i="14"/>
  <c r="E187" i="14" s="1"/>
  <c r="D186" i="14"/>
  <c r="E186" i="14" s="1"/>
  <c r="E185" i="14"/>
  <c r="D185" i="14"/>
  <c r="D184" i="14"/>
  <c r="E184" i="14" s="1"/>
  <c r="E183" i="14"/>
  <c r="D183" i="14"/>
  <c r="D182" i="14"/>
  <c r="E182" i="14" s="1"/>
  <c r="D181" i="14"/>
  <c r="E181" i="14" s="1"/>
  <c r="D180" i="14"/>
  <c r="E180" i="14" s="1"/>
  <c r="D179" i="14"/>
  <c r="E179" i="14" s="1"/>
  <c r="D178" i="14"/>
  <c r="E178" i="14" s="1"/>
  <c r="E177" i="14"/>
  <c r="D177" i="14"/>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D84" i="14"/>
  <c r="E84" i="14" s="1"/>
  <c r="J83" i="14"/>
  <c r="D83" i="14"/>
  <c r="E83" i="14" s="1"/>
  <c r="J82" i="14"/>
  <c r="D82" i="14"/>
  <c r="E82" i="14" s="1"/>
  <c r="J81" i="14"/>
  <c r="D81" i="14"/>
  <c r="E81" i="14" s="1"/>
  <c r="J80" i="14"/>
  <c r="D80" i="14"/>
  <c r="E80" i="14" s="1"/>
  <c r="J79" i="14"/>
  <c r="E79" i="14"/>
  <c r="D79" i="14"/>
  <c r="J78" i="14"/>
  <c r="D78" i="14"/>
  <c r="E78" i="14" s="1"/>
  <c r="J77" i="14"/>
  <c r="D77" i="14"/>
  <c r="E77" i="14" s="1"/>
  <c r="J76" i="14"/>
  <c r="D76" i="14"/>
  <c r="E76" i="14" s="1"/>
  <c r="J75" i="14"/>
  <c r="D75" i="14"/>
  <c r="E75" i="14" s="1"/>
  <c r="J74" i="14"/>
  <c r="D74" i="14"/>
  <c r="E74" i="14" s="1"/>
  <c r="J73" i="14"/>
  <c r="D73" i="14"/>
  <c r="E73" i="14" s="1"/>
  <c r="J72" i="14"/>
  <c r="D72" i="14"/>
  <c r="E72" i="14" s="1"/>
  <c r="J71" i="14"/>
  <c r="E71" i="14"/>
  <c r="D71" i="14"/>
  <c r="J70" i="14"/>
  <c r="D70" i="14"/>
  <c r="E70" i="14" s="1"/>
  <c r="J69" i="14"/>
  <c r="D69" i="14"/>
  <c r="E69" i="14" s="1"/>
  <c r="J68" i="14"/>
  <c r="D68" i="14"/>
  <c r="E68" i="14" s="1"/>
  <c r="J67" i="14"/>
  <c r="D67" i="14"/>
  <c r="E67" i="14" s="1"/>
  <c r="J66" i="14"/>
  <c r="D66" i="14"/>
  <c r="E66" i="14" s="1"/>
  <c r="J65" i="14"/>
  <c r="E65" i="14"/>
  <c r="D65" i="14"/>
  <c r="J64" i="14"/>
  <c r="D64" i="14"/>
  <c r="E64" i="14" s="1"/>
  <c r="J63" i="14"/>
  <c r="E63" i="14"/>
  <c r="D63" i="14"/>
  <c r="J62" i="14"/>
  <c r="D62" i="14"/>
  <c r="E62" i="14" s="1"/>
  <c r="J61" i="14"/>
  <c r="D61" i="14"/>
  <c r="E61" i="14" s="1"/>
  <c r="J60" i="14"/>
  <c r="D60" i="14"/>
  <c r="E60" i="14" s="1"/>
  <c r="J59" i="14"/>
  <c r="D59" i="14"/>
  <c r="E59" i="14" s="1"/>
  <c r="J58" i="14"/>
  <c r="D58" i="14"/>
  <c r="E58" i="14" s="1"/>
  <c r="J57" i="14"/>
  <c r="E57" i="14"/>
  <c r="D57" i="14"/>
  <c r="J56" i="14"/>
  <c r="D56" i="14"/>
  <c r="E56" i="14" s="1"/>
  <c r="J55" i="14"/>
  <c r="E55" i="14"/>
  <c r="D55" i="14"/>
  <c r="J54" i="14"/>
  <c r="D54" i="14"/>
  <c r="E54" i="14" s="1"/>
  <c r="J53" i="14"/>
  <c r="D53" i="14"/>
  <c r="E53" i="14" s="1"/>
  <c r="J52" i="14"/>
  <c r="D52" i="14"/>
  <c r="E52" i="14" s="1"/>
  <c r="J51" i="14"/>
  <c r="D51" i="14"/>
  <c r="E51" i="14" s="1"/>
  <c r="J50" i="14"/>
  <c r="D50" i="14"/>
  <c r="E50" i="14" s="1"/>
  <c r="J49" i="14"/>
  <c r="E49" i="14"/>
  <c r="D49" i="14"/>
  <c r="J48" i="14"/>
  <c r="D48" i="14"/>
  <c r="E48" i="14" s="1"/>
  <c r="J47" i="14"/>
  <c r="E47" i="14"/>
  <c r="D47" i="14"/>
  <c r="J46" i="14"/>
  <c r="D46" i="14"/>
  <c r="E46" i="14" s="1"/>
  <c r="J45" i="14"/>
  <c r="D45" i="14"/>
  <c r="E45" i="14" s="1"/>
  <c r="J44" i="14"/>
  <c r="D44" i="14"/>
  <c r="E44" i="14" s="1"/>
  <c r="J43" i="14"/>
  <c r="D43" i="14"/>
  <c r="E43" i="14" s="1"/>
  <c r="J42" i="14"/>
  <c r="D42" i="14"/>
  <c r="E42" i="14" s="1"/>
  <c r="J41" i="14"/>
  <c r="E41" i="14"/>
  <c r="D41" i="14"/>
  <c r="J40" i="14"/>
  <c r="D40" i="14"/>
  <c r="E40" i="14" s="1"/>
  <c r="J39" i="14"/>
  <c r="E39" i="14"/>
  <c r="D39" i="14"/>
  <c r="J38" i="14"/>
  <c r="D38" i="14"/>
  <c r="E38" i="14" s="1"/>
  <c r="J37" i="14"/>
  <c r="D37" i="14"/>
  <c r="E37" i="14" s="1"/>
  <c r="J36" i="14"/>
  <c r="D36" i="14"/>
  <c r="E36" i="14" s="1"/>
  <c r="J35" i="14"/>
  <c r="D35" i="14"/>
  <c r="E35" i="14" s="1"/>
  <c r="J34" i="14"/>
  <c r="D34" i="14"/>
  <c r="E34" i="14" s="1"/>
  <c r="J33" i="14"/>
  <c r="E33" i="14"/>
  <c r="D33" i="14"/>
  <c r="J32" i="14"/>
  <c r="D32" i="14"/>
  <c r="E32" i="14" s="1"/>
  <c r="J31" i="14"/>
  <c r="E31" i="14"/>
  <c r="D31" i="14"/>
  <c r="J30" i="14"/>
  <c r="E30" i="14"/>
  <c r="D30" i="14"/>
  <c r="J29" i="14"/>
  <c r="D29" i="14"/>
  <c r="E29" i="14" s="1"/>
  <c r="J28" i="14"/>
  <c r="D28" i="14"/>
  <c r="E28" i="14" s="1"/>
  <c r="J27" i="14"/>
  <c r="E27" i="14"/>
  <c r="D27" i="14"/>
  <c r="J26" i="14"/>
  <c r="D26" i="14"/>
  <c r="E26" i="14" s="1"/>
  <c r="J25" i="14"/>
  <c r="D25" i="14"/>
  <c r="E25" i="14" s="1"/>
  <c r="J24" i="14"/>
  <c r="E24" i="14"/>
  <c r="D24" i="14"/>
  <c r="J23" i="14"/>
  <c r="D23" i="14"/>
  <c r="E23" i="14" s="1"/>
  <c r="J22" i="14"/>
  <c r="E22" i="14"/>
  <c r="D22" i="14"/>
  <c r="J21" i="14"/>
  <c r="E21" i="14"/>
  <c r="D21" i="14"/>
  <c r="J20" i="14"/>
  <c r="D20" i="14"/>
  <c r="E20" i="14" s="1"/>
  <c r="J19" i="14"/>
  <c r="D19" i="14"/>
  <c r="E19" i="14" s="1"/>
  <c r="J18" i="14"/>
  <c r="E18" i="14"/>
  <c r="D18" i="14"/>
  <c r="J17" i="14"/>
  <c r="D17" i="14"/>
  <c r="E17" i="14" s="1"/>
  <c r="AH16" i="14"/>
  <c r="AF16" i="14"/>
  <c r="AD16" i="14"/>
  <c r="J16" i="14"/>
  <c r="D16" i="14"/>
  <c r="E16" i="14" s="1"/>
  <c r="J15" i="14"/>
  <c r="E15" i="14"/>
  <c r="D15" i="14"/>
  <c r="J14" i="14"/>
  <c r="D14" i="14"/>
  <c r="E14" i="14" s="1"/>
  <c r="J13" i="14"/>
  <c r="E13" i="14"/>
  <c r="D13" i="14"/>
  <c r="J12" i="14"/>
  <c r="D12" i="14"/>
  <c r="E12" i="14" s="1"/>
  <c r="J11" i="14"/>
  <c r="E11" i="14"/>
  <c r="D11" i="14"/>
  <c r="J10" i="14"/>
  <c r="D10" i="14"/>
  <c r="E10" i="14" s="1"/>
  <c r="J9" i="14"/>
  <c r="E9" i="14"/>
  <c r="D9" i="14"/>
  <c r="J8" i="14"/>
  <c r="D8" i="14"/>
  <c r="E8" i="14" s="1"/>
  <c r="J7" i="14"/>
  <c r="E7" i="14"/>
  <c r="D7" i="14"/>
  <c r="J6" i="14"/>
  <c r="E6" i="14"/>
  <c r="D6" i="14"/>
  <c r="J5" i="14"/>
  <c r="E5" i="14"/>
  <c r="D5" i="14"/>
  <c r="J4" i="14"/>
  <c r="D4" i="14"/>
  <c r="E4" i="14" s="1"/>
  <c r="J3" i="14"/>
  <c r="D3" i="14"/>
  <c r="E3" i="14" s="1"/>
  <c r="Y2" i="14"/>
  <c r="X2" i="14"/>
  <c r="W2" i="14"/>
  <c r="R2" i="14" a="1"/>
  <c r="R2" i="14" s="1"/>
  <c r="Q2" i="14" s="1" a="1"/>
  <c r="Q2" i="14" s="1"/>
  <c r="N2" i="14"/>
  <c r="O2" i="14" s="1"/>
  <c r="N2" i="14" a="1"/>
  <c r="O93" i="14" s="1"/>
  <c r="K2" i="14"/>
  <c r="S2" i="14" s="1" a="1"/>
  <c r="S2" i="14" s="1"/>
  <c r="K2" i="14" a="1"/>
  <c r="J2" i="14"/>
  <c r="H2" i="14" a="1"/>
  <c r="H2" i="14" s="1"/>
  <c r="G2" i="14" a="1"/>
  <c r="G2" i="14" s="1"/>
  <c r="D2" i="14"/>
  <c r="E2" i="14" s="1"/>
  <c r="A2" i="14" a="1"/>
  <c r="A2" i="14" s="1"/>
  <c r="B2" i="14" s="1" a="1"/>
  <c r="B2" i="14" s="1"/>
  <c r="AB48" i="12"/>
  <c r="N53" i="11"/>
  <c r="I49" i="11"/>
  <c r="G49" i="11"/>
  <c r="E49" i="11"/>
  <c r="G48" i="11"/>
  <c r="E48" i="11"/>
  <c r="I48" i="11" s="1"/>
  <c r="G47" i="11"/>
  <c r="I47" i="11" s="1"/>
  <c r="E47" i="11"/>
  <c r="P46" i="11"/>
  <c r="P45" i="11"/>
  <c r="G44" i="11"/>
  <c r="I44" i="11" s="1"/>
  <c r="E44" i="11"/>
  <c r="G43" i="11"/>
  <c r="E43" i="11"/>
  <c r="I43" i="11" s="1"/>
  <c r="G42" i="11"/>
  <c r="E42" i="11"/>
  <c r="I42" i="11" s="1"/>
  <c r="G41" i="11"/>
  <c r="I41" i="11" s="1"/>
  <c r="E41" i="11"/>
  <c r="G40" i="11"/>
  <c r="I40" i="11" s="1"/>
  <c r="E40" i="11"/>
  <c r="G39" i="11"/>
  <c r="E39" i="11"/>
  <c r="I39" i="11" s="1"/>
  <c r="G38" i="11"/>
  <c r="E38" i="11"/>
  <c r="I38" i="11" s="1"/>
  <c r="P37" i="11"/>
  <c r="P36" i="11"/>
  <c r="G35" i="11"/>
  <c r="I35" i="11" s="1"/>
  <c r="E35" i="11"/>
  <c r="G34" i="11"/>
  <c r="I34" i="11" s="1"/>
  <c r="E34" i="11"/>
  <c r="G33" i="11"/>
  <c r="E33" i="11"/>
  <c r="I33" i="11" s="1"/>
  <c r="G32" i="11"/>
  <c r="E32" i="11"/>
  <c r="I32" i="11" s="1"/>
  <c r="G31" i="11"/>
  <c r="I31" i="11" s="1"/>
  <c r="E31" i="11"/>
  <c r="P30" i="11"/>
  <c r="P29" i="11"/>
  <c r="G28" i="11"/>
  <c r="I28" i="11" s="1"/>
  <c r="E28" i="11"/>
  <c r="G27" i="11"/>
  <c r="E27" i="11"/>
  <c r="I27" i="11" s="1"/>
  <c r="G26" i="11"/>
  <c r="E26" i="11"/>
  <c r="I26" i="11" s="1"/>
  <c r="G25" i="11"/>
  <c r="I25" i="11" s="1"/>
  <c r="E25" i="11"/>
  <c r="G24" i="11"/>
  <c r="I24" i="11" s="1"/>
  <c r="E24" i="11"/>
  <c r="I23" i="11"/>
  <c r="G23" i="11"/>
  <c r="E23" i="11"/>
  <c r="G22" i="11"/>
  <c r="E22" i="11"/>
  <c r="I22" i="11" s="1"/>
  <c r="G21" i="11"/>
  <c r="I21" i="11" s="1"/>
  <c r="E21" i="11"/>
  <c r="P20" i="11"/>
  <c r="P19" i="11"/>
  <c r="G18" i="11"/>
  <c r="I18" i="11" s="1"/>
  <c r="E18" i="11"/>
  <c r="G17" i="11"/>
  <c r="E17" i="11"/>
  <c r="I17" i="11" s="1"/>
  <c r="G16" i="11"/>
  <c r="E16" i="11"/>
  <c r="I16" i="11" s="1"/>
  <c r="G15" i="11"/>
  <c r="I15" i="11" s="1"/>
  <c r="E15" i="11"/>
  <c r="G14" i="11"/>
  <c r="I14" i="11" s="1"/>
  <c r="E14" i="11"/>
  <c r="E51" i="11" s="1"/>
  <c r="N50" i="10"/>
  <c r="G17" i="10"/>
  <c r="I17" i="10" s="1"/>
  <c r="E17" i="10"/>
  <c r="G16" i="10"/>
  <c r="I16" i="10" s="1"/>
  <c r="E16" i="10"/>
  <c r="G15" i="10"/>
  <c r="E15" i="10"/>
  <c r="I15" i="10" s="1"/>
  <c r="G14" i="10"/>
  <c r="I14" i="10" s="1"/>
  <c r="E14" i="10"/>
  <c r="G13" i="10"/>
  <c r="G19" i="10" s="1"/>
  <c r="E13" i="10"/>
  <c r="E19"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D73" i="8"/>
  <c r="F73" i="8" s="1"/>
  <c r="C73" i="8"/>
  <c r="E73" i="8" s="1"/>
  <c r="B73" i="8"/>
  <c r="D72" i="8"/>
  <c r="F72" i="8" s="1"/>
  <c r="C72" i="8"/>
  <c r="E72" i="8" s="1"/>
  <c r="B72" i="8"/>
  <c r="E71" i="8"/>
  <c r="D71" i="8"/>
  <c r="F71" i="8" s="1"/>
  <c r="C71" i="8"/>
  <c r="B71" i="8"/>
  <c r="F70" i="8"/>
  <c r="E70" i="8"/>
  <c r="D70" i="8"/>
  <c r="C70" i="8"/>
  <c r="B70" i="8"/>
  <c r="F69" i="8"/>
  <c r="D69" i="8"/>
  <c r="C69" i="8"/>
  <c r="E69" i="8" s="1"/>
  <c r="B69" i="8"/>
  <c r="D68" i="8"/>
  <c r="F68" i="8" s="1"/>
  <c r="C68" i="8"/>
  <c r="E68" i="8" s="1"/>
  <c r="B68" i="8"/>
  <c r="E67" i="8"/>
  <c r="D67" i="8"/>
  <c r="F67" i="8" s="1"/>
  <c r="C67" i="8"/>
  <c r="B67" i="8"/>
  <c r="F66" i="8"/>
  <c r="E66" i="8"/>
  <c r="D66" i="8"/>
  <c r="C66" i="8"/>
  <c r="B66" i="8"/>
  <c r="F65" i="8"/>
  <c r="D65" i="8"/>
  <c r="C65" i="8"/>
  <c r="E65" i="8" s="1"/>
  <c r="B65" i="8"/>
  <c r="D64" i="8"/>
  <c r="F64" i="8" s="1"/>
  <c r="C64" i="8"/>
  <c r="E64" i="8" s="1"/>
  <c r="B64" i="8"/>
  <c r="E63" i="8"/>
  <c r="D63" i="8"/>
  <c r="F63" i="8" s="1"/>
  <c r="C63" i="8"/>
  <c r="B63" i="8"/>
  <c r="F62" i="8"/>
  <c r="E62" i="8"/>
  <c r="D62" i="8"/>
  <c r="C62" i="8"/>
  <c r="B62" i="8"/>
  <c r="F61" i="8"/>
  <c r="D61" i="8"/>
  <c r="C61" i="8"/>
  <c r="E61" i="8" s="1"/>
  <c r="B61" i="8"/>
  <c r="D60" i="8"/>
  <c r="F60" i="8" s="1"/>
  <c r="C60" i="8"/>
  <c r="E60" i="8" s="1"/>
  <c r="B60" i="8"/>
  <c r="E59" i="8"/>
  <c r="D59" i="8"/>
  <c r="F59" i="8" s="1"/>
  <c r="C59" i="8"/>
  <c r="B59" i="8"/>
  <c r="F58" i="8"/>
  <c r="E58" i="8"/>
  <c r="D58" i="8"/>
  <c r="C58" i="8"/>
  <c r="B58" i="8"/>
  <c r="F57" i="8"/>
  <c r="D57" i="8"/>
  <c r="C57" i="8"/>
  <c r="E57" i="8" s="1"/>
  <c r="B57" i="8"/>
  <c r="D56" i="8"/>
  <c r="F56" i="8" s="1"/>
  <c r="C56" i="8"/>
  <c r="E56" i="8" s="1"/>
  <c r="B56" i="8"/>
  <c r="E55" i="8"/>
  <c r="D55" i="8"/>
  <c r="F55" i="8" s="1"/>
  <c r="C55" i="8"/>
  <c r="B55" i="8"/>
  <c r="F54" i="8"/>
  <c r="E54" i="8"/>
  <c r="D54" i="8"/>
  <c r="C54" i="8"/>
  <c r="B54" i="8"/>
  <c r="F53" i="8"/>
  <c r="D53" i="8"/>
  <c r="C53" i="8"/>
  <c r="E53" i="8" s="1"/>
  <c r="B53" i="8"/>
  <c r="D52" i="8"/>
  <c r="F52" i="8" s="1"/>
  <c r="C52" i="8"/>
  <c r="E52" i="8" s="1"/>
  <c r="B52" i="8"/>
  <c r="E51" i="8"/>
  <c r="D51" i="8"/>
  <c r="F51" i="8" s="1"/>
  <c r="C51" i="8"/>
  <c r="B51" i="8"/>
  <c r="F50" i="8"/>
  <c r="E50" i="8"/>
  <c r="D50" i="8"/>
  <c r="C50" i="8"/>
  <c r="B50" i="8"/>
  <c r="F49" i="8"/>
  <c r="D49" i="8"/>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c r="U804" i="6" a="1"/>
  <c r="T804" i="6" a="1"/>
  <c r="T804" i="6" s="1"/>
  <c r="S804" i="6" a="1"/>
  <c r="S804" i="6" s="1"/>
  <c r="R804" i="6" a="1"/>
  <c r="R804" i="6" s="1"/>
  <c r="Q804" i="6" a="1"/>
  <c r="Q804" i="6" s="1"/>
  <c r="P804" i="6" a="1"/>
  <c r="P804" i="6" s="1"/>
  <c r="O804" i="6" a="1"/>
  <c r="O804" i="6" s="1"/>
  <c r="N804" i="6" a="1"/>
  <c r="N804" i="6" s="1"/>
  <c r="M804" i="6" a="1"/>
  <c r="M804" i="6" s="1"/>
  <c r="L804" i="6" a="1"/>
  <c r="L804" i="6" s="1"/>
  <c r="K804" i="6"/>
  <c r="K804" i="6" a="1"/>
  <c r="AI803" i="6" a="1"/>
  <c r="AI803" i="6" s="1"/>
  <c r="AH803" i="6" a="1"/>
  <c r="AH803" i="6" s="1"/>
  <c r="AG803" i="6" a="1"/>
  <c r="AG803" i="6" s="1"/>
  <c r="AF803" i="6" a="1"/>
  <c r="AF803" i="6" s="1"/>
  <c r="AE803" i="6"/>
  <c r="AE803" i="6" a="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c r="O803" i="6" a="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c r="AC802" i="6" a="1"/>
  <c r="AB802" i="6" a="1"/>
  <c r="AB802" i="6" s="1"/>
  <c r="AA802" i="6" a="1"/>
  <c r="AA802" i="6" s="1"/>
  <c r="Z802" i="6" a="1"/>
  <c r="Z802" i="6" s="1"/>
  <c r="Y802" i="6" a="1"/>
  <c r="Y802" i="6" s="1"/>
  <c r="X802" i="6" a="1"/>
  <c r="X802" i="6" s="1"/>
  <c r="W802" i="6" a="1"/>
  <c r="W802" i="6" s="1"/>
  <c r="V802" i="6" a="1"/>
  <c r="V802" i="6" s="1"/>
  <c r="U802" i="6"/>
  <c r="U802" i="6" a="1"/>
  <c r="T802" i="6" a="1"/>
  <c r="T802" i="6" s="1"/>
  <c r="S802" i="6" a="1"/>
  <c r="S802" i="6" s="1"/>
  <c r="R802" i="6" a="1"/>
  <c r="R802" i="6" s="1"/>
  <c r="Q802" i="6" a="1"/>
  <c r="Q802" i="6" s="1"/>
  <c r="P802" i="6" a="1"/>
  <c r="P802" i="6" s="1"/>
  <c r="O802" i="6"/>
  <c r="O802" i="6" a="1"/>
  <c r="N802" i="6" a="1"/>
  <c r="N802" i="6" s="1"/>
  <c r="M802" i="6" a="1"/>
  <c r="M802" i="6" s="1"/>
  <c r="L802" i="6" a="1"/>
  <c r="L802" i="6" s="1"/>
  <c r="K802" i="6" a="1"/>
  <c r="K802" i="6" s="1"/>
  <c r="AI801" i="6" a="1"/>
  <c r="AI801" i="6" s="1"/>
  <c r="AH801" i="6" a="1"/>
  <c r="AH801" i="6" s="1"/>
  <c r="AG801" i="6" a="1"/>
  <c r="AG801" i="6" s="1"/>
  <c r="AF801" i="6" a="1"/>
  <c r="AF801" i="6" s="1"/>
  <c r="AE801" i="6"/>
  <c r="AE801" i="6" a="1"/>
  <c r="AD801" i="6" a="1"/>
  <c r="AD801" i="6" s="1"/>
  <c r="AC801" i="6" a="1"/>
  <c r="AC801" i="6" s="1"/>
  <c r="AB801" i="6" a="1"/>
  <c r="AB801" i="6" s="1"/>
  <c r="AA801" i="6" a="1"/>
  <c r="AA801" i="6" s="1"/>
  <c r="Z801" i="6" a="1"/>
  <c r="Z801" i="6" s="1"/>
  <c r="Y801" i="6" a="1"/>
  <c r="Y801" i="6" s="1"/>
  <c r="X801" i="6" a="1"/>
  <c r="X801" i="6" s="1"/>
  <c r="W801" i="6"/>
  <c r="W801" i="6" a="1"/>
  <c r="V801" i="6" a="1"/>
  <c r="V801" i="6" s="1"/>
  <c r="U801" i="6" a="1"/>
  <c r="U801" i="6" s="1"/>
  <c r="T801" i="6" a="1"/>
  <c r="T801" i="6" s="1"/>
  <c r="S801" i="6" a="1"/>
  <c r="S801" i="6" s="1"/>
  <c r="R801" i="6" a="1"/>
  <c r="R801" i="6" s="1"/>
  <c r="Q801" i="6" a="1"/>
  <c r="Q801" i="6" s="1"/>
  <c r="P801" i="6" a="1"/>
  <c r="P801" i="6" s="1"/>
  <c r="O801" i="6"/>
  <c r="O801" i="6" a="1"/>
  <c r="N801" i="6" a="1"/>
  <c r="N801" i="6" s="1"/>
  <c r="M801" i="6" a="1"/>
  <c r="M801" i="6" s="1"/>
  <c r="L801" i="6" a="1"/>
  <c r="L801" i="6" s="1"/>
  <c r="K801" i="6" a="1"/>
  <c r="K801" i="6" s="1"/>
  <c r="AI800" i="6" a="1"/>
  <c r="AI800" i="6" s="1"/>
  <c r="AH800" i="6" a="1"/>
  <c r="AH800" i="6" s="1"/>
  <c r="AG800" i="6" a="1"/>
  <c r="AG800" i="6" s="1"/>
  <c r="AF800" i="6" a="1"/>
  <c r="AF800" i="6" s="1"/>
  <c r="AE800" i="6"/>
  <c r="AE800" i="6" a="1"/>
  <c r="AD800" i="6" a="1"/>
  <c r="AD800" i="6" s="1"/>
  <c r="AC800" i="6" a="1"/>
  <c r="AC800" i="6" s="1"/>
  <c r="AB800" i="6" a="1"/>
  <c r="AB800" i="6" s="1"/>
  <c r="AA800" i="6" a="1"/>
  <c r="AA800" i="6" s="1"/>
  <c r="Z800" i="6" a="1"/>
  <c r="Z800" i="6" s="1"/>
  <c r="Y800" i="6" a="1"/>
  <c r="Y800" i="6" s="1"/>
  <c r="X800" i="6" a="1"/>
  <c r="X800" i="6" s="1"/>
  <c r="W800" i="6"/>
  <c r="W800" i="6" a="1"/>
  <c r="V800" i="6" a="1"/>
  <c r="V800" i="6" s="1"/>
  <c r="U800" i="6" a="1"/>
  <c r="U800" i="6" s="1"/>
  <c r="T800" i="6" a="1"/>
  <c r="T800" i="6" s="1"/>
  <c r="S800" i="6" a="1"/>
  <c r="S800" i="6" s="1"/>
  <c r="R800" i="6" a="1"/>
  <c r="R800" i="6" s="1"/>
  <c r="Q800" i="6" a="1"/>
  <c r="Q800" i="6" s="1"/>
  <c r="P800" i="6" a="1"/>
  <c r="P800" i="6" s="1"/>
  <c r="O800" i="6"/>
  <c r="O800" i="6" a="1"/>
  <c r="N800" i="6" a="1"/>
  <c r="N800" i="6" s="1"/>
  <c r="M800" i="6" a="1"/>
  <c r="M800" i="6" s="1"/>
  <c r="L800" i="6" a="1"/>
  <c r="L800" i="6" s="1"/>
  <c r="K800" i="6" a="1"/>
  <c r="K800" i="6" s="1"/>
  <c r="AI799" i="6" a="1"/>
  <c r="AI799" i="6" s="1"/>
  <c r="AH799" i="6" a="1"/>
  <c r="AH799" i="6" s="1"/>
  <c r="AG799" i="6" a="1"/>
  <c r="AG799" i="6" s="1"/>
  <c r="AF799" i="6" a="1"/>
  <c r="AF799" i="6" s="1"/>
  <c r="AE799" i="6"/>
  <c r="AE799" i="6" a="1"/>
  <c r="AD799" i="6" a="1"/>
  <c r="AD799" i="6" s="1"/>
  <c r="AC799" i="6" a="1"/>
  <c r="AC799" i="6" s="1"/>
  <c r="AB799" i="6" a="1"/>
  <c r="AB799" i="6" s="1"/>
  <c r="AA799" i="6" a="1"/>
  <c r="AA799" i="6" s="1"/>
  <c r="Z799" i="6" a="1"/>
  <c r="Z799" i="6" s="1"/>
  <c r="Y799" i="6" a="1"/>
  <c r="Y799" i="6" s="1"/>
  <c r="X799" i="6" a="1"/>
  <c r="X799" i="6" s="1"/>
  <c r="W799" i="6"/>
  <c r="W799" i="6" a="1"/>
  <c r="V799" i="6" a="1"/>
  <c r="V799" i="6" s="1"/>
  <c r="U799" i="6" a="1"/>
  <c r="U799" i="6" s="1"/>
  <c r="T799" i="6" a="1"/>
  <c r="T799" i="6" s="1"/>
  <c r="S799" i="6" a="1"/>
  <c r="S799" i="6" s="1"/>
  <c r="R799" i="6" a="1"/>
  <c r="R799" i="6" s="1"/>
  <c r="Q799" i="6" a="1"/>
  <c r="Q799" i="6" s="1"/>
  <c r="P799" i="6" a="1"/>
  <c r="P799" i="6" s="1"/>
  <c r="O799" i="6"/>
  <c r="O799" i="6" a="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a="1"/>
  <c r="AC798" i="6" s="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a="1"/>
  <c r="X794" i="6" s="1"/>
  <c r="W794" i="6" a="1"/>
  <c r="W794" i="6" s="1"/>
  <c r="V794" i="6" a="1"/>
  <c r="V794" i="6" s="1"/>
  <c r="U794" i="6" a="1"/>
  <c r="U794" i="6" s="1"/>
  <c r="T794" i="6" a="1"/>
  <c r="T794" i="6" s="1"/>
  <c r="S794" i="6" a="1"/>
  <c r="S794" i="6" s="1"/>
  <c r="R794" i="6"/>
  <c r="R794" i="6" a="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c r="AF793" i="6" a="1"/>
  <c r="AE793" i="6" a="1"/>
  <c r="AE793" i="6" s="1"/>
  <c r="AD793" i="6" a="1"/>
  <c r="AD793" i="6" s="1"/>
  <c r="AC793" i="6" a="1"/>
  <c r="AC793" i="6" s="1"/>
  <c r="AB793" i="6" a="1"/>
  <c r="AB793" i="6" s="1"/>
  <c r="AA793" i="6" a="1"/>
  <c r="AA793" i="6" s="1"/>
  <c r="Z793" i="6"/>
  <c r="Z793" i="6" a="1"/>
  <c r="Y793" i="6" a="1"/>
  <c r="Y793" i="6" s="1"/>
  <c r="X793" i="6" a="1"/>
  <c r="X793" i="6" s="1"/>
  <c r="W793" i="6" a="1"/>
  <c r="W793" i="6" s="1"/>
  <c r="V793" i="6" a="1"/>
  <c r="V793" i="6" s="1"/>
  <c r="U793" i="6" a="1"/>
  <c r="U793" i="6" s="1"/>
  <c r="T793" i="6" a="1"/>
  <c r="T793" i="6" s="1"/>
  <c r="S793" i="6" a="1"/>
  <c r="S793" i="6" s="1"/>
  <c r="R793" i="6"/>
  <c r="R793" i="6" a="1"/>
  <c r="Q793" i="6" a="1"/>
  <c r="Q793" i="6" s="1"/>
  <c r="P793" i="6" a="1"/>
  <c r="P793" i="6" s="1"/>
  <c r="O793" i="6" a="1"/>
  <c r="O793" i="6" s="1"/>
  <c r="N793" i="6" a="1"/>
  <c r="N793" i="6" s="1"/>
  <c r="M793" i="6" a="1"/>
  <c r="M793" i="6" s="1"/>
  <c r="L793" i="6"/>
  <c r="L793" i="6" a="1"/>
  <c r="K793" i="6" a="1"/>
  <c r="K793" i="6" s="1"/>
  <c r="AI792" i="6" a="1"/>
  <c r="AI792" i="6" s="1"/>
  <c r="AH792" i="6" a="1"/>
  <c r="AH792" i="6" s="1"/>
  <c r="AG792" i="6" a="1"/>
  <c r="AG792" i="6" s="1"/>
  <c r="AF792" i="6"/>
  <c r="AF792" i="6" a="1"/>
  <c r="AE792" i="6" a="1"/>
  <c r="AE792" i="6" s="1"/>
  <c r="AD792" i="6" a="1"/>
  <c r="AD792" i="6" s="1"/>
  <c r="AC792" i="6" a="1"/>
  <c r="AC792" i="6" s="1"/>
  <c r="AB792" i="6"/>
  <c r="AB792" i="6" a="1"/>
  <c r="AA792" i="6" a="1"/>
  <c r="AA792" i="6" s="1"/>
  <c r="Z792" i="6" a="1"/>
  <c r="Z792" i="6" s="1"/>
  <c r="Y792" i="6" a="1"/>
  <c r="Y792" i="6" s="1"/>
  <c r="X792" i="6" a="1"/>
  <c r="X792" i="6" s="1"/>
  <c r="W792" i="6" a="1"/>
  <c r="W792" i="6" s="1"/>
  <c r="V792" i="6"/>
  <c r="V792" i="6" a="1"/>
  <c r="U792" i="6" a="1"/>
  <c r="U792" i="6" s="1"/>
  <c r="T792" i="6" a="1"/>
  <c r="T792" i="6" s="1"/>
  <c r="S792" i="6" a="1"/>
  <c r="S792" i="6" s="1"/>
  <c r="R792" i="6" a="1"/>
  <c r="R792" i="6" s="1"/>
  <c r="Q792" i="6" a="1"/>
  <c r="Q792" i="6" s="1"/>
  <c r="P792" i="6"/>
  <c r="P792" i="6" a="1"/>
  <c r="O792" i="6" a="1"/>
  <c r="O792" i="6" s="1"/>
  <c r="N792" i="6" a="1"/>
  <c r="N792" i="6" s="1"/>
  <c r="M792" i="6" a="1"/>
  <c r="M792" i="6" s="1"/>
  <c r="L792" i="6" a="1"/>
  <c r="L792" i="6" s="1"/>
  <c r="K792" i="6" a="1"/>
  <c r="K792" i="6" s="1"/>
  <c r="AI791" i="6" a="1"/>
  <c r="AI791" i="6" s="1"/>
  <c r="AH791" i="6" a="1"/>
  <c r="AH791" i="6" s="1"/>
  <c r="AG791" i="6" a="1"/>
  <c r="AG791" i="6" s="1"/>
  <c r="AF791" i="6"/>
  <c r="AF791" i="6" a="1"/>
  <c r="AE791" i="6" a="1"/>
  <c r="AE791" i="6" s="1"/>
  <c r="AD791" i="6" a="1"/>
  <c r="AD791" i="6" s="1"/>
  <c r="AC791" i="6" a="1"/>
  <c r="AC791" i="6" s="1"/>
  <c r="AB791" i="6" a="1"/>
  <c r="AB791" i="6" s="1"/>
  <c r="AA791" i="6" a="1"/>
  <c r="AA791" i="6" s="1"/>
  <c r="Z791" i="6"/>
  <c r="Z791" i="6" a="1"/>
  <c r="Y791" i="6" a="1"/>
  <c r="Y791" i="6" s="1"/>
  <c r="X791" i="6" a="1"/>
  <c r="X791" i="6" s="1"/>
  <c r="W791" i="6" a="1"/>
  <c r="W791" i="6" s="1"/>
  <c r="V791" i="6" a="1"/>
  <c r="V791" i="6" s="1"/>
  <c r="U791" i="6" a="1"/>
  <c r="U791" i="6" s="1"/>
  <c r="T791" i="6" a="1"/>
  <c r="T791" i="6" s="1"/>
  <c r="S791" i="6" a="1"/>
  <c r="S791" i="6" s="1"/>
  <c r="R791" i="6"/>
  <c r="R791" i="6" a="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c r="AD790" i="6" a="1"/>
  <c r="AC790" i="6" a="1"/>
  <c r="AC790" i="6" s="1"/>
  <c r="AB790" i="6" a="1"/>
  <c r="AB790" i="6" s="1"/>
  <c r="AA790" i="6" a="1"/>
  <c r="AA790" i="6" s="1"/>
  <c r="Z790" i="6" a="1"/>
  <c r="Z790" i="6" s="1"/>
  <c r="Y790" i="6" a="1"/>
  <c r="Y790" i="6" s="1"/>
  <c r="X790" i="6" a="1"/>
  <c r="X790" i="6" s="1"/>
  <c r="W790" i="6" a="1"/>
  <c r="W790" i="6" s="1"/>
  <c r="V790" i="6"/>
  <c r="V790" i="6" a="1"/>
  <c r="U790" i="6" a="1"/>
  <c r="U790" i="6" s="1"/>
  <c r="T790" i="6" a="1"/>
  <c r="T790" i="6" s="1"/>
  <c r="S790" i="6" a="1"/>
  <c r="S790" i="6" s="1"/>
  <c r="R790" i="6" a="1"/>
  <c r="R790" i="6" s="1"/>
  <c r="Q790" i="6" a="1"/>
  <c r="Q790" i="6" s="1"/>
  <c r="P790" i="6" a="1"/>
  <c r="P790" i="6" s="1"/>
  <c r="O790" i="6" a="1"/>
  <c r="O790" i="6" s="1"/>
  <c r="N790" i="6"/>
  <c r="N790" i="6" a="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c r="AB789" i="6" a="1"/>
  <c r="AA789" i="6" a="1"/>
  <c r="AA789" i="6" s="1"/>
  <c r="Z789" i="6" a="1"/>
  <c r="Z789" i="6" s="1"/>
  <c r="Y789" i="6" a="1"/>
  <c r="Y789" i="6" s="1"/>
  <c r="X789" i="6"/>
  <c r="X789" i="6" a="1"/>
  <c r="W789" i="6" a="1"/>
  <c r="W789" i="6" s="1"/>
  <c r="V789" i="6" a="1"/>
  <c r="V789" i="6" s="1"/>
  <c r="U789" i="6" a="1"/>
  <c r="U789" i="6" s="1"/>
  <c r="T789" i="6" a="1"/>
  <c r="T789" i="6" s="1"/>
  <c r="S789" i="6" a="1"/>
  <c r="S789" i="6" s="1"/>
  <c r="R789" i="6"/>
  <c r="R789" i="6" a="1"/>
  <c r="Q789" i="6" a="1"/>
  <c r="Q789" i="6" s="1"/>
  <c r="P789" i="6" a="1"/>
  <c r="P789" i="6" s="1"/>
  <c r="O789" i="6" a="1"/>
  <c r="O789" i="6" s="1"/>
  <c r="N789" i="6" a="1"/>
  <c r="N789" i="6" s="1"/>
  <c r="M789" i="6" a="1"/>
  <c r="M789" i="6" s="1"/>
  <c r="L789" i="6" a="1"/>
  <c r="L789" i="6" s="1"/>
  <c r="K789" i="6" a="1"/>
  <c r="K789" i="6" s="1"/>
  <c r="AI788" i="6" a="1"/>
  <c r="AI788" i="6" s="1"/>
  <c r="AH788" i="6" a="1"/>
  <c r="AH788" i="6" s="1"/>
  <c r="AG788" i="6" a="1"/>
  <c r="AG788" i="6" s="1"/>
  <c r="AF788" i="6" a="1"/>
  <c r="AF788" i="6" s="1"/>
  <c r="AE788" i="6" a="1"/>
  <c r="AE788" i="6" s="1"/>
  <c r="AD788" i="6"/>
  <c r="AD788" i="6" a="1"/>
  <c r="AC788" i="6" a="1"/>
  <c r="AC788" i="6" s="1"/>
  <c r="AB788" i="6" a="1"/>
  <c r="AB788" i="6" s="1"/>
  <c r="AA788" i="6" a="1"/>
  <c r="AA788" i="6" s="1"/>
  <c r="Z788" i="6" a="1"/>
  <c r="Z788" i="6" s="1"/>
  <c r="Y788" i="6" a="1"/>
  <c r="Y788" i="6" s="1"/>
  <c r="X788" i="6" a="1"/>
  <c r="X788" i="6" s="1"/>
  <c r="W788" i="6"/>
  <c r="W788" i="6" a="1"/>
  <c r="V788" i="6" a="1"/>
  <c r="V788" i="6" s="1"/>
  <c r="U788" i="6" a="1"/>
  <c r="U788" i="6" s="1"/>
  <c r="T788" i="6" a="1"/>
  <c r="T788" i="6" s="1"/>
  <c r="S788" i="6" a="1"/>
  <c r="S788" i="6" s="1"/>
  <c r="R788" i="6" a="1"/>
  <c r="R788" i="6" s="1"/>
  <c r="Q788" i="6" a="1"/>
  <c r="Q788" i="6" s="1"/>
  <c r="P788" i="6" a="1"/>
  <c r="P788" i="6" s="1"/>
  <c r="O788" i="6"/>
  <c r="O788" i="6" a="1"/>
  <c r="N788" i="6" a="1"/>
  <c r="N788" i="6" s="1"/>
  <c r="M788" i="6" a="1"/>
  <c r="M788" i="6" s="1"/>
  <c r="L788" i="6" a="1"/>
  <c r="L788" i="6" s="1"/>
  <c r="K788" i="6" a="1"/>
  <c r="K788" i="6" s="1"/>
  <c r="AI787" i="6" a="1"/>
  <c r="AI787" i="6" s="1"/>
  <c r="AH787" i="6" a="1"/>
  <c r="AH787" i="6" s="1"/>
  <c r="AG787" i="6" a="1"/>
  <c r="AG787" i="6" s="1"/>
  <c r="AF787" i="6" a="1"/>
  <c r="AF787" i="6" s="1"/>
  <c r="AE787" i="6" a="1"/>
  <c r="AE787" i="6" s="1"/>
  <c r="AD787" i="6" a="1"/>
  <c r="AD787" i="6" s="1"/>
  <c r="AC787" i="6" a="1"/>
  <c r="AC787" i="6" s="1"/>
  <c r="AB787" i="6" a="1"/>
  <c r="AB787" i="6" s="1"/>
  <c r="AA787" i="6" a="1"/>
  <c r="AA787" i="6" s="1"/>
  <c r="Z787" i="6" a="1"/>
  <c r="Z787" i="6" s="1"/>
  <c r="Y787" i="6" a="1"/>
  <c r="Y787" i="6" s="1"/>
  <c r="X787" i="6" a="1"/>
  <c r="X787" i="6" s="1"/>
  <c r="W787" i="6"/>
  <c r="W787" i="6" a="1"/>
  <c r="V787" i="6" a="1"/>
  <c r="V787" i="6" s="1"/>
  <c r="U787" i="6" a="1"/>
  <c r="U787" i="6" s="1"/>
  <c r="T787" i="6" a="1"/>
  <c r="T787" i="6" s="1"/>
  <c r="S787" i="6" a="1"/>
  <c r="S787" i="6" s="1"/>
  <c r="R787" i="6" a="1"/>
  <c r="R787" i="6" s="1"/>
  <c r="Q787" i="6" a="1"/>
  <c r="Q787" i="6" s="1"/>
  <c r="P787" i="6" a="1"/>
  <c r="P787" i="6" s="1"/>
  <c r="O787" i="6"/>
  <c r="O787" i="6" a="1"/>
  <c r="N787" i="6" a="1"/>
  <c r="N787" i="6" s="1"/>
  <c r="M787" i="6" a="1"/>
  <c r="M787" i="6" s="1"/>
  <c r="L787" i="6" a="1"/>
  <c r="L787" i="6" s="1"/>
  <c r="K787" i="6" a="1"/>
  <c r="K787" i="6" s="1"/>
  <c r="AI786" i="6" a="1"/>
  <c r="AI786" i="6" s="1"/>
  <c r="AH786" i="6" a="1"/>
  <c r="AH786" i="6" s="1"/>
  <c r="AG786" i="6" a="1"/>
  <c r="AG786" i="6" s="1"/>
  <c r="AF786" i="6" a="1"/>
  <c r="AF786" i="6" s="1"/>
  <c r="AE786" i="6"/>
  <c r="AE786" i="6" a="1"/>
  <c r="AD786" i="6" a="1"/>
  <c r="AD786" i="6" s="1"/>
  <c r="AC786" i="6" a="1"/>
  <c r="AC786" i="6" s="1"/>
  <c r="AB786" i="6" a="1"/>
  <c r="AB786" i="6" s="1"/>
  <c r="AA786" i="6" a="1"/>
  <c r="AA786" i="6" s="1"/>
  <c r="Z786" i="6" a="1"/>
  <c r="Z786" i="6" s="1"/>
  <c r="Y786" i="6" a="1"/>
  <c r="Y786" i="6" s="1"/>
  <c r="X786" i="6" a="1"/>
  <c r="X786" i="6" s="1"/>
  <c r="W786" i="6"/>
  <c r="W786" i="6" a="1"/>
  <c r="V786" i="6" a="1"/>
  <c r="V786" i="6" s="1"/>
  <c r="U786" i="6" a="1"/>
  <c r="U786" i="6" s="1"/>
  <c r="T786" i="6" a="1"/>
  <c r="T786" i="6" s="1"/>
  <c r="S786" i="6" a="1"/>
  <c r="S786" i="6" s="1"/>
  <c r="R786" i="6" a="1"/>
  <c r="R786" i="6" s="1"/>
  <c r="Q786" i="6" a="1"/>
  <c r="Q786" i="6" s="1"/>
  <c r="P786" i="6" a="1"/>
  <c r="P786" i="6" s="1"/>
  <c r="O786" i="6"/>
  <c r="O786" i="6" a="1"/>
  <c r="N786" i="6" a="1"/>
  <c r="N786" i="6" s="1"/>
  <c r="M786" i="6" a="1"/>
  <c r="M786" i="6" s="1"/>
  <c r="L786" i="6" a="1"/>
  <c r="L786" i="6" s="1"/>
  <c r="K786" i="6" a="1"/>
  <c r="K786" i="6" s="1"/>
  <c r="AI785" i="6" a="1"/>
  <c r="AI785" i="6" s="1"/>
  <c r="AH785" i="6" a="1"/>
  <c r="AH785" i="6" s="1"/>
  <c r="AG785" i="6" a="1"/>
  <c r="AG785" i="6" s="1"/>
  <c r="AF785" i="6" a="1"/>
  <c r="AF785" i="6" s="1"/>
  <c r="AE785" i="6"/>
  <c r="AE785" i="6" a="1"/>
  <c r="AD785" i="6" a="1"/>
  <c r="AD785" i="6" s="1"/>
  <c r="AC785" i="6" a="1"/>
  <c r="AC785" i="6" s="1"/>
  <c r="AB785" i="6" a="1"/>
  <c r="AB785" i="6" s="1"/>
  <c r="AA785" i="6" a="1"/>
  <c r="AA785" i="6" s="1"/>
  <c r="Z785" i="6" a="1"/>
  <c r="Z785" i="6" s="1"/>
  <c r="Y785" i="6" a="1"/>
  <c r="Y785" i="6" s="1"/>
  <c r="X785" i="6" a="1"/>
  <c r="X785" i="6" s="1"/>
  <c r="W785" i="6"/>
  <c r="W785" i="6" a="1"/>
  <c r="V785" i="6" a="1"/>
  <c r="V785" i="6" s="1"/>
  <c r="U785" i="6" a="1"/>
  <c r="U785" i="6" s="1"/>
  <c r="T785" i="6" a="1"/>
  <c r="T785" i="6" s="1"/>
  <c r="S785" i="6" a="1"/>
  <c r="S785" i="6" s="1"/>
  <c r="R785" i="6" a="1"/>
  <c r="R785" i="6" s="1"/>
  <c r="Q785" i="6" a="1"/>
  <c r="Q785" i="6" s="1"/>
  <c r="P785" i="6" a="1"/>
  <c r="P785" i="6" s="1"/>
  <c r="O785" i="6"/>
  <c r="O785" i="6" a="1"/>
  <c r="N785" i="6" a="1"/>
  <c r="N785" i="6" s="1"/>
  <c r="M785" i="6" a="1"/>
  <c r="M785" i="6" s="1"/>
  <c r="L785" i="6" a="1"/>
  <c r="L785" i="6" s="1"/>
  <c r="K785" i="6" a="1"/>
  <c r="K785" i="6" s="1"/>
  <c r="AI784" i="6" a="1"/>
  <c r="AI784" i="6" s="1"/>
  <c r="AH784" i="6" a="1"/>
  <c r="AH784" i="6" s="1"/>
  <c r="AG784" i="6" a="1"/>
  <c r="AG784" i="6" s="1"/>
  <c r="AF784" i="6" a="1"/>
  <c r="AF784" i="6" s="1"/>
  <c r="AE784" i="6"/>
  <c r="AE784" i="6" a="1"/>
  <c r="AD784" i="6" a="1"/>
  <c r="AD784" i="6" s="1"/>
  <c r="AC784" i="6" a="1"/>
  <c r="AC784" i="6" s="1"/>
  <c r="AB784" i="6" a="1"/>
  <c r="AB784" i="6" s="1"/>
  <c r="AA784" i="6" a="1"/>
  <c r="AA784" i="6" s="1"/>
  <c r="Z784" i="6" a="1"/>
  <c r="Z784" i="6" s="1"/>
  <c r="Y784" i="6" a="1"/>
  <c r="Y784" i="6" s="1"/>
  <c r="X784" i="6" a="1"/>
  <c r="X784" i="6" s="1"/>
  <c r="W784" i="6"/>
  <c r="W784" i="6" a="1"/>
  <c r="V784" i="6" a="1"/>
  <c r="V784" i="6" s="1"/>
  <c r="U784" i="6" a="1"/>
  <c r="U784" i="6" s="1"/>
  <c r="T784" i="6" a="1"/>
  <c r="T784" i="6" s="1"/>
  <c r="S784" i="6" a="1"/>
  <c r="S784" i="6" s="1"/>
  <c r="R784" i="6" a="1"/>
  <c r="R784" i="6" s="1"/>
  <c r="Q784" i="6" a="1"/>
  <c r="Q784" i="6" s="1"/>
  <c r="P784" i="6" a="1"/>
  <c r="P784" i="6" s="1"/>
  <c r="O784" i="6"/>
  <c r="O784" i="6" a="1"/>
  <c r="N784" i="6" a="1"/>
  <c r="N784" i="6" s="1"/>
  <c r="M784" i="6" a="1"/>
  <c r="M784" i="6" s="1"/>
  <c r="L784" i="6" a="1"/>
  <c r="L784" i="6" s="1"/>
  <c r="K784" i="6" a="1"/>
  <c r="K784" i="6" s="1"/>
  <c r="AI783" i="6" a="1"/>
  <c r="AI783" i="6" s="1"/>
  <c r="AH783" i="6" a="1"/>
  <c r="AH783" i="6" s="1"/>
  <c r="AG783" i="6" a="1"/>
  <c r="AG783" i="6" s="1"/>
  <c r="AF783" i="6" a="1"/>
  <c r="AF783" i="6" s="1"/>
  <c r="AE783" i="6"/>
  <c r="AE783" i="6" a="1"/>
  <c r="AD783" i="6" a="1"/>
  <c r="AD783" i="6" s="1"/>
  <c r="AC783" i="6" a="1"/>
  <c r="AC783" i="6" s="1"/>
  <c r="AB783" i="6" a="1"/>
  <c r="AB783" i="6" s="1"/>
  <c r="AA783" i="6" a="1"/>
  <c r="AA783" i="6" s="1"/>
  <c r="Z783" i="6" a="1"/>
  <c r="Z783" i="6" s="1"/>
  <c r="Y783" i="6" a="1"/>
  <c r="Y783" i="6" s="1"/>
  <c r="X783" i="6" a="1"/>
  <c r="X783" i="6" s="1"/>
  <c r="W783" i="6"/>
  <c r="W783" i="6" a="1"/>
  <c r="V783" i="6" a="1"/>
  <c r="V783" i="6" s="1"/>
  <c r="U783" i="6" a="1"/>
  <c r="U783" i="6" s="1"/>
  <c r="T783" i="6" a="1"/>
  <c r="T783" i="6" s="1"/>
  <c r="S783" i="6" a="1"/>
  <c r="S783" i="6" s="1"/>
  <c r="R783" i="6" a="1"/>
  <c r="R783" i="6" s="1"/>
  <c r="Q783" i="6" a="1"/>
  <c r="Q783" i="6" s="1"/>
  <c r="P783" i="6" a="1"/>
  <c r="P783" i="6" s="1"/>
  <c r="O783" i="6"/>
  <c r="O783" i="6" a="1"/>
  <c r="N783" i="6" a="1"/>
  <c r="N783" i="6" s="1"/>
  <c r="M783" i="6" a="1"/>
  <c r="M783" i="6" s="1"/>
  <c r="L783" i="6" a="1"/>
  <c r="L783" i="6" s="1"/>
  <c r="K783" i="6" a="1"/>
  <c r="K783" i="6" s="1"/>
  <c r="AI782" i="6" a="1"/>
  <c r="AI782" i="6" s="1"/>
  <c r="AH782" i="6" a="1"/>
  <c r="AH782" i="6" s="1"/>
  <c r="AG782" i="6" a="1"/>
  <c r="AG782" i="6" s="1"/>
  <c r="AF782" i="6" a="1"/>
  <c r="AF782" i="6" s="1"/>
  <c r="AE782" i="6"/>
  <c r="AE782" i="6" a="1"/>
  <c r="AD782" i="6" a="1"/>
  <c r="AD782" i="6" s="1"/>
  <c r="AC782" i="6" a="1"/>
  <c r="AC782" i="6" s="1"/>
  <c r="AB782" i="6" a="1"/>
  <c r="AB782" i="6" s="1"/>
  <c r="AA782" i="6" a="1"/>
  <c r="AA782" i="6" s="1"/>
  <c r="Z782" i="6" a="1"/>
  <c r="Z782" i="6" s="1"/>
  <c r="Y782" i="6" a="1"/>
  <c r="Y782" i="6" s="1"/>
  <c r="X782" i="6" a="1"/>
  <c r="X782" i="6" s="1"/>
  <c r="W782" i="6"/>
  <c r="W782" i="6" a="1"/>
  <c r="V782" i="6" a="1"/>
  <c r="V782" i="6" s="1"/>
  <c r="U782" i="6" a="1"/>
  <c r="U782" i="6" s="1"/>
  <c r="T782" i="6" a="1"/>
  <c r="T782" i="6" s="1"/>
  <c r="S782" i="6" a="1"/>
  <c r="S782" i="6" s="1"/>
  <c r="R782" i="6" a="1"/>
  <c r="R782" i="6" s="1"/>
  <c r="Q782" i="6" a="1"/>
  <c r="Q782" i="6" s="1"/>
  <c r="P782" i="6" a="1"/>
  <c r="P782" i="6" s="1"/>
  <c r="O782" i="6"/>
  <c r="O782" i="6" a="1"/>
  <c r="N782" i="6" a="1"/>
  <c r="N782" i="6" s="1"/>
  <c r="M782" i="6" a="1"/>
  <c r="M782" i="6" s="1"/>
  <c r="L782" i="6" a="1"/>
  <c r="L782" i="6" s="1"/>
  <c r="K782" i="6" a="1"/>
  <c r="K782" i="6" s="1"/>
  <c r="AI781" i="6" a="1"/>
  <c r="AI781" i="6" s="1"/>
  <c r="AH781" i="6" a="1"/>
  <c r="AH781" i="6" s="1"/>
  <c r="AG781" i="6" a="1"/>
  <c r="AG781" i="6" s="1"/>
  <c r="AF781" i="6" a="1"/>
  <c r="AF781" i="6" s="1"/>
  <c r="AE781" i="6"/>
  <c r="AE781" i="6" a="1"/>
  <c r="AD781" i="6" a="1"/>
  <c r="AD781" i="6" s="1"/>
  <c r="AC781" i="6" a="1"/>
  <c r="AC781" i="6" s="1"/>
  <c r="AB781" i="6" a="1"/>
  <c r="AB781" i="6" s="1"/>
  <c r="AA781" i="6" a="1"/>
  <c r="AA781" i="6" s="1"/>
  <c r="Z781" i="6" a="1"/>
  <c r="Z781" i="6" s="1"/>
  <c r="Y781" i="6" a="1"/>
  <c r="Y781" i="6" s="1"/>
  <c r="X781" i="6" a="1"/>
  <c r="X781" i="6" s="1"/>
  <c r="W781" i="6"/>
  <c r="W781" i="6" a="1"/>
  <c r="V781" i="6" a="1"/>
  <c r="V781" i="6" s="1"/>
  <c r="U781" i="6" a="1"/>
  <c r="U781" i="6" s="1"/>
  <c r="T781" i="6" a="1"/>
  <c r="T781" i="6" s="1"/>
  <c r="S781" i="6" a="1"/>
  <c r="S781" i="6" s="1"/>
  <c r="R781" i="6" a="1"/>
  <c r="R781" i="6" s="1"/>
  <c r="Q781" i="6" a="1"/>
  <c r="Q781" i="6" s="1"/>
  <c r="P781" i="6" a="1"/>
  <c r="P781" i="6" s="1"/>
  <c r="O781" i="6"/>
  <c r="O781" i="6" a="1"/>
  <c r="N781" i="6" a="1"/>
  <c r="N781" i="6" s="1"/>
  <c r="M781" i="6" a="1"/>
  <c r="M781" i="6" s="1"/>
  <c r="L781" i="6" a="1"/>
  <c r="L781" i="6" s="1"/>
  <c r="K781" i="6" a="1"/>
  <c r="K781" i="6" s="1"/>
  <c r="AI780" i="6" a="1"/>
  <c r="AI780" i="6" s="1"/>
  <c r="AH780" i="6" a="1"/>
  <c r="AH780" i="6" s="1"/>
  <c r="AG780" i="6" a="1"/>
  <c r="AG780" i="6" s="1"/>
  <c r="AF780" i="6" a="1"/>
  <c r="AF780" i="6" s="1"/>
  <c r="AE780" i="6"/>
  <c r="AE780" i="6" a="1"/>
  <c r="AD780" i="6" a="1"/>
  <c r="AD780" i="6" s="1"/>
  <c r="AC780" i="6" a="1"/>
  <c r="AC780" i="6" s="1"/>
  <c r="AB780" i="6" a="1"/>
  <c r="AB780" i="6" s="1"/>
  <c r="AA780" i="6" a="1"/>
  <c r="AA780" i="6" s="1"/>
  <c r="Z780" i="6" a="1"/>
  <c r="Z780" i="6" s="1"/>
  <c r="Y780" i="6" a="1"/>
  <c r="Y780" i="6" s="1"/>
  <c r="X780" i="6" a="1"/>
  <c r="X780" i="6" s="1"/>
  <c r="W780" i="6"/>
  <c r="W780" i="6" a="1"/>
  <c r="V780" i="6" a="1"/>
  <c r="V780" i="6" s="1"/>
  <c r="U780" i="6" a="1"/>
  <c r="U780" i="6" s="1"/>
  <c r="T780" i="6" a="1"/>
  <c r="T780" i="6" s="1"/>
  <c r="S780" i="6" a="1"/>
  <c r="S780" i="6" s="1"/>
  <c r="R780" i="6" a="1"/>
  <c r="R780" i="6" s="1"/>
  <c r="Q780" i="6" a="1"/>
  <c r="Q780" i="6" s="1"/>
  <c r="P780" i="6" a="1"/>
  <c r="P780" i="6" s="1"/>
  <c r="O780" i="6"/>
  <c r="O780" i="6" a="1"/>
  <c r="N780" i="6" a="1"/>
  <c r="N780" i="6" s="1"/>
  <c r="M780" i="6" a="1"/>
  <c r="M780" i="6" s="1"/>
  <c r="L780" i="6" a="1"/>
  <c r="L780" i="6" s="1"/>
  <c r="K780" i="6" a="1"/>
  <c r="K780" i="6" s="1"/>
  <c r="AI779" i="6" a="1"/>
  <c r="AI779" i="6" s="1"/>
  <c r="AH779" i="6" a="1"/>
  <c r="AH779" i="6" s="1"/>
  <c r="AG779" i="6" a="1"/>
  <c r="AG779" i="6" s="1"/>
  <c r="AF779" i="6" a="1"/>
  <c r="AF779" i="6" s="1"/>
  <c r="AE779" i="6"/>
  <c r="AE779" i="6" a="1"/>
  <c r="AD779" i="6" a="1"/>
  <c r="AD779" i="6" s="1"/>
  <c r="AC779" i="6" a="1"/>
  <c r="AC779" i="6" s="1"/>
  <c r="AB779" i="6" a="1"/>
  <c r="AB779" i="6" s="1"/>
  <c r="AA779" i="6" a="1"/>
  <c r="AA779" i="6" s="1"/>
  <c r="Z779" i="6" a="1"/>
  <c r="Z779" i="6" s="1"/>
  <c r="Y779" i="6" a="1"/>
  <c r="Y779" i="6" s="1"/>
  <c r="X779" i="6" a="1"/>
  <c r="X779" i="6" s="1"/>
  <c r="W779" i="6"/>
  <c r="W779" i="6" a="1"/>
  <c r="V779" i="6" a="1"/>
  <c r="V779" i="6" s="1"/>
  <c r="U779" i="6" a="1"/>
  <c r="U779" i="6" s="1"/>
  <c r="T779" i="6" a="1"/>
  <c r="T779" i="6" s="1"/>
  <c r="S779" i="6" a="1"/>
  <c r="S779" i="6" s="1"/>
  <c r="R779" i="6" a="1"/>
  <c r="R779" i="6" s="1"/>
  <c r="Q779" i="6" a="1"/>
  <c r="Q779" i="6" s="1"/>
  <c r="P779" i="6" a="1"/>
  <c r="P779" i="6" s="1"/>
  <c r="O779" i="6"/>
  <c r="O779" i="6" a="1"/>
  <c r="N779" i="6" a="1"/>
  <c r="N779" i="6" s="1"/>
  <c r="M779" i="6" a="1"/>
  <c r="M779" i="6" s="1"/>
  <c r="L779" i="6" a="1"/>
  <c r="L779" i="6" s="1"/>
  <c r="K779" i="6" a="1"/>
  <c r="K779" i="6" s="1"/>
  <c r="AI778" i="6" a="1"/>
  <c r="AI778" i="6" s="1"/>
  <c r="AH778" i="6" a="1"/>
  <c r="AH778" i="6" s="1"/>
  <c r="AG778" i="6" a="1"/>
  <c r="AG778" i="6" s="1"/>
  <c r="AF778" i="6" a="1"/>
  <c r="AF778" i="6" s="1"/>
  <c r="AE778" i="6"/>
  <c r="AE778" i="6" a="1"/>
  <c r="AD778" i="6" a="1"/>
  <c r="AD778" i="6" s="1"/>
  <c r="AC778" i="6" a="1"/>
  <c r="AC778" i="6" s="1"/>
  <c r="AB778" i="6" a="1"/>
  <c r="AB778" i="6" s="1"/>
  <c r="AA778" i="6" a="1"/>
  <c r="AA778" i="6" s="1"/>
  <c r="Z778" i="6" a="1"/>
  <c r="Z778" i="6" s="1"/>
  <c r="Y778" i="6" a="1"/>
  <c r="Y778" i="6" s="1"/>
  <c r="X778" i="6" a="1"/>
  <c r="X778" i="6" s="1"/>
  <c r="W778" i="6"/>
  <c r="W778" i="6" a="1"/>
  <c r="V778" i="6" a="1"/>
  <c r="V778" i="6" s="1"/>
  <c r="U778" i="6" a="1"/>
  <c r="U778" i="6" s="1"/>
  <c r="T778" i="6" a="1"/>
  <c r="T778" i="6" s="1"/>
  <c r="S778" i="6" a="1"/>
  <c r="S778" i="6" s="1"/>
  <c r="R778" i="6" a="1"/>
  <c r="R778" i="6" s="1"/>
  <c r="Q778" i="6" a="1"/>
  <c r="Q778" i="6" s="1"/>
  <c r="P778" i="6" a="1"/>
  <c r="P778" i="6" s="1"/>
  <c r="O778" i="6"/>
  <c r="O778" i="6" a="1"/>
  <c r="N778" i="6" a="1"/>
  <c r="N778" i="6" s="1"/>
  <c r="M778" i="6" a="1"/>
  <c r="M778" i="6" s="1"/>
  <c r="L778" i="6" a="1"/>
  <c r="L778" i="6" s="1"/>
  <c r="K778" i="6" a="1"/>
  <c r="K778" i="6" s="1"/>
  <c r="AI777" i="6" a="1"/>
  <c r="AI777" i="6" s="1"/>
  <c r="AH777" i="6" a="1"/>
  <c r="AH777" i="6" s="1"/>
  <c r="AG777" i="6" a="1"/>
  <c r="AG777" i="6" s="1"/>
  <c r="AF777" i="6" a="1"/>
  <c r="AF777" i="6" s="1"/>
  <c r="AE777" i="6"/>
  <c r="AE777" i="6" a="1"/>
  <c r="AD777" i="6" a="1"/>
  <c r="AD777" i="6" s="1"/>
  <c r="AC777" i="6" a="1"/>
  <c r="AC777" i="6" s="1"/>
  <c r="AB777" i="6" a="1"/>
  <c r="AB777" i="6" s="1"/>
  <c r="AA777" i="6" a="1"/>
  <c r="AA777" i="6" s="1"/>
  <c r="Z777" i="6" a="1"/>
  <c r="Z777" i="6" s="1"/>
  <c r="Y777" i="6" a="1"/>
  <c r="Y777" i="6" s="1"/>
  <c r="X777" i="6" a="1"/>
  <c r="X777" i="6" s="1"/>
  <c r="W777" i="6"/>
  <c r="W777" i="6" a="1"/>
  <c r="V777" i="6" a="1"/>
  <c r="V777" i="6" s="1"/>
  <c r="U777" i="6" a="1"/>
  <c r="U777" i="6" s="1"/>
  <c r="T777" i="6" a="1"/>
  <c r="T777" i="6" s="1"/>
  <c r="S777" i="6" a="1"/>
  <c r="S777" i="6" s="1"/>
  <c r="R777" i="6" a="1"/>
  <c r="R777" i="6" s="1"/>
  <c r="Q777" i="6" a="1"/>
  <c r="Q777" i="6" s="1"/>
  <c r="P777" i="6" a="1"/>
  <c r="P777" i="6" s="1"/>
  <c r="O777" i="6"/>
  <c r="O777" i="6" a="1"/>
  <c r="N777" i="6" a="1"/>
  <c r="N777" i="6" s="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c r="AH775" i="6" a="1"/>
  <c r="AG775" i="6" a="1"/>
  <c r="AG775" i="6" s="1"/>
  <c r="AF775" i="6" a="1"/>
  <c r="AF775" i="6" s="1"/>
  <c r="AE775" i="6" a="1"/>
  <c r="AE775" i="6" s="1"/>
  <c r="AD775" i="6"/>
  <c r="AD775" i="6" a="1"/>
  <c r="AC775" i="6" a="1"/>
  <c r="AC775" i="6" s="1"/>
  <c r="AB775" i="6" a="1"/>
  <c r="AB775" i="6" s="1"/>
  <c r="AA775" i="6" a="1"/>
  <c r="AA775" i="6" s="1"/>
  <c r="Z775" i="6"/>
  <c r="Z775" i="6" a="1"/>
  <c r="Y775" i="6" a="1"/>
  <c r="Y775" i="6" s="1"/>
  <c r="X775" i="6" a="1"/>
  <c r="X775" i="6" s="1"/>
  <c r="W775" i="6" a="1"/>
  <c r="W775" i="6" s="1"/>
  <c r="V775" i="6"/>
  <c r="V775" i="6" a="1"/>
  <c r="U775" i="6" a="1"/>
  <c r="U775" i="6" s="1"/>
  <c r="T775" i="6" a="1"/>
  <c r="T775" i="6" s="1"/>
  <c r="S775" i="6" a="1"/>
  <c r="S775" i="6" s="1"/>
  <c r="R775" i="6"/>
  <c r="R775" i="6" a="1"/>
  <c r="Q775" i="6" a="1"/>
  <c r="Q775" i="6" s="1"/>
  <c r="P775" i="6" a="1"/>
  <c r="P775" i="6" s="1"/>
  <c r="O775" i="6" a="1"/>
  <c r="O775" i="6" s="1"/>
  <c r="N775" i="6"/>
  <c r="N775" i="6" a="1"/>
  <c r="M775" i="6" a="1"/>
  <c r="M775" i="6" s="1"/>
  <c r="L775" i="6" a="1"/>
  <c r="L775" i="6" s="1"/>
  <c r="K775" i="6" a="1"/>
  <c r="K775" i="6" s="1"/>
  <c r="AI774" i="6" a="1"/>
  <c r="AI774" i="6" s="1"/>
  <c r="AH774" i="6" a="1"/>
  <c r="AH774" i="6" s="1"/>
  <c r="AG774" i="6" a="1"/>
  <c r="AG774" i="6" s="1"/>
  <c r="AF774" i="6"/>
  <c r="AF774" i="6" a="1"/>
  <c r="AE774" i="6" a="1"/>
  <c r="AE774" i="6" s="1"/>
  <c r="AD774" i="6" a="1"/>
  <c r="AD774" i="6" s="1"/>
  <c r="AC774" i="6" a="1"/>
  <c r="AC774" i="6" s="1"/>
  <c r="AB774" i="6"/>
  <c r="AB774" i="6" a="1"/>
  <c r="AA774" i="6" a="1"/>
  <c r="AA774" i="6" s="1"/>
  <c r="Z774" i="6" a="1"/>
  <c r="Z774" i="6" s="1"/>
  <c r="Y774" i="6" a="1"/>
  <c r="Y774" i="6" s="1"/>
  <c r="X774" i="6"/>
  <c r="X774" i="6" a="1"/>
  <c r="W774" i="6" a="1"/>
  <c r="W774" i="6" s="1"/>
  <c r="V774" i="6" a="1"/>
  <c r="V774" i="6" s="1"/>
  <c r="U774" i="6" a="1"/>
  <c r="U774" i="6" s="1"/>
  <c r="T774" i="6"/>
  <c r="T774" i="6" a="1"/>
  <c r="S774" i="6" a="1"/>
  <c r="S774" i="6" s="1"/>
  <c r="R774" i="6" a="1"/>
  <c r="R774" i="6" s="1"/>
  <c r="Q774" i="6" a="1"/>
  <c r="Q774" i="6" s="1"/>
  <c r="P774" i="6"/>
  <c r="P774" i="6" a="1"/>
  <c r="O774" i="6" a="1"/>
  <c r="O774" i="6" s="1"/>
  <c r="N774" i="6" a="1"/>
  <c r="N774" i="6" s="1"/>
  <c r="M774" i="6" a="1"/>
  <c r="M774" i="6" s="1"/>
  <c r="L774" i="6"/>
  <c r="L774" i="6" a="1"/>
  <c r="K774" i="6" a="1"/>
  <c r="K774" i="6" s="1"/>
  <c r="AI773" i="6" a="1"/>
  <c r="AI773" i="6" s="1"/>
  <c r="AH773" i="6"/>
  <c r="AH773" i="6" a="1"/>
  <c r="AG773" i="6" a="1"/>
  <c r="AG773" i="6" s="1"/>
  <c r="AF773" i="6" a="1"/>
  <c r="AF773" i="6" s="1"/>
  <c r="AE773" i="6" a="1"/>
  <c r="AE773" i="6" s="1"/>
  <c r="AD773" i="6"/>
  <c r="AD773" i="6" a="1"/>
  <c r="AC773" i="6" a="1"/>
  <c r="AC773" i="6" s="1"/>
  <c r="AB773" i="6" a="1"/>
  <c r="AB773" i="6" s="1"/>
  <c r="AA773" i="6" a="1"/>
  <c r="AA773" i="6" s="1"/>
  <c r="Z773" i="6" a="1"/>
  <c r="Z773" i="6" s="1"/>
  <c r="Y773" i="6" a="1"/>
  <c r="Y773" i="6" s="1"/>
  <c r="X773" i="6"/>
  <c r="X773" i="6" a="1"/>
  <c r="W773" i="6" a="1"/>
  <c r="W773" i="6" s="1"/>
  <c r="V773" i="6" a="1"/>
  <c r="V773" i="6" s="1"/>
  <c r="U773" i="6" a="1"/>
  <c r="U773" i="6" s="1"/>
  <c r="T773" i="6" a="1"/>
  <c r="T773" i="6" s="1"/>
  <c r="S773" i="6" a="1"/>
  <c r="S773" i="6" s="1"/>
  <c r="R773" i="6" a="1"/>
  <c r="R773" i="6" s="1"/>
  <c r="Q773" i="6" a="1"/>
  <c r="Q773" i="6" s="1"/>
  <c r="P773" i="6"/>
  <c r="P773" i="6" a="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c r="AB772" i="6" a="1"/>
  <c r="AA772" i="6" a="1"/>
  <c r="AA772" i="6" s="1"/>
  <c r="Z772" i="6" a="1"/>
  <c r="Z772" i="6" s="1"/>
  <c r="Y772" i="6" a="1"/>
  <c r="Y772" i="6" s="1"/>
  <c r="X772" i="6" a="1"/>
  <c r="X772" i="6" s="1"/>
  <c r="W772" i="6" a="1"/>
  <c r="W772" i="6" s="1"/>
  <c r="V772" i="6" a="1"/>
  <c r="V772" i="6" s="1"/>
  <c r="U772" i="6" a="1"/>
  <c r="U772" i="6" s="1"/>
  <c r="T772" i="6"/>
  <c r="T772" i="6" a="1"/>
  <c r="S772" i="6" a="1"/>
  <c r="S772" i="6" s="1"/>
  <c r="R772" i="6" a="1"/>
  <c r="R772" i="6" s="1"/>
  <c r="Q772" i="6" a="1"/>
  <c r="Q772" i="6" s="1"/>
  <c r="P772" i="6" a="1"/>
  <c r="P772" i="6" s="1"/>
  <c r="O772" i="6" a="1"/>
  <c r="O772" i="6" s="1"/>
  <c r="N772" i="6" a="1"/>
  <c r="N772" i="6" s="1"/>
  <c r="M772" i="6" a="1"/>
  <c r="M772" i="6" s="1"/>
  <c r="L772" i="6"/>
  <c r="L772" i="6" a="1"/>
  <c r="K772" i="6" a="1"/>
  <c r="K772" i="6" s="1"/>
  <c r="AI771" i="6" a="1"/>
  <c r="AI771" i="6" s="1"/>
  <c r="AH771" i="6" a="1"/>
  <c r="AH771" i="6" s="1"/>
  <c r="AG771" i="6" a="1"/>
  <c r="AG771" i="6" s="1"/>
  <c r="AF771" i="6"/>
  <c r="AF771" i="6" a="1"/>
  <c r="AE771" i="6" a="1"/>
  <c r="AE771" i="6" s="1"/>
  <c r="AD771" i="6" a="1"/>
  <c r="AD771" i="6" s="1"/>
  <c r="AC771" i="6" a="1"/>
  <c r="AC771" i="6" s="1"/>
  <c r="AB771" i="6" a="1"/>
  <c r="AB771" i="6" s="1"/>
  <c r="AA771" i="6" a="1"/>
  <c r="AA771" i="6" s="1"/>
  <c r="Z771" i="6" a="1"/>
  <c r="Z771" i="6" s="1"/>
  <c r="Y771" i="6" a="1"/>
  <c r="Y771" i="6" s="1"/>
  <c r="X771" i="6"/>
  <c r="X771" i="6" a="1"/>
  <c r="W771" i="6" a="1"/>
  <c r="W771" i="6" s="1"/>
  <c r="V771" i="6" a="1"/>
  <c r="V771" i="6" s="1"/>
  <c r="U771" i="6" a="1"/>
  <c r="U771" i="6" s="1"/>
  <c r="T771" i="6" a="1"/>
  <c r="T771" i="6" s="1"/>
  <c r="S771" i="6" a="1"/>
  <c r="S771" i="6" s="1"/>
  <c r="R771" i="6" a="1"/>
  <c r="R771" i="6" s="1"/>
  <c r="Q771" i="6" a="1"/>
  <c r="Q771" i="6" s="1"/>
  <c r="P771" i="6"/>
  <c r="P771" i="6" a="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c r="AB770" i="6" a="1"/>
  <c r="AA770" i="6" a="1"/>
  <c r="AA770" i="6" s="1"/>
  <c r="Z770" i="6" a="1"/>
  <c r="Z770" i="6" s="1"/>
  <c r="Y770" i="6" a="1"/>
  <c r="Y770" i="6" s="1"/>
  <c r="X770" i="6" a="1"/>
  <c r="X770" i="6" s="1"/>
  <c r="W770" i="6" a="1"/>
  <c r="W770" i="6" s="1"/>
  <c r="V770" i="6" a="1"/>
  <c r="V770" i="6" s="1"/>
  <c r="U770" i="6" a="1"/>
  <c r="U770" i="6" s="1"/>
  <c r="T770" i="6"/>
  <c r="T770" i="6" a="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c r="X769" i="6" a="1"/>
  <c r="W769" i="6" a="1"/>
  <c r="W769" i="6" s="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c r="T768" i="6" a="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c r="X767" i="6" a="1"/>
  <c r="W767" i="6" a="1"/>
  <c r="W767" i="6" s="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c r="T766" i="6" a="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c r="X765" i="6" a="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c r="T764" i="6" a="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c r="X763" i="6" a="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c r="T762" i="6" a="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c r="X761" i="6" a="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c r="T760" i="6" a="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c r="X759" i="6" a="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c r="T758" i="6" a="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c r="X757" i="6" a="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a="1"/>
  <c r="Y756" i="6" s="1"/>
  <c r="X756" i="6" a="1"/>
  <c r="X756" i="6" s="1"/>
  <c r="W756" i="6" a="1"/>
  <c r="W756" i="6" s="1"/>
  <c r="V756" i="6" a="1"/>
  <c r="V756" i="6" s="1"/>
  <c r="U756" i="6" a="1"/>
  <c r="U756" i="6" s="1"/>
  <c r="T756" i="6"/>
  <c r="T756" i="6" a="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c r="X755" i="6" a="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c r="T754" i="6" a="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c r="AF753" i="6" a="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c r="AH752" i="6" a="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c r="T752" i="6" a="1"/>
  <c r="S752" i="6" a="1"/>
  <c r="S752" i="6" s="1"/>
  <c r="R752" i="6" a="1"/>
  <c r="R752" i="6" s="1"/>
  <c r="Q752" i="6" a="1"/>
  <c r="Q752" i="6" s="1"/>
  <c r="P752" i="6" a="1"/>
  <c r="P752" i="6" s="1"/>
  <c r="O752" i="6" a="1"/>
  <c r="O752" i="6" s="1"/>
  <c r="N752" i="6" a="1"/>
  <c r="N752" i="6" s="1"/>
  <c r="M752" i="6" a="1"/>
  <c r="M752" i="6" s="1"/>
  <c r="L752" i="6"/>
  <c r="L752" i="6" a="1"/>
  <c r="K752" i="6" a="1"/>
  <c r="K752" i="6" s="1"/>
  <c r="AI751" i="6" a="1"/>
  <c r="AI751" i="6" s="1"/>
  <c r="AH751" i="6" a="1"/>
  <c r="AH751" i="6" s="1"/>
  <c r="AG751" i="6" a="1"/>
  <c r="AG751" i="6" s="1"/>
  <c r="AF751" i="6" a="1"/>
  <c r="AF751" i="6" s="1"/>
  <c r="AE751" i="6" a="1"/>
  <c r="AE751" i="6" s="1"/>
  <c r="AD751" i="6" a="1"/>
  <c r="AD751" i="6" s="1"/>
  <c r="AC751" i="6" a="1"/>
  <c r="AC751" i="6" s="1"/>
  <c r="AB751" i="6"/>
  <c r="AB751" i="6" a="1"/>
  <c r="AA751" i="6" a="1"/>
  <c r="AA751" i="6" s="1"/>
  <c r="Z751" i="6" a="1"/>
  <c r="Z751" i="6" s="1"/>
  <c r="Y751" i="6" a="1"/>
  <c r="Y751" i="6" s="1"/>
  <c r="X751" i="6"/>
  <c r="X751" i="6" a="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c r="L751" i="6" a="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c r="X750" i="6" a="1"/>
  <c r="W750" i="6" a="1"/>
  <c r="W750" i="6" s="1"/>
  <c r="V750" i="6" a="1"/>
  <c r="V750" i="6" s="1"/>
  <c r="U750" i="6" a="1"/>
  <c r="U750" i="6" s="1"/>
  <c r="T750" i="6"/>
  <c r="T750" i="6" a="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c r="AF749" i="6" a="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c r="T749" i="6" a="1"/>
  <c r="S749" i="6" a="1"/>
  <c r="S749" i="6" s="1"/>
  <c r="R749" i="6" a="1"/>
  <c r="R749" i="6" s="1"/>
  <c r="Q749" i="6" a="1"/>
  <c r="Q749" i="6" s="1"/>
  <c r="P749" i="6"/>
  <c r="P749" i="6" a="1"/>
  <c r="O749" i="6" a="1"/>
  <c r="O749" i="6" s="1"/>
  <c r="N749" i="6" a="1"/>
  <c r="N749" i="6" s="1"/>
  <c r="M749" i="6" a="1"/>
  <c r="M749" i="6" s="1"/>
  <c r="L749" i="6" a="1"/>
  <c r="L749" i="6" s="1"/>
  <c r="K749" i="6" a="1"/>
  <c r="K749" i="6" s="1"/>
  <c r="AI748" i="6" a="1"/>
  <c r="AI748" i="6" s="1"/>
  <c r="AH748" i="6" a="1"/>
  <c r="AH748" i="6" s="1"/>
  <c r="AG748" i="6" a="1"/>
  <c r="AG748" i="6" s="1"/>
  <c r="AF748" i="6"/>
  <c r="AF748" i="6" a="1"/>
  <c r="AE748" i="6" a="1"/>
  <c r="AE748" i="6" s="1"/>
  <c r="AD748" i="6" a="1"/>
  <c r="AD748" i="6" s="1"/>
  <c r="AC748" i="6" a="1"/>
  <c r="AC748" i="6" s="1"/>
  <c r="AB748" i="6"/>
  <c r="AB748" i="6" a="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c r="P748" i="6" a="1"/>
  <c r="O748" i="6" a="1"/>
  <c r="O748" i="6" s="1"/>
  <c r="N748" i="6" a="1"/>
  <c r="N748" i="6" s="1"/>
  <c r="M748" i="6" a="1"/>
  <c r="M748" i="6" s="1"/>
  <c r="L748" i="6"/>
  <c r="L748" i="6" a="1"/>
  <c r="K748" i="6" a="1"/>
  <c r="K748" i="6" s="1"/>
  <c r="AI747" i="6" a="1"/>
  <c r="AI747" i="6" s="1"/>
  <c r="AH747" i="6" a="1"/>
  <c r="AH747" i="6" s="1"/>
  <c r="AG747" i="6" a="1"/>
  <c r="AG747" i="6" s="1"/>
  <c r="AF747" i="6" a="1"/>
  <c r="AF747" i="6" s="1"/>
  <c r="AE747" i="6" a="1"/>
  <c r="AE747" i="6" s="1"/>
  <c r="AD747" i="6" a="1"/>
  <c r="AD747" i="6" s="1"/>
  <c r="AC747" i="6" a="1"/>
  <c r="AC747" i="6" s="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c r="AA743" i="6" a="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a="1"/>
  <c r="N740" i="6" s="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a="1"/>
  <c r="AB739" i="6" s="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a="1"/>
  <c r="AC732" i="6" s="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a="1"/>
  <c r="M732" i="6" s="1"/>
  <c r="L732" i="6" a="1"/>
  <c r="L732" i="6" s="1"/>
  <c r="K732" i="6" a="1"/>
  <c r="K732" i="6" s="1"/>
  <c r="AI731" i="6" a="1"/>
  <c r="AI731" i="6" s="1"/>
  <c r="AH731" i="6" a="1"/>
  <c r="AH731" i="6" s="1"/>
  <c r="AG731" i="6" a="1"/>
  <c r="AG731" i="6" s="1"/>
  <c r="AF731" i="6" a="1"/>
  <c r="AF731" i="6" s="1"/>
  <c r="AE731" i="6" a="1"/>
  <c r="AE731" i="6" s="1"/>
  <c r="AD731" i="6" a="1"/>
  <c r="AD731" i="6" s="1"/>
  <c r="AC731" i="6" a="1"/>
  <c r="AC731" i="6" s="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a="1"/>
  <c r="AG728" i="6" s="1"/>
  <c r="AF728" i="6" a="1"/>
  <c r="AF728" i="6" s="1"/>
  <c r="AE728" i="6" a="1"/>
  <c r="AE728" i="6" s="1"/>
  <c r="AD728" i="6" a="1"/>
  <c r="AD728" i="6" s="1"/>
  <c r="AC728" i="6" a="1"/>
  <c r="AC728" i="6" s="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a="1"/>
  <c r="AC727" i="6" s="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a="1"/>
  <c r="AG724" i="6" s="1"/>
  <c r="AF724" i="6" a="1"/>
  <c r="AF724" i="6" s="1"/>
  <c r="AE724" i="6" a="1"/>
  <c r="AE724" i="6" s="1"/>
  <c r="AD724" i="6" a="1"/>
  <c r="AD724" i="6" s="1"/>
  <c r="AC724" i="6" a="1"/>
  <c r="AC724" i="6" s="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c r="AA721" i="6" a="1"/>
  <c r="Z721" i="6" a="1"/>
  <c r="Z721" i="6" s="1"/>
  <c r="Y721" i="6" a="1"/>
  <c r="Y721" i="6" s="1"/>
  <c r="X721" i="6" a="1"/>
  <c r="X721" i="6" s="1"/>
  <c r="W721" i="6" a="1"/>
  <c r="W721" i="6" s="1"/>
  <c r="V721" i="6" a="1"/>
  <c r="V721" i="6" s="1"/>
  <c r="U721" i="6" a="1"/>
  <c r="U721" i="6" s="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c r="AE720" i="6" a="1"/>
  <c r="AD720" i="6" a="1"/>
  <c r="AD720" i="6" s="1"/>
  <c r="AC720" i="6" a="1"/>
  <c r="AC720" i="6" s="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c r="AI719" i="6" a="1"/>
  <c r="AH719" i="6" a="1"/>
  <c r="AH719" i="6" s="1"/>
  <c r="AG719" i="6" a="1"/>
  <c r="AG719" i="6" s="1"/>
  <c r="AF719" i="6" a="1"/>
  <c r="AF719" i="6" s="1"/>
  <c r="AE719" i="6" a="1"/>
  <c r="AE719" i="6" s="1"/>
  <c r="AD719" i="6" a="1"/>
  <c r="AD719" i="6" s="1"/>
  <c r="AC719" i="6" a="1"/>
  <c r="AC719" i="6" s="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c r="U710" i="6" a="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c r="AG709" i="6" a="1"/>
  <c r="AF709" i="6" a="1"/>
  <c r="AF709" i="6" s="1"/>
  <c r="AE709" i="6" a="1"/>
  <c r="AE709" i="6" s="1"/>
  <c r="AD709" i="6" a="1"/>
  <c r="AD709" i="6" s="1"/>
  <c r="AC709" i="6" a="1"/>
  <c r="AC709" i="6" s="1"/>
  <c r="AB709" i="6" a="1"/>
  <c r="AB709" i="6" s="1"/>
  <c r="AA709" i="6" a="1"/>
  <c r="AA709" i="6" s="1"/>
  <c r="Z709" i="6" a="1"/>
  <c r="Z709" i="6" s="1"/>
  <c r="Y709" i="6" a="1"/>
  <c r="Y709" i="6" s="1"/>
  <c r="X709" i="6" a="1"/>
  <c r="X709" i="6" s="1"/>
  <c r="W709" i="6" a="1"/>
  <c r="W709" i="6" s="1"/>
  <c r="V709" i="6" a="1"/>
  <c r="V709" i="6" s="1"/>
  <c r="U709" i="6" a="1"/>
  <c r="U709" i="6" s="1"/>
  <c r="T709" i="6" a="1"/>
  <c r="T709" i="6" s="1"/>
  <c r="S709" i="6" a="1"/>
  <c r="S709" i="6" s="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a="1"/>
  <c r="AC708" i="6" s="1"/>
  <c r="AB708" i="6" a="1"/>
  <c r="AB708" i="6" s="1"/>
  <c r="AA708" i="6" a="1"/>
  <c r="AA708" i="6" s="1"/>
  <c r="Z708" i="6" a="1"/>
  <c r="Z708" i="6" s="1"/>
  <c r="Y708" i="6" a="1"/>
  <c r="Y708" i="6" s="1"/>
  <c r="X708" i="6" a="1"/>
  <c r="X708" i="6" s="1"/>
  <c r="W708" i="6" a="1"/>
  <c r="W708" i="6" s="1"/>
  <c r="V708" i="6" a="1"/>
  <c r="V708" i="6" s="1"/>
  <c r="U708" i="6" a="1"/>
  <c r="U708" i="6" s="1"/>
  <c r="T708" i="6" a="1"/>
  <c r="T708" i="6" s="1"/>
  <c r="S708" i="6" a="1"/>
  <c r="S708" i="6" s="1"/>
  <c r="R708" i="6" a="1"/>
  <c r="R708" i="6" s="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a="1"/>
  <c r="AB707" i="6" s="1"/>
  <c r="AA707" i="6" a="1"/>
  <c r="AA707" i="6" s="1"/>
  <c r="Z707" i="6" a="1"/>
  <c r="Z707" i="6" s="1"/>
  <c r="Y707" i="6" a="1"/>
  <c r="Y707" i="6" s="1"/>
  <c r="X707" i="6" a="1"/>
  <c r="X707" i="6" s="1"/>
  <c r="W707" i="6" a="1"/>
  <c r="W707" i="6" s="1"/>
  <c r="V707" i="6" a="1"/>
  <c r="V707" i="6" s="1"/>
  <c r="U707" i="6" a="1"/>
  <c r="U707" i="6" s="1"/>
  <c r="T707" i="6" a="1"/>
  <c r="T707" i="6" s="1"/>
  <c r="S707" i="6" a="1"/>
  <c r="S707" i="6" s="1"/>
  <c r="R707" i="6" a="1"/>
  <c r="R707" i="6" s="1"/>
  <c r="Q707" i="6" a="1"/>
  <c r="Q707" i="6" s="1"/>
  <c r="P707" i="6" a="1"/>
  <c r="P707" i="6" s="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a="1"/>
  <c r="Z706" i="6" s="1"/>
  <c r="Y706" i="6" a="1"/>
  <c r="Y706" i="6" s="1"/>
  <c r="X706" i="6" a="1"/>
  <c r="X706" i="6" s="1"/>
  <c r="W706" i="6" a="1"/>
  <c r="W706" i="6" s="1"/>
  <c r="V706" i="6" a="1"/>
  <c r="V706" i="6" s="1"/>
  <c r="U706" i="6" a="1"/>
  <c r="U706" i="6" s="1"/>
  <c r="T706" i="6" a="1"/>
  <c r="T706" i="6" s="1"/>
  <c r="S706" i="6" a="1"/>
  <c r="S706" i="6" s="1"/>
  <c r="R706" i="6" a="1"/>
  <c r="R706" i="6" s="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a="1"/>
  <c r="AF705" i="6" s="1"/>
  <c r="AE705" i="6" a="1"/>
  <c r="AE705" i="6" s="1"/>
  <c r="AD705" i="6" a="1"/>
  <c r="AD705" i="6" s="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a="1"/>
  <c r="Y704" i="6" s="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a="1"/>
  <c r="X700" i="6" s="1"/>
  <c r="W700" i="6" a="1"/>
  <c r="W700" i="6" s="1"/>
  <c r="V700" i="6" a="1"/>
  <c r="V700" i="6" s="1"/>
  <c r="U700" i="6" a="1"/>
  <c r="U700" i="6" s="1"/>
  <c r="T700" i="6" a="1"/>
  <c r="T700" i="6" s="1"/>
  <c r="S700" i="6" a="1"/>
  <c r="S700" i="6" s="1"/>
  <c r="R700" i="6" a="1"/>
  <c r="R700" i="6" s="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a="1"/>
  <c r="V698" i="6" s="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a="1"/>
  <c r="AC697" i="6" s="1"/>
  <c r="AB697" i="6" a="1"/>
  <c r="AB697" i="6" s="1"/>
  <c r="AA697" i="6" a="1"/>
  <c r="AA697" i="6" s="1"/>
  <c r="Z697" i="6" a="1"/>
  <c r="Z697" i="6" s="1"/>
  <c r="Y697" i="6"/>
  <c r="Y697" i="6" a="1"/>
  <c r="X697" i="6" a="1"/>
  <c r="X697" i="6" s="1"/>
  <c r="W697" i="6" a="1"/>
  <c r="W697" i="6" s="1"/>
  <c r="V697" i="6" a="1"/>
  <c r="V697" i="6" s="1"/>
  <c r="U697" i="6" a="1"/>
  <c r="U697" i="6" s="1"/>
  <c r="T697" i="6" a="1"/>
  <c r="T697" i="6" s="1"/>
  <c r="S697" i="6" a="1"/>
  <c r="S697" i="6" s="1"/>
  <c r="R697" i="6" a="1"/>
  <c r="R697" i="6" s="1"/>
  <c r="Q697" i="6"/>
  <c r="Q697" i="6" a="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a="1"/>
  <c r="V695" i="6" s="1"/>
  <c r="U695" i="6" a="1"/>
  <c r="U695" i="6" s="1"/>
  <c r="T695" i="6" a="1"/>
  <c r="T695" i="6" s="1"/>
  <c r="S695" i="6" a="1"/>
  <c r="S695" i="6" s="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a="1"/>
  <c r="V693" i="6" s="1"/>
  <c r="U693" i="6" a="1"/>
  <c r="U693" i="6" s="1"/>
  <c r="T693" i="6" a="1"/>
  <c r="T693" i="6" s="1"/>
  <c r="S693" i="6" a="1"/>
  <c r="S693" i="6" s="1"/>
  <c r="R693" i="6" a="1"/>
  <c r="R693" i="6" s="1"/>
  <c r="Q693" i="6" a="1"/>
  <c r="Q693" i="6" s="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a="1"/>
  <c r="Y685" i="6" s="1"/>
  <c r="X685" i="6" a="1"/>
  <c r="X685" i="6" s="1"/>
  <c r="W685" i="6" a="1"/>
  <c r="W685" i="6" s="1"/>
  <c r="V685" i="6" a="1"/>
  <c r="V685" i="6" s="1"/>
  <c r="U685" i="6" a="1"/>
  <c r="U685" i="6" s="1"/>
  <c r="T685" i="6" a="1"/>
  <c r="T685" i="6" s="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a="1"/>
  <c r="AE684" i="6" s="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a="1"/>
  <c r="AC683" i="6" s="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a="1"/>
  <c r="V672" i="6" s="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a="1"/>
  <c r="Z671" i="6" s="1"/>
  <c r="Y671" i="6" a="1"/>
  <c r="Y671" i="6" s="1"/>
  <c r="X671" i="6" a="1"/>
  <c r="X671" i="6" s="1"/>
  <c r="W671" i="6" a="1"/>
  <c r="W671" i="6" s="1"/>
  <c r="V671" i="6" a="1"/>
  <c r="V671" i="6" s="1"/>
  <c r="U671" i="6" a="1"/>
  <c r="U671" i="6" s="1"/>
  <c r="T671" i="6" a="1"/>
  <c r="T671" i="6" s="1"/>
  <c r="S671" i="6" a="1"/>
  <c r="S671" i="6" s="1"/>
  <c r="R671" i="6" a="1"/>
  <c r="R671" i="6" s="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a="1"/>
  <c r="AF670" i="6" s="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a="1"/>
  <c r="AC667" i="6" s="1"/>
  <c r="AB667" i="6" a="1"/>
  <c r="AB667" i="6" s="1"/>
  <c r="AA667" i="6" a="1"/>
  <c r="AA667" i="6" s="1"/>
  <c r="Z667" i="6" a="1"/>
  <c r="Z667" i="6" s="1"/>
  <c r="Y667" i="6" a="1"/>
  <c r="Y667" i="6" s="1"/>
  <c r="X667" i="6" a="1"/>
  <c r="X667" i="6" s="1"/>
  <c r="W667" i="6" a="1"/>
  <c r="W667" i="6" s="1"/>
  <c r="V667" i="6" a="1"/>
  <c r="V667" i="6" s="1"/>
  <c r="U667" i="6" a="1"/>
  <c r="U667" i="6" s="1"/>
  <c r="T667" i="6" a="1"/>
  <c r="T667" i="6" s="1"/>
  <c r="S667" i="6" a="1"/>
  <c r="S667" i="6" s="1"/>
  <c r="R667" i="6" a="1"/>
  <c r="R667" i="6" s="1"/>
  <c r="Q667" i="6" a="1"/>
  <c r="Q667" i="6" s="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a="1"/>
  <c r="AC666" i="6" s="1"/>
  <c r="AB666" i="6" a="1"/>
  <c r="AB666" i="6" s="1"/>
  <c r="AA666" i="6" a="1"/>
  <c r="AA666" i="6" s="1"/>
  <c r="Z666" i="6" a="1"/>
  <c r="Z666" i="6" s="1"/>
  <c r="Y666" i="6" a="1"/>
  <c r="Y666" i="6" s="1"/>
  <c r="X666" i="6" a="1"/>
  <c r="X666" i="6" s="1"/>
  <c r="W666" i="6" a="1"/>
  <c r="W666" i="6" s="1"/>
  <c r="V666" i="6" a="1"/>
  <c r="V666" i="6" s="1"/>
  <c r="U666" i="6" a="1"/>
  <c r="U666" i="6" s="1"/>
  <c r="T666" i="6" a="1"/>
  <c r="T666" i="6" s="1"/>
  <c r="S666" i="6" a="1"/>
  <c r="S666" i="6" s="1"/>
  <c r="R666" i="6" a="1"/>
  <c r="R666" i="6" s="1"/>
  <c r="Q666" i="6" a="1"/>
  <c r="Q666" i="6" s="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a="1"/>
  <c r="AC665" i="6" s="1"/>
  <c r="AB665" i="6" a="1"/>
  <c r="AB665" i="6" s="1"/>
  <c r="AA665" i="6" a="1"/>
  <c r="AA665" i="6" s="1"/>
  <c r="Z665" i="6" a="1"/>
  <c r="Z665" i="6" s="1"/>
  <c r="Y665" i="6" a="1"/>
  <c r="Y665" i="6" s="1"/>
  <c r="X665" i="6" a="1"/>
  <c r="X665" i="6" s="1"/>
  <c r="W665" i="6" a="1"/>
  <c r="W665" i="6" s="1"/>
  <c r="V665" i="6" a="1"/>
  <c r="V665" i="6" s="1"/>
  <c r="U665" i="6" a="1"/>
  <c r="U665" i="6" s="1"/>
  <c r="T665" i="6" a="1"/>
  <c r="T665" i="6" s="1"/>
  <c r="S665" i="6" a="1"/>
  <c r="S665" i="6" s="1"/>
  <c r="R665" i="6" a="1"/>
  <c r="R665" i="6" s="1"/>
  <c r="Q665" i="6" a="1"/>
  <c r="Q665" i="6" s="1"/>
  <c r="P665" i="6" a="1"/>
  <c r="P665" i="6" s="1"/>
  <c r="O665" i="6" a="1"/>
  <c r="O665" i="6" s="1"/>
  <c r="N665" i="6" a="1"/>
  <c r="N665" i="6" s="1"/>
  <c r="M665" i="6" a="1"/>
  <c r="M665" i="6" s="1"/>
  <c r="L665" i="6" a="1"/>
  <c r="L665" i="6" s="1"/>
  <c r="K665" i="6" a="1"/>
  <c r="K665" i="6" s="1"/>
  <c r="AI664" i="6" a="1"/>
  <c r="AI664" i="6" s="1"/>
  <c r="AH664" i="6" a="1"/>
  <c r="AH664" i="6" s="1"/>
  <c r="AG664" i="6" a="1"/>
  <c r="AG664" i="6" s="1"/>
  <c r="AF664" i="6" a="1"/>
  <c r="AF664" i="6" s="1"/>
  <c r="AE664" i="6" a="1"/>
  <c r="AE664" i="6" s="1"/>
  <c r="AD664" i="6" a="1"/>
  <c r="AD664" i="6" s="1"/>
  <c r="AC664" i="6" a="1"/>
  <c r="AC664" i="6" s="1"/>
  <c r="AB664" i="6" a="1"/>
  <c r="AB664" i="6" s="1"/>
  <c r="AA664" i="6" a="1"/>
  <c r="AA664" i="6" s="1"/>
  <c r="Z664" i="6" a="1"/>
  <c r="Z664" i="6" s="1"/>
  <c r="Y664" i="6" a="1"/>
  <c r="Y664" i="6" s="1"/>
  <c r="X664" i="6" a="1"/>
  <c r="X664" i="6" s="1"/>
  <c r="W664" i="6" a="1"/>
  <c r="W664" i="6" s="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a="1"/>
  <c r="AC663" i="6" s="1"/>
  <c r="AB663" i="6" a="1"/>
  <c r="AB663" i="6" s="1"/>
  <c r="AA663" i="6" a="1"/>
  <c r="AA663" i="6" s="1"/>
  <c r="Z663" i="6" a="1"/>
  <c r="Z663" i="6" s="1"/>
  <c r="Y663" i="6" a="1"/>
  <c r="Y663" i="6" s="1"/>
  <c r="X663" i="6" a="1"/>
  <c r="X663" i="6" s="1"/>
  <c r="W663" i="6" a="1"/>
  <c r="W663" i="6" s="1"/>
  <c r="V663" i="6" a="1"/>
  <c r="V663" i="6" s="1"/>
  <c r="U663" i="6" a="1"/>
  <c r="U663" i="6" s="1"/>
  <c r="T663" i="6" a="1"/>
  <c r="T663" i="6" s="1"/>
  <c r="S663" i="6" a="1"/>
  <c r="S663" i="6" s="1"/>
  <c r="R663" i="6" a="1"/>
  <c r="R663" i="6" s="1"/>
  <c r="Q663" i="6" a="1"/>
  <c r="Q663" i="6" s="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a="1"/>
  <c r="AD655" i="6" s="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a="1"/>
  <c r="V654" i="6" s="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c r="AI648" i="6" a="1"/>
  <c r="AH648" i="6" a="1"/>
  <c r="AH648" i="6" s="1"/>
  <c r="AG648" i="6" a="1"/>
  <c r="AG648" i="6" s="1"/>
  <c r="AF648" i="6" a="1"/>
  <c r="AF648" i="6" s="1"/>
  <c r="AE648" i="6" a="1"/>
  <c r="AE648" i="6" s="1"/>
  <c r="AD648" i="6" a="1"/>
  <c r="AD648" i="6" s="1"/>
  <c r="AC648" i="6" a="1"/>
  <c r="AC648" i="6" s="1"/>
  <c r="AB648" i="6" a="1"/>
  <c r="AB648" i="6" s="1"/>
  <c r="AA648" i="6"/>
  <c r="AA648" i="6" a="1"/>
  <c r="Z648" i="6" a="1"/>
  <c r="Z648" i="6" s="1"/>
  <c r="Y648" i="6" a="1"/>
  <c r="Y648" i="6" s="1"/>
  <c r="X648" i="6" a="1"/>
  <c r="X648" i="6" s="1"/>
  <c r="W648" i="6" a="1"/>
  <c r="W648" i="6" s="1"/>
  <c r="V648" i="6" a="1"/>
  <c r="V648" i="6" s="1"/>
  <c r="U648" i="6" a="1"/>
  <c r="U648" i="6" s="1"/>
  <c r="T648" i="6" a="1"/>
  <c r="T648" i="6" s="1"/>
  <c r="S648" i="6"/>
  <c r="S648" i="6" a="1"/>
  <c r="R648" i="6" a="1"/>
  <c r="R648" i="6" s="1"/>
  <c r="Q648" i="6" a="1"/>
  <c r="Q648" i="6" s="1"/>
  <c r="P648" i="6" a="1"/>
  <c r="P648" i="6" s="1"/>
  <c r="O648" i="6" a="1"/>
  <c r="O648" i="6" s="1"/>
  <c r="N648" i="6" a="1"/>
  <c r="N648" i="6" s="1"/>
  <c r="M648" i="6" a="1"/>
  <c r="M648" i="6" s="1"/>
  <c r="L648" i="6" a="1"/>
  <c r="L648" i="6" s="1"/>
  <c r="K648" i="6"/>
  <c r="K648" i="6" a="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c r="AG636" i="6" a="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c r="Q636" i="6" a="1"/>
  <c r="P636" i="6" a="1"/>
  <c r="P636" i="6" s="1"/>
  <c r="O636" i="6" a="1"/>
  <c r="O636" i="6" s="1"/>
  <c r="N636" i="6" a="1"/>
  <c r="N636" i="6" s="1"/>
  <c r="M636" i="6" a="1"/>
  <c r="M636" i="6" s="1"/>
  <c r="L636" i="6" a="1"/>
  <c r="L636" i="6" s="1"/>
  <c r="K636" i="6" a="1"/>
  <c r="K636" i="6" s="1"/>
  <c r="AI635" i="6" a="1"/>
  <c r="AI635" i="6" s="1"/>
  <c r="AH635" i="6" a="1"/>
  <c r="AH635" i="6" s="1"/>
  <c r="AG635" i="6" a="1"/>
  <c r="AG635" i="6" s="1"/>
  <c r="AF635" i="6" a="1"/>
  <c r="AF635" i="6" s="1"/>
  <c r="AE635" i="6" a="1"/>
  <c r="AE635" i="6" s="1"/>
  <c r="AD635" i="6" a="1"/>
  <c r="AD635" i="6" s="1"/>
  <c r="AC635" i="6"/>
  <c r="AC635" i="6" a="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a="1"/>
  <c r="P635" i="6" s="1"/>
  <c r="O635" i="6" a="1"/>
  <c r="O635" i="6" s="1"/>
  <c r="N635" i="6" a="1"/>
  <c r="N635" i="6" s="1"/>
  <c r="M635" i="6"/>
  <c r="M635" i="6" a="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a="1"/>
  <c r="AB634" i="6" s="1"/>
  <c r="AA634" i="6" a="1"/>
  <c r="AA634" i="6" s="1"/>
  <c r="Z634" i="6" a="1"/>
  <c r="Z634" i="6" s="1"/>
  <c r="Y634" i="6"/>
  <c r="Y634" i="6" a="1"/>
  <c r="X634" i="6" a="1"/>
  <c r="X634" i="6" s="1"/>
  <c r="W634" i="6" a="1"/>
  <c r="W634" i="6" s="1"/>
  <c r="V634" i="6" a="1"/>
  <c r="V634" i="6" s="1"/>
  <c r="U634" i="6"/>
  <c r="U634" i="6" a="1"/>
  <c r="T634" i="6" a="1"/>
  <c r="T634" i="6" s="1"/>
  <c r="S634" i="6" a="1"/>
  <c r="S634" i="6" s="1"/>
  <c r="R634" i="6" a="1"/>
  <c r="R634" i="6" s="1"/>
  <c r="Q634" i="6" a="1"/>
  <c r="Q634" i="6" s="1"/>
  <c r="P634" i="6" a="1"/>
  <c r="P634" i="6" s="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c r="U633" i="6" a="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c r="AG632" i="6" a="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c r="Q632" i="6" a="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c r="AC631" i="6" a="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a="1"/>
  <c r="P631" i="6" s="1"/>
  <c r="O631" i="6" a="1"/>
  <c r="O631" i="6" s="1"/>
  <c r="N631" i="6" a="1"/>
  <c r="N631" i="6" s="1"/>
  <c r="M631" i="6"/>
  <c r="M631" i="6" a="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c r="Y630" i="6" a="1"/>
  <c r="X630" i="6" a="1"/>
  <c r="X630" i="6" s="1"/>
  <c r="W630" i="6" a="1"/>
  <c r="W630" i="6" s="1"/>
  <c r="V630" i="6" a="1"/>
  <c r="V630" i="6" s="1"/>
  <c r="U630" i="6"/>
  <c r="U630" i="6" a="1"/>
  <c r="T630" i="6" a="1"/>
  <c r="T630" i="6" s="1"/>
  <c r="S630" i="6" a="1"/>
  <c r="S630" i="6" s="1"/>
  <c r="R630" i="6" a="1"/>
  <c r="R630" i="6" s="1"/>
  <c r="Q630" i="6" a="1"/>
  <c r="Q630" i="6" s="1"/>
  <c r="P630" i="6" a="1"/>
  <c r="P630" i="6" s="1"/>
  <c r="O630" i="6" a="1"/>
  <c r="O630" i="6" s="1"/>
  <c r="N630" i="6" a="1"/>
  <c r="N630" i="6" s="1"/>
  <c r="M630" i="6" a="1"/>
  <c r="M630" i="6" s="1"/>
  <c r="L630" i="6" a="1"/>
  <c r="L630" i="6" s="1"/>
  <c r="K630" i="6" a="1"/>
  <c r="K630" i="6" s="1"/>
  <c r="AI629" i="6" a="1"/>
  <c r="AI629" i="6" s="1"/>
  <c r="AH629" i="6" a="1"/>
  <c r="AH629" i="6" s="1"/>
  <c r="AG629" i="6"/>
  <c r="AG629" i="6" a="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c r="U629" i="6" a="1"/>
  <c r="T629" i="6" a="1"/>
  <c r="T629" i="6" s="1"/>
  <c r="S629" i="6" a="1"/>
  <c r="S629" i="6" s="1"/>
  <c r="R629" i="6" a="1"/>
  <c r="R629" i="6" s="1"/>
  <c r="Q629" i="6" a="1"/>
  <c r="Q629" i="6" s="1"/>
  <c r="P629" i="6" a="1"/>
  <c r="P629" i="6" s="1"/>
  <c r="O629" i="6" a="1"/>
  <c r="O629" i="6" s="1"/>
  <c r="N629" i="6" a="1"/>
  <c r="N629" i="6" s="1"/>
  <c r="M629" i="6" a="1"/>
  <c r="M629" i="6" s="1"/>
  <c r="L629" i="6" a="1"/>
  <c r="L629" i="6" s="1"/>
  <c r="K629" i="6" a="1"/>
  <c r="K629" i="6" s="1"/>
  <c r="AI628" i="6" a="1"/>
  <c r="AI628" i="6" s="1"/>
  <c r="AH628" i="6" a="1"/>
  <c r="AH628" i="6" s="1"/>
  <c r="AG628" i="6"/>
  <c r="AG628" i="6" a="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c r="Q628" i="6" a="1"/>
  <c r="P628" i="6" a="1"/>
  <c r="P628" i="6" s="1"/>
  <c r="O628" i="6" a="1"/>
  <c r="O628" i="6" s="1"/>
  <c r="N628" i="6" a="1"/>
  <c r="N628" i="6" s="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a="1"/>
  <c r="P627" i="6" s="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c r="AG623" i="6" a="1"/>
  <c r="AF623" i="6" a="1"/>
  <c r="AF623" i="6" s="1"/>
  <c r="AE623" i="6"/>
  <c r="AE623" i="6" a="1"/>
  <c r="AD623" i="6" a="1"/>
  <c r="AD623" i="6" s="1"/>
  <c r="AC623" i="6" a="1"/>
  <c r="AC623" i="6" s="1"/>
  <c r="AB623" i="6" a="1"/>
  <c r="AB623" i="6" s="1"/>
  <c r="AA623" i="6" a="1"/>
  <c r="AA623" i="6" s="1"/>
  <c r="Z623" i="6" a="1"/>
  <c r="Z623" i="6" s="1"/>
  <c r="Y623" i="6" a="1"/>
  <c r="Y623" i="6" s="1"/>
  <c r="X623" i="6" a="1"/>
  <c r="X623" i="6" s="1"/>
  <c r="W623" i="6" a="1"/>
  <c r="W623" i="6" s="1"/>
  <c r="V623" i="6" a="1"/>
  <c r="V623" i="6" s="1"/>
  <c r="U623" i="6"/>
  <c r="U623" i="6" a="1"/>
  <c r="T623" i="6" a="1"/>
  <c r="T623" i="6" s="1"/>
  <c r="S623" i="6" a="1"/>
  <c r="S623" i="6" s="1"/>
  <c r="R623" i="6" a="1"/>
  <c r="R623" i="6" s="1"/>
  <c r="Q623" i="6" a="1"/>
  <c r="Q623" i="6" s="1"/>
  <c r="P623" i="6" a="1"/>
  <c r="P623" i="6" s="1"/>
  <c r="O623" i="6" a="1"/>
  <c r="O623" i="6" s="1"/>
  <c r="N623" i="6" a="1"/>
  <c r="N623" i="6" s="1"/>
  <c r="M623" i="6"/>
  <c r="M623" i="6" a="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c r="AA622" i="6" a="1"/>
  <c r="Z622" i="6" a="1"/>
  <c r="Z622" i="6" s="1"/>
  <c r="Y622" i="6" a="1"/>
  <c r="Y622" i="6" s="1"/>
  <c r="X622" i="6" a="1"/>
  <c r="X622" i="6" s="1"/>
  <c r="W622" i="6" a="1"/>
  <c r="W622" i="6" s="1"/>
  <c r="V622" i="6" a="1"/>
  <c r="V622" i="6" s="1"/>
  <c r="U622" i="6"/>
  <c r="U622" i="6" a="1"/>
  <c r="T622" i="6" a="1"/>
  <c r="T622" i="6" s="1"/>
  <c r="S622" i="6" a="1"/>
  <c r="S622" i="6" s="1"/>
  <c r="R622" i="6" a="1"/>
  <c r="R622" i="6" s="1"/>
  <c r="Q622" i="6" a="1"/>
  <c r="Q622" i="6" s="1"/>
  <c r="P622" i="6" a="1"/>
  <c r="P622" i="6" s="1"/>
  <c r="O622" i="6"/>
  <c r="O622" i="6" a="1"/>
  <c r="N622" i="6" a="1"/>
  <c r="N622" i="6" s="1"/>
  <c r="M622" i="6" a="1"/>
  <c r="M622" i="6" s="1"/>
  <c r="L622" i="6" a="1"/>
  <c r="L622" i="6" s="1"/>
  <c r="K622" i="6" a="1"/>
  <c r="K622" i="6" s="1"/>
  <c r="AI621" i="6"/>
  <c r="AI621" i="6" a="1"/>
  <c r="AH621" i="6" a="1"/>
  <c r="AH621" i="6" s="1"/>
  <c r="AG621" i="6"/>
  <c r="AG621" i="6" a="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a="1"/>
  <c r="P621" i="6" s="1"/>
  <c r="O621" i="6"/>
  <c r="O621" i="6" a="1"/>
  <c r="N621" i="6" a="1"/>
  <c r="N621" i="6" s="1"/>
  <c r="M621" i="6" a="1"/>
  <c r="M621" i="6" s="1"/>
  <c r="L621" i="6" a="1"/>
  <c r="L621" i="6" s="1"/>
  <c r="K621" i="6" a="1"/>
  <c r="K621" i="6" s="1"/>
  <c r="AI620" i="6" a="1"/>
  <c r="AI620" i="6" s="1"/>
  <c r="AH620" i="6" a="1"/>
  <c r="AH620" i="6" s="1"/>
  <c r="AG620" i="6" a="1"/>
  <c r="AG620" i="6" s="1"/>
  <c r="AF620" i="6" a="1"/>
  <c r="AF620" i="6" s="1"/>
  <c r="AE620" i="6"/>
  <c r="AE620" i="6" a="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c r="K620" i="6" a="1"/>
  <c r="AI619" i="6" a="1"/>
  <c r="AI619" i="6" s="1"/>
  <c r="AH619" i="6" a="1"/>
  <c r="AH619" i="6" s="1"/>
  <c r="AG619" i="6" a="1"/>
  <c r="AG619" i="6" s="1"/>
  <c r="AF619" i="6" a="1"/>
  <c r="AF619" i="6" s="1"/>
  <c r="AE619" i="6"/>
  <c r="AE619" i="6" a="1"/>
  <c r="AD619" i="6" a="1"/>
  <c r="AD619" i="6" s="1"/>
  <c r="AC619" i="6" a="1"/>
  <c r="AC619" i="6" s="1"/>
  <c r="AB619" i="6" a="1"/>
  <c r="AB619" i="6" s="1"/>
  <c r="AA619" i="6" a="1"/>
  <c r="AA619" i="6" s="1"/>
  <c r="Z619" i="6" a="1"/>
  <c r="Z619" i="6" s="1"/>
  <c r="Y619" i="6"/>
  <c r="Y619" i="6" a="1"/>
  <c r="X619" i="6" a="1"/>
  <c r="X619" i="6" s="1"/>
  <c r="W619" i="6" a="1"/>
  <c r="W619" i="6" s="1"/>
  <c r="V619" i="6" a="1"/>
  <c r="V619" i="6" s="1"/>
  <c r="U619" i="6" a="1"/>
  <c r="U619" i="6" s="1"/>
  <c r="T619" i="6" a="1"/>
  <c r="T619" i="6" s="1"/>
  <c r="S619" i="6"/>
  <c r="S619" i="6" a="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c r="AA618" i="6" a="1"/>
  <c r="Z618" i="6" a="1"/>
  <c r="Z618" i="6" s="1"/>
  <c r="Y618" i="6" a="1"/>
  <c r="Y618" i="6" s="1"/>
  <c r="X618" i="6" a="1"/>
  <c r="X618" i="6" s="1"/>
  <c r="W618" i="6" a="1"/>
  <c r="W618" i="6" s="1"/>
  <c r="V618" i="6" a="1"/>
  <c r="V618" i="6" s="1"/>
  <c r="U618" i="6"/>
  <c r="U618" i="6" a="1"/>
  <c r="T618" i="6" a="1"/>
  <c r="T618" i="6" s="1"/>
  <c r="S618" i="6" a="1"/>
  <c r="S618" i="6" s="1"/>
  <c r="R618" i="6" a="1"/>
  <c r="R618" i="6" s="1"/>
  <c r="Q618" i="6" a="1"/>
  <c r="Q618" i="6" s="1"/>
  <c r="P618" i="6" a="1"/>
  <c r="P618" i="6" s="1"/>
  <c r="O618" i="6"/>
  <c r="O618" i="6" a="1"/>
  <c r="N618" i="6" a="1"/>
  <c r="N618" i="6" s="1"/>
  <c r="M618" i="6" a="1"/>
  <c r="M618" i="6" s="1"/>
  <c r="L618" i="6" a="1"/>
  <c r="L618" i="6" s="1"/>
  <c r="K618" i="6" a="1"/>
  <c r="K618" i="6" s="1"/>
  <c r="AI617" i="6"/>
  <c r="AI617" i="6" a="1"/>
  <c r="AH617" i="6" a="1"/>
  <c r="AH617" i="6" s="1"/>
  <c r="AG617" i="6"/>
  <c r="AG617" i="6" a="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a="1"/>
  <c r="P617" i="6" s="1"/>
  <c r="O617" i="6"/>
  <c r="O617" i="6" a="1"/>
  <c r="N617" i="6" a="1"/>
  <c r="N617" i="6" s="1"/>
  <c r="M617" i="6" a="1"/>
  <c r="M617" i="6" s="1"/>
  <c r="L617" i="6" a="1"/>
  <c r="L617" i="6" s="1"/>
  <c r="K617" i="6" a="1"/>
  <c r="K617" i="6" s="1"/>
  <c r="AI616" i="6" a="1"/>
  <c r="AI616" i="6" s="1"/>
  <c r="AH616" i="6" a="1"/>
  <c r="AH616" i="6" s="1"/>
  <c r="AG616" i="6" a="1"/>
  <c r="AG616" i="6" s="1"/>
  <c r="AF616" i="6" a="1"/>
  <c r="AF616" i="6" s="1"/>
  <c r="AE616" i="6"/>
  <c r="AE616" i="6" a="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c r="K616" i="6" a="1"/>
  <c r="AI615" i="6" a="1"/>
  <c r="AI615" i="6" s="1"/>
  <c r="AH615" i="6" a="1"/>
  <c r="AH615" i="6" s="1"/>
  <c r="AG615" i="6" a="1"/>
  <c r="AG615" i="6" s="1"/>
  <c r="AF615" i="6" a="1"/>
  <c r="AF615" i="6" s="1"/>
  <c r="AE615" i="6"/>
  <c r="AE615" i="6" a="1"/>
  <c r="AD615" i="6" a="1"/>
  <c r="AD615" i="6" s="1"/>
  <c r="AC615" i="6" a="1"/>
  <c r="AC615" i="6" s="1"/>
  <c r="AB615" i="6" a="1"/>
  <c r="AB615" i="6" s="1"/>
  <c r="AA615" i="6" a="1"/>
  <c r="AA615" i="6" s="1"/>
  <c r="Z615" i="6" a="1"/>
  <c r="Z615" i="6" s="1"/>
  <c r="Y615" i="6"/>
  <c r="Y615" i="6" a="1"/>
  <c r="X615" i="6" a="1"/>
  <c r="X615" i="6" s="1"/>
  <c r="W615" i="6" a="1"/>
  <c r="W615" i="6" s="1"/>
  <c r="V615" i="6" a="1"/>
  <c r="V615" i="6" s="1"/>
  <c r="U615" i="6" a="1"/>
  <c r="U615" i="6" s="1"/>
  <c r="T615" i="6" a="1"/>
  <c r="T615" i="6" s="1"/>
  <c r="S615" i="6"/>
  <c r="S615" i="6" a="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c r="AA614" i="6" a="1"/>
  <c r="Z614" i="6" a="1"/>
  <c r="Z614" i="6" s="1"/>
  <c r="Y614" i="6" a="1"/>
  <c r="Y614" i="6" s="1"/>
  <c r="X614" i="6" a="1"/>
  <c r="X614" i="6" s="1"/>
  <c r="W614" i="6" a="1"/>
  <c r="W614" i="6" s="1"/>
  <c r="V614" i="6" a="1"/>
  <c r="V614" i="6" s="1"/>
  <c r="U614" i="6"/>
  <c r="U614" i="6" a="1"/>
  <c r="T614" i="6" a="1"/>
  <c r="T614" i="6" s="1"/>
  <c r="S614" i="6" a="1"/>
  <c r="S614" i="6" s="1"/>
  <c r="R614" i="6" a="1"/>
  <c r="R614" i="6" s="1"/>
  <c r="Q614" i="6" a="1"/>
  <c r="Q614" i="6" s="1"/>
  <c r="P614" i="6" a="1"/>
  <c r="P614" i="6" s="1"/>
  <c r="O614" i="6"/>
  <c r="O614" i="6" a="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a="1"/>
  <c r="AB613" i="6" s="1"/>
  <c r="AA613" i="6" a="1"/>
  <c r="AA613" i="6" s="1"/>
  <c r="Z613" i="6" a="1"/>
  <c r="Z613" i="6" s="1"/>
  <c r="Y613" i="6"/>
  <c r="Y613" i="6" a="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c r="AI612" i="6" a="1"/>
  <c r="AH612" i="6" a="1"/>
  <c r="AH612" i="6" s="1"/>
  <c r="AG612" i="6" a="1"/>
  <c r="AG612" i="6" s="1"/>
  <c r="AF612" i="6" a="1"/>
  <c r="AF612" i="6" s="1"/>
  <c r="AE612" i="6" a="1"/>
  <c r="AE612" i="6" s="1"/>
  <c r="AD612" i="6" a="1"/>
  <c r="AD612" i="6" s="1"/>
  <c r="AC612" i="6" a="1"/>
  <c r="AC612" i="6" s="1"/>
  <c r="AB612" i="6" a="1"/>
  <c r="AB612" i="6" s="1"/>
  <c r="AA612" i="6" a="1"/>
  <c r="AA612" i="6" s="1"/>
  <c r="Z612" i="6" a="1"/>
  <c r="Z612" i="6" s="1"/>
  <c r="Y612" i="6" a="1"/>
  <c r="Y612" i="6" s="1"/>
  <c r="X612" i="6" a="1"/>
  <c r="X612" i="6" s="1"/>
  <c r="W612" i="6" a="1"/>
  <c r="W612" i="6" s="1"/>
  <c r="V612" i="6" a="1"/>
  <c r="V612" i="6" s="1"/>
  <c r="U612" i="6"/>
  <c r="U612" i="6" a="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c r="AE611" i="6" a="1"/>
  <c r="AD611" i="6" a="1"/>
  <c r="AD611" i="6" s="1"/>
  <c r="AC611" i="6" a="1"/>
  <c r="AC611" i="6" s="1"/>
  <c r="AB611" i="6" a="1"/>
  <c r="AB611" i="6" s="1"/>
  <c r="AA611" i="6" a="1"/>
  <c r="AA611" i="6" s="1"/>
  <c r="Z611" i="6" a="1"/>
  <c r="Z611" i="6" s="1"/>
  <c r="Y611" i="6"/>
  <c r="Y611" i="6" a="1"/>
  <c r="X611" i="6" a="1"/>
  <c r="X611" i="6" s="1"/>
  <c r="W611" i="6" a="1"/>
  <c r="W611" i="6" s="1"/>
  <c r="V611" i="6" a="1"/>
  <c r="V611" i="6" s="1"/>
  <c r="U611" i="6" a="1"/>
  <c r="U611" i="6" s="1"/>
  <c r="T611" i="6" a="1"/>
  <c r="T611" i="6" s="1"/>
  <c r="S611" i="6" a="1"/>
  <c r="S611" i="6" s="1"/>
  <c r="R611" i="6" a="1"/>
  <c r="R611" i="6" s="1"/>
  <c r="Q611" i="6" a="1"/>
  <c r="Q611" i="6" s="1"/>
  <c r="P611" i="6" a="1"/>
  <c r="P611" i="6" s="1"/>
  <c r="O611" i="6"/>
  <c r="O611" i="6" a="1"/>
  <c r="N611" i="6" a="1"/>
  <c r="N611" i="6" s="1"/>
  <c r="M611" i="6" a="1"/>
  <c r="M611" i="6" s="1"/>
  <c r="L611" i="6" a="1"/>
  <c r="L611" i="6" s="1"/>
  <c r="K611" i="6" a="1"/>
  <c r="K611" i="6" s="1"/>
  <c r="AI610" i="6" a="1"/>
  <c r="AI610" i="6" s="1"/>
  <c r="AH610" i="6" a="1"/>
  <c r="AH610" i="6" s="1"/>
  <c r="AG610" i="6" a="1"/>
  <c r="AG610" i="6" s="1"/>
  <c r="AF610" i="6" a="1"/>
  <c r="AF610" i="6" s="1"/>
  <c r="AE610" i="6" a="1"/>
  <c r="AE610" i="6" s="1"/>
  <c r="AD610" i="6" a="1"/>
  <c r="AD610" i="6" s="1"/>
  <c r="AC610" i="6" a="1"/>
  <c r="AC610" i="6" s="1"/>
  <c r="AB610" i="6" a="1"/>
  <c r="AB610" i="6" s="1"/>
  <c r="AA610" i="6" a="1"/>
  <c r="AA610" i="6" s="1"/>
  <c r="Z610" i="6" a="1"/>
  <c r="Z610" i="6" s="1"/>
  <c r="Y610" i="6" a="1"/>
  <c r="Y610" i="6" s="1"/>
  <c r="X610" i="6" a="1"/>
  <c r="X610" i="6" s="1"/>
  <c r="W610" i="6" a="1"/>
  <c r="W610" i="6" s="1"/>
  <c r="V610" i="6" a="1"/>
  <c r="V610" i="6" s="1"/>
  <c r="U610" i="6"/>
  <c r="U610" i="6" a="1"/>
  <c r="T610" i="6" a="1"/>
  <c r="T610" i="6" s="1"/>
  <c r="S610" i="6" a="1"/>
  <c r="S610" i="6" s="1"/>
  <c r="R610" i="6" a="1"/>
  <c r="R610" i="6" s="1"/>
  <c r="Q610" i="6" a="1"/>
  <c r="Q610" i="6" s="1"/>
  <c r="P610" i="6" a="1"/>
  <c r="P610" i="6" s="1"/>
  <c r="O610" i="6" a="1"/>
  <c r="O610" i="6" s="1"/>
  <c r="N610" i="6" a="1"/>
  <c r="N610" i="6" s="1"/>
  <c r="M610" i="6"/>
  <c r="M610" i="6" a="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a="1"/>
  <c r="AB609" i="6" s="1"/>
  <c r="AA609" i="6" a="1"/>
  <c r="AA609" i="6" s="1"/>
  <c r="Z609" i="6" a="1"/>
  <c r="Z609" i="6" s="1"/>
  <c r="Y609" i="6"/>
  <c r="Y609" i="6" a="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c r="Y607" i="6" a="1"/>
  <c r="X607" i="6" a="1"/>
  <c r="X607" i="6" s="1"/>
  <c r="W607" i="6" a="1"/>
  <c r="W607" i="6" s="1"/>
  <c r="V607" i="6" a="1"/>
  <c r="V607" i="6" s="1"/>
  <c r="U607" i="6" a="1"/>
  <c r="U607" i="6" s="1"/>
  <c r="T607" i="6" a="1"/>
  <c r="T607" i="6" s="1"/>
  <c r="S607" i="6" a="1"/>
  <c r="S607" i="6" s="1"/>
  <c r="R607" i="6" a="1"/>
  <c r="R607" i="6" s="1"/>
  <c r="Q607" i="6"/>
  <c r="Q607" i="6" a="1"/>
  <c r="P607" i="6" a="1"/>
  <c r="P607" i="6" s="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c r="U606" i="6" a="1"/>
  <c r="T606" i="6" a="1"/>
  <c r="T606" i="6" s="1"/>
  <c r="S606" i="6" a="1"/>
  <c r="S606" i="6" s="1"/>
  <c r="R606" i="6" a="1"/>
  <c r="R606" i="6" s="1"/>
  <c r="Q606" i="6" a="1"/>
  <c r="Q606" i="6" s="1"/>
  <c r="P606" i="6" a="1"/>
  <c r="P606" i="6" s="1"/>
  <c r="O606" i="6" a="1"/>
  <c r="O606" i="6" s="1"/>
  <c r="N606" i="6" a="1"/>
  <c r="N606" i="6" s="1"/>
  <c r="M606" i="6" a="1"/>
  <c r="M606" i="6" s="1"/>
  <c r="L606" i="6" a="1"/>
  <c r="L606" i="6" s="1"/>
  <c r="K606" i="6"/>
  <c r="K606" i="6" a="1"/>
  <c r="AI605" i="6" a="1"/>
  <c r="AI605" i="6" s="1"/>
  <c r="AH605" i="6" a="1"/>
  <c r="AH605" i="6" s="1"/>
  <c r="AG605" i="6"/>
  <c r="AG605" i="6" a="1"/>
  <c r="AF605" i="6" a="1"/>
  <c r="AF605" i="6" s="1"/>
  <c r="AE605" i="6" a="1"/>
  <c r="AE605" i="6" s="1"/>
  <c r="AD605" i="6" a="1"/>
  <c r="AD605" i="6" s="1"/>
  <c r="AC605" i="6" a="1"/>
  <c r="AC605" i="6" s="1"/>
  <c r="AB605" i="6" a="1"/>
  <c r="AB605" i="6" s="1"/>
  <c r="AA605" i="6" a="1"/>
  <c r="AA605" i="6" s="1"/>
  <c r="Z605" i="6" a="1"/>
  <c r="Z605" i="6" s="1"/>
  <c r="Y605" i="6"/>
  <c r="Y605" i="6" a="1"/>
  <c r="X605" i="6" a="1"/>
  <c r="X605" i="6" s="1"/>
  <c r="W605" i="6" a="1"/>
  <c r="W605" i="6" s="1"/>
  <c r="V605" i="6" a="1"/>
  <c r="V605" i="6" s="1"/>
  <c r="U605" i="6" a="1"/>
  <c r="U605" i="6" s="1"/>
  <c r="T605" i="6" a="1"/>
  <c r="T605" i="6" s="1"/>
  <c r="S605" i="6" a="1"/>
  <c r="S605" i="6" s="1"/>
  <c r="R605" i="6" a="1"/>
  <c r="R605" i="6" s="1"/>
  <c r="Q605" i="6" a="1"/>
  <c r="Q605" i="6" s="1"/>
  <c r="P605" i="6" a="1"/>
  <c r="P605" i="6" s="1"/>
  <c r="O605" i="6"/>
  <c r="O605" i="6" a="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a="1"/>
  <c r="P604" i="6" s="1"/>
  <c r="O604" i="6" a="1"/>
  <c r="O604" i="6" s="1"/>
  <c r="N604" i="6" a="1"/>
  <c r="N604" i="6" s="1"/>
  <c r="M604" i="6"/>
  <c r="M604" i="6" a="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c r="Y603" i="6" a="1"/>
  <c r="X603" i="6" a="1"/>
  <c r="X603" i="6" s="1"/>
  <c r="W603" i="6" a="1"/>
  <c r="W603" i="6" s="1"/>
  <c r="V603" i="6" a="1"/>
  <c r="V603" i="6" s="1"/>
  <c r="U603" i="6" a="1"/>
  <c r="U603" i="6" s="1"/>
  <c r="T603" i="6" a="1"/>
  <c r="T603" i="6" s="1"/>
  <c r="S603" i="6" a="1"/>
  <c r="S603" i="6" s="1"/>
  <c r="R603" i="6" a="1"/>
  <c r="R603" i="6" s="1"/>
  <c r="Q603" i="6" a="1"/>
  <c r="Q603" i="6" s="1"/>
  <c r="P603" i="6" a="1"/>
  <c r="P603" i="6" s="1"/>
  <c r="O603" i="6"/>
  <c r="O603" i="6" a="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c r="M602" i="6" a="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c r="Y601" i="6" a="1"/>
  <c r="X601" i="6" a="1"/>
  <c r="X601" i="6" s="1"/>
  <c r="W601" i="6" a="1"/>
  <c r="W601" i="6" s="1"/>
  <c r="V601" i="6" a="1"/>
  <c r="V601" i="6" s="1"/>
  <c r="U601" i="6" a="1"/>
  <c r="U601" i="6" s="1"/>
  <c r="T601" i="6" a="1"/>
  <c r="T601" i="6" s="1"/>
  <c r="S601" i="6" a="1"/>
  <c r="S601" i="6" s="1"/>
  <c r="R601" i="6" a="1"/>
  <c r="R601" i="6" s="1"/>
  <c r="Q601" i="6" a="1"/>
  <c r="Q601" i="6" s="1"/>
  <c r="P601" i="6" a="1"/>
  <c r="P601" i="6" s="1"/>
  <c r="O601" i="6"/>
  <c r="O601" i="6" a="1"/>
  <c r="N601" i="6" a="1"/>
  <c r="N601" i="6" s="1"/>
  <c r="M601" i="6"/>
  <c r="M601" i="6" a="1"/>
  <c r="L601" i="6" a="1"/>
  <c r="L601" i="6" s="1"/>
  <c r="K601" i="6" a="1"/>
  <c r="K601" i="6" s="1"/>
  <c r="AI600" i="6"/>
  <c r="AI600" i="6" a="1"/>
  <c r="AH600" i="6" a="1"/>
  <c r="AH600" i="6" s="1"/>
  <c r="AG600" i="6" a="1"/>
  <c r="AG600" i="6" s="1"/>
  <c r="AF600" i="6" a="1"/>
  <c r="AF600" i="6" s="1"/>
  <c r="AE600" i="6" a="1"/>
  <c r="AE600" i="6" s="1"/>
  <c r="AD600" i="6" a="1"/>
  <c r="AD600" i="6" s="1"/>
  <c r="AC600" i="6" a="1"/>
  <c r="AC600" i="6" s="1"/>
  <c r="AB600" i="6" a="1"/>
  <c r="AB600" i="6" s="1"/>
  <c r="AA600" i="6"/>
  <c r="AA600" i="6" a="1"/>
  <c r="Z600" i="6" a="1"/>
  <c r="Z600" i="6" s="1"/>
  <c r="Y600" i="6"/>
  <c r="Y600" i="6" a="1"/>
  <c r="X600" i="6" a="1"/>
  <c r="X600" i="6" s="1"/>
  <c r="W600" i="6" a="1"/>
  <c r="W600" i="6" s="1"/>
  <c r="V600" i="6" a="1"/>
  <c r="V600" i="6" s="1"/>
  <c r="U600" i="6" a="1"/>
  <c r="U600" i="6" s="1"/>
  <c r="T600" i="6" a="1"/>
  <c r="T600" i="6" s="1"/>
  <c r="S600" i="6"/>
  <c r="S600" i="6" a="1"/>
  <c r="R600" i="6" a="1"/>
  <c r="R600" i="6" s="1"/>
  <c r="Q600" i="6" a="1"/>
  <c r="Q600" i="6" s="1"/>
  <c r="P600" i="6" a="1"/>
  <c r="P600" i="6" s="1"/>
  <c r="O600" i="6" a="1"/>
  <c r="O600" i="6" s="1"/>
  <c r="N600" i="6" a="1"/>
  <c r="N600" i="6" s="1"/>
  <c r="M600" i="6" a="1"/>
  <c r="M600" i="6" s="1"/>
  <c r="L600" i="6" a="1"/>
  <c r="L600" i="6" s="1"/>
  <c r="K600" i="6"/>
  <c r="K600" i="6" a="1"/>
  <c r="AI599" i="6" a="1"/>
  <c r="AI599" i="6" s="1"/>
  <c r="AH599" i="6" a="1"/>
  <c r="AH599" i="6" s="1"/>
  <c r="AG599" i="6" a="1"/>
  <c r="AG599" i="6" s="1"/>
  <c r="AF599" i="6" a="1"/>
  <c r="AF599" i="6" s="1"/>
  <c r="AE599" i="6"/>
  <c r="AE599" i="6" a="1"/>
  <c r="AD599" i="6" a="1"/>
  <c r="AD599" i="6" s="1"/>
  <c r="AC599" i="6" a="1"/>
  <c r="AC599" i="6" s="1"/>
  <c r="AB599" i="6" a="1"/>
  <c r="AB599" i="6" s="1"/>
  <c r="AA599" i="6" a="1"/>
  <c r="AA599" i="6" s="1"/>
  <c r="Z599" i="6" a="1"/>
  <c r="Z599" i="6" s="1"/>
  <c r="Y599" i="6" a="1"/>
  <c r="Y599" i="6" s="1"/>
  <c r="X599" i="6" a="1"/>
  <c r="X599" i="6" s="1"/>
  <c r="W599" i="6"/>
  <c r="W599" i="6" a="1"/>
  <c r="V599" i="6" a="1"/>
  <c r="V599" i="6" s="1"/>
  <c r="U599" i="6"/>
  <c r="U599" i="6" a="1"/>
  <c r="T599" i="6" a="1"/>
  <c r="T599" i="6" s="1"/>
  <c r="S599" i="6" a="1"/>
  <c r="S599" i="6" s="1"/>
  <c r="R599" i="6" a="1"/>
  <c r="R599" i="6" s="1"/>
  <c r="Q599" i="6" a="1"/>
  <c r="Q599" i="6" s="1"/>
  <c r="P599" i="6" a="1"/>
  <c r="P599" i="6" s="1"/>
  <c r="O599" i="6"/>
  <c r="O599" i="6" a="1"/>
  <c r="N599" i="6" a="1"/>
  <c r="N599" i="6" s="1"/>
  <c r="M599" i="6" a="1"/>
  <c r="M599" i="6" s="1"/>
  <c r="L599" i="6" a="1"/>
  <c r="L599" i="6" s="1"/>
  <c r="K599" i="6" a="1"/>
  <c r="K599" i="6" s="1"/>
  <c r="AI598" i="6"/>
  <c r="AI598" i="6" a="1"/>
  <c r="AH598" i="6" a="1"/>
  <c r="AH598" i="6" s="1"/>
  <c r="AG598" i="6"/>
  <c r="AG598" i="6" a="1"/>
  <c r="AF598" i="6" a="1"/>
  <c r="AF598" i="6" s="1"/>
  <c r="AE598" i="6" a="1"/>
  <c r="AE598" i="6" s="1"/>
  <c r="AD598" i="6" a="1"/>
  <c r="AD598" i="6" s="1"/>
  <c r="AC598" i="6" a="1"/>
  <c r="AC598" i="6" s="1"/>
  <c r="AB598" i="6" a="1"/>
  <c r="AB598" i="6" s="1"/>
  <c r="AA598" i="6"/>
  <c r="AA598" i="6" a="1"/>
  <c r="Z598" i="6" a="1"/>
  <c r="Z598" i="6" s="1"/>
  <c r="Y598" i="6"/>
  <c r="Y598" i="6" a="1"/>
  <c r="X598" i="6" a="1"/>
  <c r="X598" i="6" s="1"/>
  <c r="W598" i="6" a="1"/>
  <c r="W598" i="6" s="1"/>
  <c r="V598" i="6" a="1"/>
  <c r="V598" i="6" s="1"/>
  <c r="U598" i="6" a="1"/>
  <c r="U598" i="6" s="1"/>
  <c r="T598" i="6" a="1"/>
  <c r="T598" i="6" s="1"/>
  <c r="S598" i="6"/>
  <c r="S598" i="6" a="1"/>
  <c r="R598" i="6" a="1"/>
  <c r="R598" i="6" s="1"/>
  <c r="Q598" i="6"/>
  <c r="Q598" i="6" a="1"/>
  <c r="P598" i="6" a="1"/>
  <c r="P598" i="6" s="1"/>
  <c r="O598" i="6" a="1"/>
  <c r="O598" i="6" s="1"/>
  <c r="N598" i="6" a="1"/>
  <c r="N598" i="6" s="1"/>
  <c r="M598" i="6" a="1"/>
  <c r="M598" i="6" s="1"/>
  <c r="L598" i="6" a="1"/>
  <c r="L598" i="6" s="1"/>
  <c r="K598" i="6"/>
  <c r="K598" i="6" a="1"/>
  <c r="AI597" i="6" a="1"/>
  <c r="AI597" i="6" s="1"/>
  <c r="AH597" i="6" a="1"/>
  <c r="AH597" i="6" s="1"/>
  <c r="AG597" i="6" a="1"/>
  <c r="AG597" i="6" s="1"/>
  <c r="AF597" i="6" a="1"/>
  <c r="AF597" i="6" s="1"/>
  <c r="AE597" i="6"/>
  <c r="AE597" i="6" a="1"/>
  <c r="AD597" i="6" a="1"/>
  <c r="AD597" i="6" s="1"/>
  <c r="AC597" i="6"/>
  <c r="AC597" i="6" a="1"/>
  <c r="AB597" i="6" a="1"/>
  <c r="AB597" i="6" s="1"/>
  <c r="AA597" i="6" a="1"/>
  <c r="AA597" i="6" s="1"/>
  <c r="Z597" i="6" a="1"/>
  <c r="Z597" i="6" s="1"/>
  <c r="Y597" i="6" a="1"/>
  <c r="Y597" i="6" s="1"/>
  <c r="X597" i="6" a="1"/>
  <c r="X597" i="6" s="1"/>
  <c r="W597" i="6"/>
  <c r="W597" i="6" a="1"/>
  <c r="V597" i="6" a="1"/>
  <c r="V597" i="6" s="1"/>
  <c r="U597" i="6"/>
  <c r="U597" i="6" a="1"/>
  <c r="T597" i="6" a="1"/>
  <c r="T597" i="6" s="1"/>
  <c r="S597" i="6" a="1"/>
  <c r="S597" i="6" s="1"/>
  <c r="R597" i="6" a="1"/>
  <c r="R597" i="6" s="1"/>
  <c r="Q597" i="6" a="1"/>
  <c r="Q597" i="6" s="1"/>
  <c r="P597" i="6" a="1"/>
  <c r="P597" i="6" s="1"/>
  <c r="O597" i="6"/>
  <c r="O597" i="6" a="1"/>
  <c r="N597" i="6" a="1"/>
  <c r="N597" i="6" s="1"/>
  <c r="M597" i="6"/>
  <c r="M597" i="6" a="1"/>
  <c r="L597" i="6" a="1"/>
  <c r="L597" i="6" s="1"/>
  <c r="K597" i="6" a="1"/>
  <c r="K597" i="6" s="1"/>
  <c r="AI596" i="6"/>
  <c r="AI596" i="6" a="1"/>
  <c r="AH596" i="6" a="1"/>
  <c r="AH596" i="6" s="1"/>
  <c r="AG596" i="6" a="1"/>
  <c r="AG596" i="6" s="1"/>
  <c r="AF596" i="6" a="1"/>
  <c r="AF596" i="6" s="1"/>
  <c r="AE596" i="6" a="1"/>
  <c r="AE596" i="6" s="1"/>
  <c r="AD596" i="6" a="1"/>
  <c r="AD596" i="6" s="1"/>
  <c r="AC596" i="6" a="1"/>
  <c r="AC596" i="6" s="1"/>
  <c r="AB596" i="6" a="1"/>
  <c r="AB596" i="6" s="1"/>
  <c r="AA596" i="6"/>
  <c r="AA596" i="6" a="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c r="O596" i="6" a="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c r="AA595" i="6" a="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c r="K595" i="6" a="1"/>
  <c r="AI594" i="6" a="1"/>
  <c r="AI594" i="6" s="1"/>
  <c r="AH594" i="6" a="1"/>
  <c r="AH594" i="6" s="1"/>
  <c r="AG594" i="6"/>
  <c r="AG594" i="6" a="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c r="Q594" i="6" a="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c r="AC593" i="6" a="1"/>
  <c r="AB593" i="6" a="1"/>
  <c r="AB593" i="6" s="1"/>
  <c r="AA593" i="6"/>
  <c r="AA593" i="6" a="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c r="M593" i="6" a="1"/>
  <c r="L593" i="6" a="1"/>
  <c r="L593" i="6" s="1"/>
  <c r="K593" i="6"/>
  <c r="K593" i="6" a="1"/>
  <c r="AI592" i="6" a="1"/>
  <c r="AI592" i="6" s="1"/>
  <c r="AH592" i="6" a="1"/>
  <c r="AH592" i="6" s="1"/>
  <c r="AG592" i="6"/>
  <c r="AG592" i="6" a="1"/>
  <c r="AF592" i="6" a="1"/>
  <c r="AF592" i="6" s="1"/>
  <c r="AE592" i="6" a="1"/>
  <c r="AE592" i="6" s="1"/>
  <c r="AD592" i="6" a="1"/>
  <c r="AD592" i="6" s="1"/>
  <c r="AC592" i="6" a="1"/>
  <c r="AC592" i="6" s="1"/>
  <c r="AB592" i="6" a="1"/>
  <c r="AB592" i="6" s="1"/>
  <c r="AA592" i="6" a="1"/>
  <c r="AA592" i="6" s="1"/>
  <c r="Z592" i="6" a="1"/>
  <c r="Z592" i="6" s="1"/>
  <c r="Y592" i="6" a="1"/>
  <c r="Y592" i="6" s="1"/>
  <c r="X592" i="6" a="1"/>
  <c r="X592" i="6" s="1"/>
  <c r="W592" i="6"/>
  <c r="W592" i="6" a="1"/>
  <c r="V592" i="6" a="1"/>
  <c r="V592" i="6" s="1"/>
  <c r="U592" i="6" a="1"/>
  <c r="U592" i="6" s="1"/>
  <c r="T592" i="6" a="1"/>
  <c r="T592" i="6" s="1"/>
  <c r="S592" i="6" a="1"/>
  <c r="S592" i="6" s="1"/>
  <c r="R592" i="6" a="1"/>
  <c r="R592" i="6" s="1"/>
  <c r="Q592" i="6"/>
  <c r="Q592" i="6" a="1"/>
  <c r="P592" i="6" a="1"/>
  <c r="P592" i="6" s="1"/>
  <c r="O592" i="6" a="1"/>
  <c r="O592" i="6" s="1"/>
  <c r="N592" i="6" a="1"/>
  <c r="N592" i="6" s="1"/>
  <c r="M592" i="6" a="1"/>
  <c r="M592" i="6" s="1"/>
  <c r="L592" i="6" a="1"/>
  <c r="L592" i="6" s="1"/>
  <c r="K592" i="6" a="1"/>
  <c r="K592" i="6" s="1"/>
  <c r="AI591" i="6"/>
  <c r="AI591" i="6" a="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c r="S591" i="6" a="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c r="AC590" i="6" a="1"/>
  <c r="AB590" i="6" a="1"/>
  <c r="AB590" i="6" s="1"/>
  <c r="AA590" i="6" a="1"/>
  <c r="AA590" i="6" s="1"/>
  <c r="Z590" i="6" a="1"/>
  <c r="Z590" i="6" s="1"/>
  <c r="Y590" i="6" a="1"/>
  <c r="Y590" i="6" s="1"/>
  <c r="X590" i="6" a="1"/>
  <c r="X590" i="6" s="1"/>
  <c r="W590" i="6"/>
  <c r="W590" i="6" a="1"/>
  <c r="V590" i="6" a="1"/>
  <c r="V590" i="6" s="1"/>
  <c r="U590" i="6" a="1"/>
  <c r="U590" i="6" s="1"/>
  <c r="T590" i="6" a="1"/>
  <c r="T590" i="6" s="1"/>
  <c r="S590" i="6" a="1"/>
  <c r="S590" i="6" s="1"/>
  <c r="R590" i="6" a="1"/>
  <c r="R590" i="6" s="1"/>
  <c r="Q590" i="6"/>
  <c r="Q590" i="6" a="1"/>
  <c r="P590" i="6" a="1"/>
  <c r="P590" i="6" s="1"/>
  <c r="O590" i="6" a="1"/>
  <c r="O590" i="6" s="1"/>
  <c r="N590" i="6" a="1"/>
  <c r="N590" i="6" s="1"/>
  <c r="M590" i="6" a="1"/>
  <c r="M590" i="6" s="1"/>
  <c r="L590" i="6" a="1"/>
  <c r="L590" i="6" s="1"/>
  <c r="K590" i="6" a="1"/>
  <c r="K590" i="6" s="1"/>
  <c r="AI589" i="6" a="1"/>
  <c r="AI589" i="6" s="1"/>
  <c r="AH589" i="6" a="1"/>
  <c r="AH589" i="6" s="1"/>
  <c r="AG589" i="6"/>
  <c r="AG589" i="6" a="1"/>
  <c r="AF589" i="6" a="1"/>
  <c r="AF589" i="6" s="1"/>
  <c r="AE589" i="6" a="1"/>
  <c r="AE589" i="6" s="1"/>
  <c r="AD589" i="6" a="1"/>
  <c r="AD589" i="6" s="1"/>
  <c r="AC589" i="6" a="1"/>
  <c r="AC589" i="6" s="1"/>
  <c r="AB589" i="6" a="1"/>
  <c r="AB589" i="6" s="1"/>
  <c r="AA589" i="6"/>
  <c r="AA589" i="6" a="1"/>
  <c r="Z589" i="6" a="1"/>
  <c r="Z589" i="6" s="1"/>
  <c r="Y589" i="6" a="1"/>
  <c r="Y589" i="6" s="1"/>
  <c r="X589" i="6" a="1"/>
  <c r="X589" i="6" s="1"/>
  <c r="W589" i="6" a="1"/>
  <c r="W589" i="6" s="1"/>
  <c r="V589" i="6" a="1"/>
  <c r="V589" i="6" s="1"/>
  <c r="U589" i="6"/>
  <c r="U589" i="6" a="1"/>
  <c r="T589" i="6" a="1"/>
  <c r="T589" i="6" s="1"/>
  <c r="S589" i="6" a="1"/>
  <c r="S589" i="6" s="1"/>
  <c r="R589" i="6" a="1"/>
  <c r="R589" i="6" s="1"/>
  <c r="Q589" i="6" a="1"/>
  <c r="Q589" i="6" s="1"/>
  <c r="P589" i="6" a="1"/>
  <c r="P589" i="6" s="1"/>
  <c r="O589" i="6" a="1"/>
  <c r="O589" i="6" s="1"/>
  <c r="N589" i="6" a="1"/>
  <c r="N589" i="6" s="1"/>
  <c r="M589" i="6"/>
  <c r="M589" i="6" a="1"/>
  <c r="L589" i="6" a="1"/>
  <c r="L589" i="6" s="1"/>
  <c r="K589" i="6" a="1"/>
  <c r="K589" i="6" s="1"/>
  <c r="AI588" i="6" a="1"/>
  <c r="AI588" i="6" s="1"/>
  <c r="AH588" i="6" a="1"/>
  <c r="AH588" i="6" s="1"/>
  <c r="AG588" i="6" a="1"/>
  <c r="AG588" i="6" s="1"/>
  <c r="AF588" i="6" a="1"/>
  <c r="AF588" i="6" s="1"/>
  <c r="AE588" i="6"/>
  <c r="AE588" i="6" a="1"/>
  <c r="AD588" i="6" a="1"/>
  <c r="AD588" i="6" s="1"/>
  <c r="AC588" i="6" a="1"/>
  <c r="AC588" i="6" s="1"/>
  <c r="AB588" i="6" a="1"/>
  <c r="AB588" i="6" s="1"/>
  <c r="AA588" i="6" a="1"/>
  <c r="AA588" i="6" s="1"/>
  <c r="Z588" i="6" a="1"/>
  <c r="Z588" i="6" s="1"/>
  <c r="Y588" i="6"/>
  <c r="Y588" i="6" a="1"/>
  <c r="X588" i="6" a="1"/>
  <c r="X588" i="6" s="1"/>
  <c r="W588" i="6" a="1"/>
  <c r="W588" i="6" s="1"/>
  <c r="V588" i="6" a="1"/>
  <c r="V588" i="6" s="1"/>
  <c r="U588" i="6" a="1"/>
  <c r="U588" i="6" s="1"/>
  <c r="T588" i="6" a="1"/>
  <c r="T588" i="6" s="1"/>
  <c r="S588" i="6" a="1"/>
  <c r="S588" i="6" s="1"/>
  <c r="R588" i="6" a="1"/>
  <c r="R588" i="6" s="1"/>
  <c r="Q588" i="6"/>
  <c r="Q588" i="6" a="1"/>
  <c r="P588" i="6" a="1"/>
  <c r="P588" i="6" s="1"/>
  <c r="O588" i="6" a="1"/>
  <c r="O588" i="6" s="1"/>
  <c r="N588" i="6" a="1"/>
  <c r="N588" i="6" s="1"/>
  <c r="M588" i="6" a="1"/>
  <c r="M588" i="6" s="1"/>
  <c r="L588" i="6" a="1"/>
  <c r="L588" i="6" s="1"/>
  <c r="K588" i="6" a="1"/>
  <c r="K588" i="6" s="1"/>
  <c r="AI587" i="6" a="1"/>
  <c r="AI587" i="6" s="1"/>
  <c r="AH587" i="6" a="1"/>
  <c r="AH587" i="6" s="1"/>
  <c r="AG587" i="6"/>
  <c r="AG587" i="6" a="1"/>
  <c r="AF587" i="6" a="1"/>
  <c r="AF587" i="6" s="1"/>
  <c r="AE587" i="6" a="1"/>
  <c r="AE587" i="6" s="1"/>
  <c r="AD587" i="6" a="1"/>
  <c r="AD587" i="6" s="1"/>
  <c r="AC587" i="6"/>
  <c r="AC587" i="6" a="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c r="Q587" i="6" a="1"/>
  <c r="P587" i="6" a="1"/>
  <c r="P587" i="6" s="1"/>
  <c r="O587" i="6" a="1"/>
  <c r="O587" i="6" s="1"/>
  <c r="N587" i="6" a="1"/>
  <c r="N587" i="6" s="1"/>
  <c r="M587" i="6"/>
  <c r="M587" i="6" a="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c r="Y586" i="6" a="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c r="U585" i="6" a="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c r="AG584" i="6" a="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c r="Q584" i="6" a="1"/>
  <c r="P584" i="6" a="1"/>
  <c r="P584" i="6" s="1"/>
  <c r="O584" i="6" a="1"/>
  <c r="O584" i="6" s="1"/>
  <c r="N584" i="6" a="1"/>
  <c r="N584" i="6" s="1"/>
  <c r="M584" i="6" a="1"/>
  <c r="M584" i="6" s="1"/>
  <c r="L584" i="6" a="1"/>
  <c r="L584" i="6" s="1"/>
  <c r="K584" i="6" a="1"/>
  <c r="K584" i="6" s="1"/>
  <c r="AI583" i="6" a="1"/>
  <c r="AI583" i="6" s="1"/>
  <c r="AH583" i="6" a="1"/>
  <c r="AH583" i="6" s="1"/>
  <c r="AG583" i="6"/>
  <c r="AG583" i="6" a="1"/>
  <c r="AF583" i="6" a="1"/>
  <c r="AF583" i="6" s="1"/>
  <c r="AE583" i="6" a="1"/>
  <c r="AE583" i="6" s="1"/>
  <c r="AD583" i="6" a="1"/>
  <c r="AD583" i="6" s="1"/>
  <c r="AC583" i="6"/>
  <c r="AC583" i="6" a="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c r="Q583" i="6" a="1"/>
  <c r="P583" i="6" a="1"/>
  <c r="P583" i="6" s="1"/>
  <c r="O583" i="6" a="1"/>
  <c r="O583" i="6" s="1"/>
  <c r="N583" i="6" a="1"/>
  <c r="N583" i="6" s="1"/>
  <c r="M583" i="6"/>
  <c r="M583" i="6" a="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c r="Y582" i="6" a="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c r="U581" i="6" a="1"/>
  <c r="T581" i="6" a="1"/>
  <c r="T581" i="6" s="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c r="AG580" i="6" a="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a="1"/>
  <c r="S580" i="6" s="1"/>
  <c r="R580" i="6" a="1"/>
  <c r="R580" i="6" s="1"/>
  <c r="Q580" i="6"/>
  <c r="Q580" i="6" a="1"/>
  <c r="P580" i="6" a="1"/>
  <c r="P580" i="6" s="1"/>
  <c r="O580" i="6" a="1"/>
  <c r="O580" i="6" s="1"/>
  <c r="N580" i="6" a="1"/>
  <c r="N580" i="6" s="1"/>
  <c r="M580" i="6" a="1"/>
  <c r="M580" i="6" s="1"/>
  <c r="L580" i="6" a="1"/>
  <c r="L580" i="6" s="1"/>
  <c r="K580" i="6" a="1"/>
  <c r="K580" i="6" s="1"/>
  <c r="AI579" i="6" a="1"/>
  <c r="AI579" i="6" s="1"/>
  <c r="AH579" i="6" a="1"/>
  <c r="AH579" i="6" s="1"/>
  <c r="AG579" i="6"/>
  <c r="AG579" i="6" a="1"/>
  <c r="AF579" i="6" a="1"/>
  <c r="AF579" i="6" s="1"/>
  <c r="AE579" i="6" a="1"/>
  <c r="AE579" i="6" s="1"/>
  <c r="AD579" i="6" a="1"/>
  <c r="AD579" i="6" s="1"/>
  <c r="AC579" i="6"/>
  <c r="AC579" i="6" a="1"/>
  <c r="AB579" i="6" a="1"/>
  <c r="AB579" i="6" s="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c r="Q579" i="6" a="1"/>
  <c r="P579" i="6" a="1"/>
  <c r="P579" i="6" s="1"/>
  <c r="O579" i="6" a="1"/>
  <c r="O579" i="6" s="1"/>
  <c r="N579" i="6" a="1"/>
  <c r="N579" i="6" s="1"/>
  <c r="M579" i="6"/>
  <c r="M579" i="6" a="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c r="M578" i="6" a="1"/>
  <c r="L578" i="6" a="1"/>
  <c r="L578" i="6" s="1"/>
  <c r="K578" i="6" a="1"/>
  <c r="K578" i="6" s="1"/>
  <c r="AI577" i="6" a="1"/>
  <c r="AI577" i="6" s="1"/>
  <c r="AH577" i="6" a="1"/>
  <c r="AH577" i="6" s="1"/>
  <c r="AG577" i="6" a="1"/>
  <c r="AG577" i="6" s="1"/>
  <c r="AF577" i="6" a="1"/>
  <c r="AF577" i="6" s="1"/>
  <c r="AE577" i="6" a="1"/>
  <c r="AE577" i="6" s="1"/>
  <c r="AD577" i="6" a="1"/>
  <c r="AD577" i="6" s="1"/>
  <c r="AC577" i="6"/>
  <c r="AC577" i="6" a="1"/>
  <c r="AB577" i="6" a="1"/>
  <c r="AB577" i="6" s="1"/>
  <c r="AA577" i="6" a="1"/>
  <c r="AA577" i="6" s="1"/>
  <c r="Z577" i="6" a="1"/>
  <c r="Z577" i="6" s="1"/>
  <c r="Y577" i="6"/>
  <c r="Y577" i="6" a="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c r="M577" i="6" a="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c r="M576" i="6" a="1"/>
  <c r="L576" i="6" a="1"/>
  <c r="L576" i="6" s="1"/>
  <c r="K576" i="6" a="1"/>
  <c r="K576" i="6" s="1"/>
  <c r="AI575" i="6" a="1"/>
  <c r="AI575" i="6" s="1"/>
  <c r="AH575" i="6" a="1"/>
  <c r="AH575" i="6" s="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c r="Q575" i="6" a="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c r="M574" i="6" a="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c r="Y573" i="6" a="1"/>
  <c r="X573" i="6" a="1"/>
  <c r="X573" i="6" s="1"/>
  <c r="W573" i="6" a="1"/>
  <c r="W573" i="6" s="1"/>
  <c r="V573" i="6" a="1"/>
  <c r="V573" i="6" s="1"/>
  <c r="U573" i="6"/>
  <c r="U573" i="6" a="1"/>
  <c r="T573" i="6" a="1"/>
  <c r="T573" i="6" s="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a="1"/>
  <c r="AB572" i="6" s="1"/>
  <c r="AA572" i="6" a="1"/>
  <c r="AA572" i="6" s="1"/>
  <c r="Z572" i="6" a="1"/>
  <c r="Z572" i="6" s="1"/>
  <c r="Y572" i="6" a="1"/>
  <c r="Y572" i="6" s="1"/>
  <c r="X572" i="6" a="1"/>
  <c r="X572" i="6" s="1"/>
  <c r="W572" i="6" a="1"/>
  <c r="W572" i="6" s="1"/>
  <c r="V572" i="6" a="1"/>
  <c r="V572" i="6" s="1"/>
  <c r="U572" i="6"/>
  <c r="U572" i="6" a="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c r="AG571" i="6" a="1"/>
  <c r="AF571" i="6" a="1"/>
  <c r="AF571" i="6" s="1"/>
  <c r="AE571" i="6" a="1"/>
  <c r="AE571" i="6" s="1"/>
  <c r="AD571" i="6" a="1"/>
  <c r="AD571" i="6" s="1"/>
  <c r="AC571" i="6"/>
  <c r="AC571" i="6" a="1"/>
  <c r="AB571" i="6" a="1"/>
  <c r="AB571" i="6" s="1"/>
  <c r="AA571" i="6" a="1"/>
  <c r="AA571" i="6" s="1"/>
  <c r="Z571" i="6" a="1"/>
  <c r="Z571" i="6" s="1"/>
  <c r="Y571" i="6" a="1"/>
  <c r="Y571" i="6" s="1"/>
  <c r="X571" i="6" a="1"/>
  <c r="X571" i="6" s="1"/>
  <c r="W571" i="6" a="1"/>
  <c r="W571" i="6" s="1"/>
  <c r="V571" i="6" a="1"/>
  <c r="V571" i="6" s="1"/>
  <c r="U571" i="6"/>
  <c r="U571" i="6" a="1"/>
  <c r="T571" i="6" a="1"/>
  <c r="T571" i="6" s="1"/>
  <c r="S571" i="6" a="1"/>
  <c r="S571" i="6" s="1"/>
  <c r="R571" i="6" a="1"/>
  <c r="R571" i="6" s="1"/>
  <c r="Q571" i="6" a="1"/>
  <c r="Q571" i="6" s="1"/>
  <c r="P571" i="6" a="1"/>
  <c r="P571" i="6" s="1"/>
  <c r="O571" i="6" a="1"/>
  <c r="O571" i="6" s="1"/>
  <c r="N571" i="6" a="1"/>
  <c r="N571" i="6" s="1"/>
  <c r="M571" i="6"/>
  <c r="M571" i="6" a="1"/>
  <c r="L571" i="6" a="1"/>
  <c r="L571" i="6" s="1"/>
  <c r="K571" i="6" a="1"/>
  <c r="K571" i="6" s="1"/>
  <c r="AI570" i="6" a="1"/>
  <c r="AI570" i="6" s="1"/>
  <c r="AH570" i="6" a="1"/>
  <c r="AH570" i="6" s="1"/>
  <c r="AG570" i="6" a="1"/>
  <c r="AG570" i="6" s="1"/>
  <c r="AF570" i="6" a="1"/>
  <c r="AF570" i="6" s="1"/>
  <c r="AE570" i="6" a="1"/>
  <c r="AE570" i="6" s="1"/>
  <c r="AD570" i="6" a="1"/>
  <c r="AD570" i="6" s="1"/>
  <c r="AC570" i="6"/>
  <c r="AC570" i="6" a="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c r="M570" i="6" a="1"/>
  <c r="L570" i="6" a="1"/>
  <c r="L570" i="6" s="1"/>
  <c r="K570" i="6" a="1"/>
  <c r="K570" i="6" s="1"/>
  <c r="AI569" i="6" a="1"/>
  <c r="AI569" i="6" s="1"/>
  <c r="AH569" i="6" a="1"/>
  <c r="AH569" i="6" s="1"/>
  <c r="AG569" i="6"/>
  <c r="AG569" i="6" a="1"/>
  <c r="AF569" i="6" a="1"/>
  <c r="AF569" i="6" s="1"/>
  <c r="AE569" i="6" a="1"/>
  <c r="AE569" i="6" s="1"/>
  <c r="AD569" i="6" a="1"/>
  <c r="AD569" i="6" s="1"/>
  <c r="AC569" i="6" a="1"/>
  <c r="AC569" i="6" s="1"/>
  <c r="AB569" i="6" a="1"/>
  <c r="AB569" i="6" s="1"/>
  <c r="AA569" i="6" a="1"/>
  <c r="AA569" i="6" s="1"/>
  <c r="Z569" i="6" a="1"/>
  <c r="Z569" i="6" s="1"/>
  <c r="Y569" i="6"/>
  <c r="Y569" i="6" a="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c r="AC568" i="6" a="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c r="M568" i="6" a="1"/>
  <c r="L568" i="6" a="1"/>
  <c r="L568" i="6" s="1"/>
  <c r="K568" i="6" a="1"/>
  <c r="K568" i="6" s="1"/>
  <c r="AI567" i="6" a="1"/>
  <c r="AI567" i="6" s="1"/>
  <c r="AH567" i="6" a="1"/>
  <c r="AH567" i="6" s="1"/>
  <c r="AG567" i="6"/>
  <c r="AG567" i="6" a="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c r="U567" i="6" a="1"/>
  <c r="T567" i="6" a="1"/>
  <c r="T567" i="6" s="1"/>
  <c r="S567" i="6" a="1"/>
  <c r="S567" i="6" s="1"/>
  <c r="R567" i="6" a="1"/>
  <c r="R567" i="6" s="1"/>
  <c r="Q567" i="6"/>
  <c r="Q567" i="6" a="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c r="AC566" i="6" a="1"/>
  <c r="AB566" i="6" a="1"/>
  <c r="AB566" i="6" s="1"/>
  <c r="AA566" i="6" a="1"/>
  <c r="AA566" i="6" s="1"/>
  <c r="Z566" i="6" a="1"/>
  <c r="Z566" i="6" s="1"/>
  <c r="Y566" i="6" a="1"/>
  <c r="Y566" i="6" s="1"/>
  <c r="X566" i="6" a="1"/>
  <c r="X566" i="6" s="1"/>
  <c r="W566" i="6" a="1"/>
  <c r="W566" i="6" s="1"/>
  <c r="V566" i="6" a="1"/>
  <c r="V566" i="6" s="1"/>
  <c r="U566" i="6" a="1"/>
  <c r="U566" i="6" s="1"/>
  <c r="T566" i="6" a="1"/>
  <c r="T566" i="6" s="1"/>
  <c r="S566" i="6" a="1"/>
  <c r="S566" i="6" s="1"/>
  <c r="R566" i="6" a="1"/>
  <c r="R566" i="6" s="1"/>
  <c r="Q566" i="6"/>
  <c r="Q566" i="6" a="1"/>
  <c r="P566" i="6" a="1"/>
  <c r="P566" i="6" s="1"/>
  <c r="O566" i="6" a="1"/>
  <c r="O566" i="6" s="1"/>
  <c r="N566" i="6" a="1"/>
  <c r="N566" i="6" s="1"/>
  <c r="M566" i="6"/>
  <c r="M566" i="6" a="1"/>
  <c r="L566" i="6" a="1"/>
  <c r="L566" i="6" s="1"/>
  <c r="K566" i="6" a="1"/>
  <c r="K566" i="6" s="1"/>
  <c r="AI565" i="6" a="1"/>
  <c r="AI565" i="6" s="1"/>
  <c r="AH565" i="6" a="1"/>
  <c r="AH565" i="6" s="1"/>
  <c r="AG565" i="6" a="1"/>
  <c r="AG565" i="6" s="1"/>
  <c r="AF565" i="6" a="1"/>
  <c r="AF565" i="6" s="1"/>
  <c r="AE565" i="6" a="1"/>
  <c r="AE565" i="6" s="1"/>
  <c r="AD565" i="6" a="1"/>
  <c r="AD565" i="6" s="1"/>
  <c r="AC565" i="6"/>
  <c r="AC565" i="6" a="1"/>
  <c r="AB565" i="6" a="1"/>
  <c r="AB565" i="6" s="1"/>
  <c r="AA565" i="6" a="1"/>
  <c r="AA565" i="6" s="1"/>
  <c r="Z565" i="6" a="1"/>
  <c r="Z565" i="6" s="1"/>
  <c r="Y565" i="6"/>
  <c r="Y565" i="6" a="1"/>
  <c r="X565" i="6" a="1"/>
  <c r="X565" i="6" s="1"/>
  <c r="W565" i="6" a="1"/>
  <c r="W565" i="6" s="1"/>
  <c r="V565" i="6" a="1"/>
  <c r="V565" i="6" s="1"/>
  <c r="U565" i="6" a="1"/>
  <c r="U565" i="6" s="1"/>
  <c r="T565" i="6" a="1"/>
  <c r="T565" i="6" s="1"/>
  <c r="S565" i="6" a="1"/>
  <c r="S565" i="6" s="1"/>
  <c r="R565" i="6" a="1"/>
  <c r="R565" i="6" s="1"/>
  <c r="Q565" i="6"/>
  <c r="Q565" i="6" a="1"/>
  <c r="P565" i="6" a="1"/>
  <c r="P565" i="6" s="1"/>
  <c r="O565" i="6" a="1"/>
  <c r="O565" i="6" s="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c r="Y564" i="6" a="1"/>
  <c r="X564" i="6" a="1"/>
  <c r="X564" i="6" s="1"/>
  <c r="W564" i="6" a="1"/>
  <c r="W564" i="6" s="1"/>
  <c r="V564" i="6" a="1"/>
  <c r="V564" i="6" s="1"/>
  <c r="U564" i="6"/>
  <c r="U564" i="6" a="1"/>
  <c r="T564" i="6" a="1"/>
  <c r="T564" i="6" s="1"/>
  <c r="S564" i="6" a="1"/>
  <c r="S564" i="6" s="1"/>
  <c r="R564" i="6" a="1"/>
  <c r="R564" i="6" s="1"/>
  <c r="Q564" i="6" a="1"/>
  <c r="Q564" i="6" s="1"/>
  <c r="P564" i="6" a="1"/>
  <c r="P564" i="6" s="1"/>
  <c r="O564" i="6" a="1"/>
  <c r="O564" i="6" s="1"/>
  <c r="N564" i="6" a="1"/>
  <c r="N564" i="6" s="1"/>
  <c r="M564" i="6"/>
  <c r="M564" i="6" a="1"/>
  <c r="L564" i="6" a="1"/>
  <c r="L564" i="6" s="1"/>
  <c r="K564" i="6" a="1"/>
  <c r="K564" i="6" s="1"/>
  <c r="AI563" i="6" a="1"/>
  <c r="AI563" i="6" s="1"/>
  <c r="AH563" i="6" a="1"/>
  <c r="AH563" i="6" s="1"/>
  <c r="AG563" i="6"/>
  <c r="AG563" i="6" a="1"/>
  <c r="AF563" i="6" a="1"/>
  <c r="AF563" i="6" s="1"/>
  <c r="AE563" i="6" a="1"/>
  <c r="AE563" i="6" s="1"/>
  <c r="AD563" i="6" a="1"/>
  <c r="AD563" i="6" s="1"/>
  <c r="AC563" i="6" a="1"/>
  <c r="AC563" i="6" s="1"/>
  <c r="AB563" i="6" a="1"/>
  <c r="AB563" i="6" s="1"/>
  <c r="AA563" i="6" a="1"/>
  <c r="AA563" i="6" s="1"/>
  <c r="Z563" i="6" a="1"/>
  <c r="Z563" i="6" s="1"/>
  <c r="Y563" i="6" a="1"/>
  <c r="Y563" i="6" s="1"/>
  <c r="X563" i="6" a="1"/>
  <c r="X563" i="6" s="1"/>
  <c r="W563" i="6" a="1"/>
  <c r="W563" i="6" s="1"/>
  <c r="V563" i="6" a="1"/>
  <c r="V563" i="6" s="1"/>
  <c r="U563" i="6"/>
  <c r="U563" i="6" a="1"/>
  <c r="T563" i="6" a="1"/>
  <c r="T563" i="6" s="1"/>
  <c r="S563" i="6" a="1"/>
  <c r="S563" i="6" s="1"/>
  <c r="R563" i="6" a="1"/>
  <c r="R563" i="6" s="1"/>
  <c r="Q563" i="6"/>
  <c r="Q563" i="6" a="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c r="AC562" i="6" a="1"/>
  <c r="AB562" i="6" a="1"/>
  <c r="AB562" i="6" s="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c r="Q562" i="6" a="1"/>
  <c r="P562" i="6" a="1"/>
  <c r="P562" i="6" s="1"/>
  <c r="O562" i="6" a="1"/>
  <c r="O562" i="6" s="1"/>
  <c r="N562" i="6" a="1"/>
  <c r="N562" i="6" s="1"/>
  <c r="M562" i="6"/>
  <c r="M562" i="6" a="1"/>
  <c r="L562" i="6" a="1"/>
  <c r="L562" i="6" s="1"/>
  <c r="K562" i="6" a="1"/>
  <c r="K562" i="6" s="1"/>
  <c r="AI561" i="6" a="1"/>
  <c r="AI561" i="6" s="1"/>
  <c r="AH561" i="6" a="1"/>
  <c r="AH561" i="6" s="1"/>
  <c r="AG561" i="6" a="1"/>
  <c r="AG561" i="6" s="1"/>
  <c r="AF561" i="6" a="1"/>
  <c r="AF561" i="6" s="1"/>
  <c r="AE561" i="6" a="1"/>
  <c r="AE561" i="6" s="1"/>
  <c r="AD561" i="6" a="1"/>
  <c r="AD561" i="6" s="1"/>
  <c r="AC561" i="6"/>
  <c r="AC561" i="6" a="1"/>
  <c r="AB561" i="6" a="1"/>
  <c r="AB561" i="6" s="1"/>
  <c r="AA561" i="6" a="1"/>
  <c r="AA561" i="6" s="1"/>
  <c r="Z561" i="6" a="1"/>
  <c r="Z561" i="6" s="1"/>
  <c r="Y561" i="6"/>
  <c r="Y561" i="6" a="1"/>
  <c r="X561" i="6" a="1"/>
  <c r="X561" i="6" s="1"/>
  <c r="W561" i="6" a="1"/>
  <c r="W561" i="6" s="1"/>
  <c r="V561" i="6" a="1"/>
  <c r="V561" i="6" s="1"/>
  <c r="U561" i="6" a="1"/>
  <c r="U561" i="6" s="1"/>
  <c r="T561" i="6" a="1"/>
  <c r="T561" i="6" s="1"/>
  <c r="S561" i="6" a="1"/>
  <c r="S561" i="6" s="1"/>
  <c r="R561" i="6" a="1"/>
  <c r="R561" i="6" s="1"/>
  <c r="Q561" i="6"/>
  <c r="Q561" i="6" a="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c r="Y560" i="6" a="1"/>
  <c r="X560" i="6" a="1"/>
  <c r="X560" i="6" s="1"/>
  <c r="W560" i="6" a="1"/>
  <c r="W560" i="6" s="1"/>
  <c r="V560" i="6" a="1"/>
  <c r="V560" i="6" s="1"/>
  <c r="U560" i="6"/>
  <c r="U560" i="6" a="1"/>
  <c r="T560" i="6" a="1"/>
  <c r="T560" i="6" s="1"/>
  <c r="S560" i="6" a="1"/>
  <c r="S560" i="6" s="1"/>
  <c r="R560" i="6" a="1"/>
  <c r="R560" i="6" s="1"/>
  <c r="Q560" i="6" a="1"/>
  <c r="Q560" i="6" s="1"/>
  <c r="P560" i="6" a="1"/>
  <c r="P560" i="6" s="1"/>
  <c r="O560" i="6" a="1"/>
  <c r="O560" i="6" s="1"/>
  <c r="N560" i="6" a="1"/>
  <c r="N560" i="6" s="1"/>
  <c r="M560" i="6"/>
  <c r="M560" i="6" a="1"/>
  <c r="L560" i="6" a="1"/>
  <c r="L560" i="6" s="1"/>
  <c r="K560" i="6" a="1"/>
  <c r="K560" i="6" s="1"/>
  <c r="AI559" i="6" a="1"/>
  <c r="AI559" i="6" s="1"/>
  <c r="AH559" i="6" a="1"/>
  <c r="AH559" i="6" s="1"/>
  <c r="AG559" i="6"/>
  <c r="AG559" i="6" a="1"/>
  <c r="AF559" i="6" a="1"/>
  <c r="AF559" i="6" s="1"/>
  <c r="AE559" i="6" a="1"/>
  <c r="AE559" i="6" s="1"/>
  <c r="AD559" i="6" a="1"/>
  <c r="AD559" i="6" s="1"/>
  <c r="AC559" i="6" a="1"/>
  <c r="AC559" i="6" s="1"/>
  <c r="AB559" i="6" a="1"/>
  <c r="AB559" i="6" s="1"/>
  <c r="AA559" i="6" a="1"/>
  <c r="AA559" i="6" s="1"/>
  <c r="Z559" i="6" a="1"/>
  <c r="Z559" i="6" s="1"/>
  <c r="Y559" i="6" a="1"/>
  <c r="Y559" i="6" s="1"/>
  <c r="X559" i="6" a="1"/>
  <c r="X559" i="6" s="1"/>
  <c r="W559" i="6" a="1"/>
  <c r="W559" i="6" s="1"/>
  <c r="V559" i="6" a="1"/>
  <c r="V559" i="6" s="1"/>
  <c r="U559" i="6"/>
  <c r="U559" i="6" a="1"/>
  <c r="T559" i="6" a="1"/>
  <c r="T559" i="6" s="1"/>
  <c r="S559" i="6" a="1"/>
  <c r="S559" i="6" s="1"/>
  <c r="R559" i="6" a="1"/>
  <c r="R559" i="6" s="1"/>
  <c r="Q559" i="6" a="1"/>
  <c r="Q559" i="6" s="1"/>
  <c r="P559" i="6" a="1"/>
  <c r="P559" i="6" s="1"/>
  <c r="O559" i="6" a="1"/>
  <c r="O559" i="6" s="1"/>
  <c r="N559" i="6" a="1"/>
  <c r="N559" i="6" s="1"/>
  <c r="M559" i="6"/>
  <c r="M559" i="6" a="1"/>
  <c r="L559" i="6" a="1"/>
  <c r="L559" i="6" s="1"/>
  <c r="K559" i="6" a="1"/>
  <c r="K559" i="6" s="1"/>
  <c r="AI558" i="6" a="1"/>
  <c r="AI558" i="6" s="1"/>
  <c r="AH558" i="6" a="1"/>
  <c r="AH558" i="6" s="1"/>
  <c r="AG558" i="6"/>
  <c r="AG558" i="6" a="1"/>
  <c r="AF558" i="6"/>
  <c r="AF558" i="6" a="1"/>
  <c r="AE558" i="6"/>
  <c r="AE558" i="6" a="1"/>
  <c r="AD558" i="6"/>
  <c r="AD558" i="6" a="1"/>
  <c r="AC558" i="6" a="1"/>
  <c r="AC558" i="6" s="1"/>
  <c r="AB558" i="6" a="1"/>
  <c r="AB558" i="6" s="1"/>
  <c r="AA558" i="6" a="1"/>
  <c r="AA558" i="6" s="1"/>
  <c r="Z558" i="6"/>
  <c r="Z558" i="6" a="1"/>
  <c r="Y558" i="6" a="1"/>
  <c r="Y558" i="6" s="1"/>
  <c r="X558" i="6" a="1"/>
  <c r="X558" i="6" s="1"/>
  <c r="W558" i="6" a="1"/>
  <c r="W558" i="6" s="1"/>
  <c r="V558" i="6"/>
  <c r="V558" i="6" a="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a="1"/>
  <c r="S533" i="6" s="1"/>
  <c r="R533" i="6" a="1"/>
  <c r="R533" i="6" s="1"/>
  <c r="Q533" i="6" a="1"/>
  <c r="Q533" i="6" s="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a="1"/>
  <c r="W532" i="6" s="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a="1"/>
  <c r="AA531" i="6" s="1"/>
  <c r="Z531" i="6" a="1"/>
  <c r="Z531" i="6" s="1"/>
  <c r="Y531" i="6" a="1"/>
  <c r="Y531" i="6" s="1"/>
  <c r="X531" i="6" a="1"/>
  <c r="X531" i="6" s="1"/>
  <c r="W531" i="6" a="1"/>
  <c r="W531" i="6" s="1"/>
  <c r="V531" i="6" a="1"/>
  <c r="V531" i="6" s="1"/>
  <c r="U531" i="6" a="1"/>
  <c r="U531" i="6" s="1"/>
  <c r="T531" i="6" a="1"/>
  <c r="T531" i="6" s="1"/>
  <c r="S531" i="6" a="1"/>
  <c r="S531" i="6" s="1"/>
  <c r="R531" i="6" a="1"/>
  <c r="R531" i="6" s="1"/>
  <c r="Q531" i="6" a="1"/>
  <c r="Q531" i="6" s="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a="1"/>
  <c r="AE530" i="6" s="1"/>
  <c r="AD530" i="6" a="1"/>
  <c r="AD530" i="6" s="1"/>
  <c r="AC530" i="6" a="1"/>
  <c r="AC530" i="6" s="1"/>
  <c r="AB530" i="6" a="1"/>
  <c r="AB530" i="6" s="1"/>
  <c r="AA530" i="6" a="1"/>
  <c r="AA530" i="6" s="1"/>
  <c r="Z530" i="6" a="1"/>
  <c r="Z530" i="6" s="1"/>
  <c r="Y530" i="6" a="1"/>
  <c r="Y530" i="6" s="1"/>
  <c r="X530" i="6" a="1"/>
  <c r="X530" i="6" s="1"/>
  <c r="W530" i="6" a="1"/>
  <c r="W530" i="6" s="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a="1"/>
  <c r="W524" i="6" s="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a="1"/>
  <c r="W520" i="6" s="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a="1"/>
  <c r="U498" i="6" s="1"/>
  <c r="T498" i="6" a="1"/>
  <c r="T498" i="6" s="1"/>
  <c r="S498" i="6" a="1"/>
  <c r="S498" i="6" s="1"/>
  <c r="R498" i="6" a="1"/>
  <c r="R498" i="6" s="1"/>
  <c r="Q498" i="6" a="1"/>
  <c r="Q498" i="6" s="1"/>
  <c r="P498" i="6" a="1"/>
  <c r="P498" i="6" s="1"/>
  <c r="O498" i="6" a="1"/>
  <c r="O498" i="6" s="1"/>
  <c r="N498" i="6" a="1"/>
  <c r="N498" i="6" s="1"/>
  <c r="M498" i="6" a="1"/>
  <c r="M498" i="6" s="1"/>
  <c r="L498" i="6" a="1"/>
  <c r="L498" i="6" s="1"/>
  <c r="K498" i="6" a="1"/>
  <c r="K498" i="6" s="1"/>
  <c r="AI497" i="6" a="1"/>
  <c r="AI497" i="6" s="1"/>
  <c r="AH497" i="6" a="1"/>
  <c r="AH497" i="6" s="1"/>
  <c r="AG497" i="6" a="1"/>
  <c r="AG497" i="6" s="1"/>
  <c r="AF497" i="6" a="1"/>
  <c r="AF497" i="6" s="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a="1"/>
  <c r="N497" i="6" s="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a="1"/>
  <c r="W493" i="6" s="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a="1"/>
  <c r="Y490" i="6" s="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a="1"/>
  <c r="Z484" i="6" s="1"/>
  <c r="Y484" i="6" a="1"/>
  <c r="Y484" i="6" s="1"/>
  <c r="X484" i="6" a="1"/>
  <c r="X484" i="6" s="1"/>
  <c r="W484" i="6" a="1"/>
  <c r="W484" i="6" s="1"/>
  <c r="V484" i="6" a="1"/>
  <c r="V484" i="6" s="1"/>
  <c r="U484" i="6" a="1"/>
  <c r="U484" i="6" s="1"/>
  <c r="T484" i="6" a="1"/>
  <c r="T484" i="6" s="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a="1"/>
  <c r="M480" i="6" s="1"/>
  <c r="L480" i="6" a="1"/>
  <c r="L480" i="6" s="1"/>
  <c r="K480" i="6" a="1"/>
  <c r="K480" i="6" s="1"/>
  <c r="AI479" i="6" a="1"/>
  <c r="AI479" i="6" s="1"/>
  <c r="AH479" i="6" a="1"/>
  <c r="AH479" i="6" s="1"/>
  <c r="AG479" i="6" a="1"/>
  <c r="AG479" i="6" s="1"/>
  <c r="AF479" i="6" a="1"/>
  <c r="AF479" i="6" s="1"/>
  <c r="AE479" i="6" a="1"/>
  <c r="AE479" i="6" s="1"/>
  <c r="AD479" i="6" a="1"/>
  <c r="AD479" i="6" s="1"/>
  <c r="AC479" i="6" a="1"/>
  <c r="AC479" i="6" s="1"/>
  <c r="AB479" i="6" a="1"/>
  <c r="AB479" i="6" s="1"/>
  <c r="AA479" i="6" a="1"/>
  <c r="AA479" i="6" s="1"/>
  <c r="Z479" i="6" a="1"/>
  <c r="Z479" i="6" s="1"/>
  <c r="Y479" i="6" a="1"/>
  <c r="Y479" i="6" s="1"/>
  <c r="X479" i="6" a="1"/>
  <c r="X479" i="6" s="1"/>
  <c r="W479" i="6" a="1"/>
  <c r="W479" i="6" s="1"/>
  <c r="V479" i="6" a="1"/>
  <c r="V479" i="6" s="1"/>
  <c r="U479" i="6" a="1"/>
  <c r="U479" i="6" s="1"/>
  <c r="T479" i="6" a="1"/>
  <c r="T479" i="6" s="1"/>
  <c r="S479" i="6" a="1"/>
  <c r="S479" i="6" s="1"/>
  <c r="R479" i="6" a="1"/>
  <c r="R479" i="6" s="1"/>
  <c r="Q479" i="6" a="1"/>
  <c r="Q479" i="6" s="1"/>
  <c r="P479" i="6" a="1"/>
  <c r="P479" i="6" s="1"/>
  <c r="O479" i="6" a="1"/>
  <c r="O479" i="6" s="1"/>
  <c r="N479" i="6" a="1"/>
  <c r="N479" i="6" s="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a="1"/>
  <c r="Y478" i="6" s="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a="1"/>
  <c r="AF477" i="6" s="1"/>
  <c r="AE477" i="6" a="1"/>
  <c r="AE477" i="6" s="1"/>
  <c r="AD477" i="6" a="1"/>
  <c r="AD477" i="6" s="1"/>
  <c r="AC477" i="6" a="1"/>
  <c r="AC477" i="6" s="1"/>
  <c r="AB477" i="6" a="1"/>
  <c r="AB477" i="6" s="1"/>
  <c r="AA477" i="6" a="1"/>
  <c r="AA477" i="6" s="1"/>
  <c r="Z477" i="6" a="1"/>
  <c r="Z477" i="6" s="1"/>
  <c r="Y477" i="6" a="1"/>
  <c r="Y477" i="6" s="1"/>
  <c r="X477" i="6" a="1"/>
  <c r="X477" i="6" s="1"/>
  <c r="W477" i="6" a="1"/>
  <c r="W477" i="6" s="1"/>
  <c r="V477" i="6" a="1"/>
  <c r="V477" i="6" s="1"/>
  <c r="U477" i="6" a="1"/>
  <c r="U477" i="6" s="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a="1"/>
  <c r="U476" i="6" s="1"/>
  <c r="T476" i="6" a="1"/>
  <c r="T476" i="6" s="1"/>
  <c r="S476" i="6" a="1"/>
  <c r="S476" i="6" s="1"/>
  <c r="R476" i="6" a="1"/>
  <c r="R476" i="6" s="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c r="AB468" i="6" a="1"/>
  <c r="AA468" i="6" a="1"/>
  <c r="AA468" i="6" s="1"/>
  <c r="Z468" i="6" a="1"/>
  <c r="Z468" i="6" s="1"/>
  <c r="Y468" i="6" a="1"/>
  <c r="Y468" i="6" s="1"/>
  <c r="X468" i="6" a="1"/>
  <c r="X468" i="6" s="1"/>
  <c r="W468" i="6" a="1"/>
  <c r="W468" i="6" s="1"/>
  <c r="V468" i="6" a="1"/>
  <c r="V468" i="6" s="1"/>
  <c r="U468" i="6" a="1"/>
  <c r="U468" i="6" s="1"/>
  <c r="T468" i="6"/>
  <c r="T468" i="6" a="1"/>
  <c r="S468" i="6" a="1"/>
  <c r="S468" i="6" s="1"/>
  <c r="R468" i="6" a="1"/>
  <c r="R468" i="6" s="1"/>
  <c r="Q468" i="6" a="1"/>
  <c r="Q468" i="6" s="1"/>
  <c r="P468" i="6" a="1"/>
  <c r="P468" i="6" s="1"/>
  <c r="O468" i="6" a="1"/>
  <c r="O468" i="6" s="1"/>
  <c r="N468" i="6" a="1"/>
  <c r="N468" i="6" s="1"/>
  <c r="M468" i="6" a="1"/>
  <c r="M468" i="6" s="1"/>
  <c r="L468" i="6"/>
  <c r="L468" i="6" a="1"/>
  <c r="K468" i="6" a="1"/>
  <c r="K468" i="6" s="1"/>
  <c r="AI467" i="6" a="1"/>
  <c r="AI467" i="6" s="1"/>
  <c r="AH467" i="6" a="1"/>
  <c r="AH467" i="6" s="1"/>
  <c r="AG467" i="6" a="1"/>
  <c r="AG467" i="6" s="1"/>
  <c r="AF467" i="6"/>
  <c r="AF467" i="6" a="1"/>
  <c r="AE467" i="6" a="1"/>
  <c r="AE467" i="6" s="1"/>
  <c r="AD467" i="6" a="1"/>
  <c r="AD467" i="6" s="1"/>
  <c r="AC467" i="6" a="1"/>
  <c r="AC467" i="6" s="1"/>
  <c r="AB467" i="6" a="1"/>
  <c r="AB467" i="6" s="1"/>
  <c r="AA467" i="6" a="1"/>
  <c r="AA467" i="6" s="1"/>
  <c r="Z467" i="6" a="1"/>
  <c r="Z467" i="6" s="1"/>
  <c r="Y467" i="6" a="1"/>
  <c r="Y467" i="6" s="1"/>
  <c r="X467" i="6"/>
  <c r="X467" i="6" a="1"/>
  <c r="W467" i="6" a="1"/>
  <c r="W467" i="6" s="1"/>
  <c r="V467" i="6" a="1"/>
  <c r="V467" i="6" s="1"/>
  <c r="U467" i="6" a="1"/>
  <c r="U467" i="6" s="1"/>
  <c r="T467" i="6" a="1"/>
  <c r="T467" i="6" s="1"/>
  <c r="S467" i="6" a="1"/>
  <c r="S467" i="6" s="1"/>
  <c r="R467" i="6" a="1"/>
  <c r="R467" i="6" s="1"/>
  <c r="Q467" i="6" a="1"/>
  <c r="Q467" i="6" s="1"/>
  <c r="P467" i="6"/>
  <c r="P467" i="6" a="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c r="AB466" i="6" a="1"/>
  <c r="AA466" i="6" a="1"/>
  <c r="AA466" i="6" s="1"/>
  <c r="Z466" i="6" a="1"/>
  <c r="Z466" i="6" s="1"/>
  <c r="Y466" i="6" a="1"/>
  <c r="Y466" i="6" s="1"/>
  <c r="X466" i="6" a="1"/>
  <c r="X466" i="6" s="1"/>
  <c r="W466" i="6" a="1"/>
  <c r="W466" i="6" s="1"/>
  <c r="V466" i="6" a="1"/>
  <c r="V466" i="6" s="1"/>
  <c r="U466" i="6" a="1"/>
  <c r="U466" i="6" s="1"/>
  <c r="T466" i="6"/>
  <c r="T466" i="6" a="1"/>
  <c r="S466" i="6" a="1"/>
  <c r="S466" i="6" s="1"/>
  <c r="R466" i="6" a="1"/>
  <c r="R466" i="6" s="1"/>
  <c r="Q466" i="6" a="1"/>
  <c r="Q466" i="6" s="1"/>
  <c r="P466" i="6" a="1"/>
  <c r="P466" i="6" s="1"/>
  <c r="O466" i="6" a="1"/>
  <c r="O466" i="6" s="1"/>
  <c r="N466" i="6" a="1"/>
  <c r="N466" i="6" s="1"/>
  <c r="M466" i="6" a="1"/>
  <c r="M466" i="6" s="1"/>
  <c r="L466" i="6"/>
  <c r="L466" i="6" a="1"/>
  <c r="K466" i="6" a="1"/>
  <c r="K466" i="6" s="1"/>
  <c r="AI465" i="6" a="1"/>
  <c r="AI465" i="6" s="1"/>
  <c r="AH465" i="6" a="1"/>
  <c r="AH465" i="6" s="1"/>
  <c r="AG465" i="6" a="1"/>
  <c r="AG465" i="6" s="1"/>
  <c r="AF465" i="6"/>
  <c r="AF465" i="6" a="1"/>
  <c r="AE465" i="6" a="1"/>
  <c r="AE465" i="6" s="1"/>
  <c r="AD465" i="6" a="1"/>
  <c r="AD465" i="6" s="1"/>
  <c r="AC465" i="6" a="1"/>
  <c r="AC465" i="6" s="1"/>
  <c r="AB465" i="6" a="1"/>
  <c r="AB465" i="6" s="1"/>
  <c r="AA465" i="6" a="1"/>
  <c r="AA465" i="6" s="1"/>
  <c r="Z465" i="6" a="1"/>
  <c r="Z465" i="6" s="1"/>
  <c r="Y465" i="6" a="1"/>
  <c r="Y465" i="6" s="1"/>
  <c r="X465" i="6"/>
  <c r="X465" i="6" a="1"/>
  <c r="W465" i="6" a="1"/>
  <c r="W465" i="6" s="1"/>
  <c r="V465" i="6" a="1"/>
  <c r="V465" i="6" s="1"/>
  <c r="U465" i="6" a="1"/>
  <c r="U465" i="6" s="1"/>
  <c r="T465" i="6" a="1"/>
  <c r="T465" i="6" s="1"/>
  <c r="S465" i="6" a="1"/>
  <c r="S465" i="6" s="1"/>
  <c r="R465" i="6" a="1"/>
  <c r="R465" i="6" s="1"/>
  <c r="Q465" i="6" a="1"/>
  <c r="Q465" i="6" s="1"/>
  <c r="P465" i="6"/>
  <c r="P465" i="6" a="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c r="AB464" i="6" a="1"/>
  <c r="AA464" i="6" a="1"/>
  <c r="AA464" i="6" s="1"/>
  <c r="Z464" i="6" a="1"/>
  <c r="Z464" i="6" s="1"/>
  <c r="Y464" i="6" a="1"/>
  <c r="Y464" i="6" s="1"/>
  <c r="X464" i="6" a="1"/>
  <c r="X464" i="6" s="1"/>
  <c r="W464" i="6" a="1"/>
  <c r="W464" i="6" s="1"/>
  <c r="V464" i="6" a="1"/>
  <c r="V464" i="6" s="1"/>
  <c r="U464" i="6" a="1"/>
  <c r="U464" i="6" s="1"/>
  <c r="T464" i="6"/>
  <c r="T464" i="6" a="1"/>
  <c r="S464" i="6" a="1"/>
  <c r="S464" i="6" s="1"/>
  <c r="R464" i="6" a="1"/>
  <c r="R464" i="6" s="1"/>
  <c r="Q464" i="6" a="1"/>
  <c r="Q464" i="6" s="1"/>
  <c r="P464" i="6" a="1"/>
  <c r="P464" i="6" s="1"/>
  <c r="O464" i="6" a="1"/>
  <c r="O464" i="6" s="1"/>
  <c r="N464" i="6" a="1"/>
  <c r="N464" i="6" s="1"/>
  <c r="M464" i="6" a="1"/>
  <c r="M464" i="6" s="1"/>
  <c r="L464" i="6"/>
  <c r="L464" i="6" a="1"/>
  <c r="K464" i="6" a="1"/>
  <c r="K464" i="6" s="1"/>
  <c r="AI463" i="6" a="1"/>
  <c r="AI463" i="6" s="1"/>
  <c r="AH463" i="6" a="1"/>
  <c r="AH463" i="6" s="1"/>
  <c r="AG463" i="6" a="1"/>
  <c r="AG463" i="6" s="1"/>
  <c r="AF463" i="6"/>
  <c r="AF463" i="6" a="1"/>
  <c r="AE463" i="6" a="1"/>
  <c r="AE463" i="6" s="1"/>
  <c r="AD463" i="6" a="1"/>
  <c r="AD463" i="6" s="1"/>
  <c r="AC463" i="6" a="1"/>
  <c r="AC463" i="6" s="1"/>
  <c r="AB463" i="6" a="1"/>
  <c r="AB463" i="6" s="1"/>
  <c r="AA463" i="6" a="1"/>
  <c r="AA463" i="6" s="1"/>
  <c r="Z463" i="6" a="1"/>
  <c r="Z463" i="6" s="1"/>
  <c r="Y463" i="6" a="1"/>
  <c r="Y463" i="6" s="1"/>
  <c r="X463" i="6"/>
  <c r="X463" i="6" a="1"/>
  <c r="W463" i="6" a="1"/>
  <c r="W463" i="6" s="1"/>
  <c r="V463" i="6" a="1"/>
  <c r="V463" i="6" s="1"/>
  <c r="U463" i="6" a="1"/>
  <c r="U463" i="6" s="1"/>
  <c r="T463" i="6" a="1"/>
  <c r="T463" i="6" s="1"/>
  <c r="S463" i="6" a="1"/>
  <c r="S463" i="6" s="1"/>
  <c r="R463" i="6" a="1"/>
  <c r="R463" i="6" s="1"/>
  <c r="Q463" i="6" a="1"/>
  <c r="Q463" i="6" s="1"/>
  <c r="P463" i="6"/>
  <c r="P463" i="6" a="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c r="AB462" i="6" a="1"/>
  <c r="AA462" i="6" a="1"/>
  <c r="AA462" i="6" s="1"/>
  <c r="Z462" i="6" a="1"/>
  <c r="Z462" i="6" s="1"/>
  <c r="Y462" i="6" a="1"/>
  <c r="Y462" i="6" s="1"/>
  <c r="X462" i="6" a="1"/>
  <c r="X462" i="6" s="1"/>
  <c r="W462" i="6" a="1"/>
  <c r="W462" i="6" s="1"/>
  <c r="V462" i="6" a="1"/>
  <c r="V462" i="6" s="1"/>
  <c r="U462" i="6" a="1"/>
  <c r="U462" i="6" s="1"/>
  <c r="T462" i="6"/>
  <c r="T462" i="6" a="1"/>
  <c r="S462" i="6" a="1"/>
  <c r="S462" i="6" s="1"/>
  <c r="R462" i="6" a="1"/>
  <c r="R462" i="6" s="1"/>
  <c r="Q462" i="6" a="1"/>
  <c r="Q462" i="6" s="1"/>
  <c r="P462" i="6" a="1"/>
  <c r="P462" i="6" s="1"/>
  <c r="O462" i="6" a="1"/>
  <c r="O462" i="6" s="1"/>
  <c r="N462" i="6" a="1"/>
  <c r="N462" i="6" s="1"/>
  <c r="M462" i="6" a="1"/>
  <c r="M462" i="6" s="1"/>
  <c r="L462" i="6"/>
  <c r="L462" i="6" a="1"/>
  <c r="K462" i="6" a="1"/>
  <c r="K462" i="6" s="1"/>
  <c r="AI461" i="6" a="1"/>
  <c r="AI461" i="6" s="1"/>
  <c r="AH461" i="6" a="1"/>
  <c r="AH461" i="6" s="1"/>
  <c r="AG461" i="6" a="1"/>
  <c r="AG461" i="6" s="1"/>
  <c r="AF461" i="6"/>
  <c r="AF461" i="6" a="1"/>
  <c r="AE461" i="6" a="1"/>
  <c r="AE461" i="6" s="1"/>
  <c r="AD461" i="6" a="1"/>
  <c r="AD461" i="6" s="1"/>
  <c r="AC461" i="6" a="1"/>
  <c r="AC461" i="6" s="1"/>
  <c r="AB461" i="6" a="1"/>
  <c r="AB461" i="6" s="1"/>
  <c r="AA461" i="6" a="1"/>
  <c r="AA461" i="6" s="1"/>
  <c r="Z461" i="6" a="1"/>
  <c r="Z461" i="6" s="1"/>
  <c r="Y461" i="6" a="1"/>
  <c r="Y461" i="6" s="1"/>
  <c r="X461" i="6"/>
  <c r="X461" i="6" a="1"/>
  <c r="W461" i="6" a="1"/>
  <c r="W461" i="6" s="1"/>
  <c r="V461" i="6" a="1"/>
  <c r="V461" i="6" s="1"/>
  <c r="U461" i="6" a="1"/>
  <c r="U461" i="6" s="1"/>
  <c r="T461" i="6" a="1"/>
  <c r="T461" i="6" s="1"/>
  <c r="S461" i="6" a="1"/>
  <c r="S461" i="6" s="1"/>
  <c r="R461" i="6" a="1"/>
  <c r="R461" i="6" s="1"/>
  <c r="Q461" i="6" a="1"/>
  <c r="Q461" i="6" s="1"/>
  <c r="P461" i="6"/>
  <c r="P461" i="6" a="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c r="AB460" i="6" a="1"/>
  <c r="AA460" i="6" a="1"/>
  <c r="AA460" i="6" s="1"/>
  <c r="Z460" i="6" a="1"/>
  <c r="Z460" i="6" s="1"/>
  <c r="Y460" i="6" a="1"/>
  <c r="Y460" i="6" s="1"/>
  <c r="X460" i="6" a="1"/>
  <c r="X460" i="6" s="1"/>
  <c r="W460" i="6" a="1"/>
  <c r="W460" i="6" s="1"/>
  <c r="V460" i="6" a="1"/>
  <c r="V460" i="6" s="1"/>
  <c r="U460" i="6" a="1"/>
  <c r="U460" i="6" s="1"/>
  <c r="T460" i="6"/>
  <c r="T460" i="6" a="1"/>
  <c r="S460" i="6" a="1"/>
  <c r="S460" i="6" s="1"/>
  <c r="R460" i="6" a="1"/>
  <c r="R460" i="6" s="1"/>
  <c r="Q460" i="6" a="1"/>
  <c r="Q460" i="6" s="1"/>
  <c r="P460" i="6" a="1"/>
  <c r="P460" i="6" s="1"/>
  <c r="O460" i="6" a="1"/>
  <c r="O460" i="6" s="1"/>
  <c r="N460" i="6" a="1"/>
  <c r="N460" i="6" s="1"/>
  <c r="M460" i="6" a="1"/>
  <c r="M460" i="6" s="1"/>
  <c r="L460" i="6"/>
  <c r="L460" i="6" a="1"/>
  <c r="K460" i="6" a="1"/>
  <c r="K460" i="6" s="1"/>
  <c r="AI459" i="6" a="1"/>
  <c r="AI459" i="6" s="1"/>
  <c r="AH459" i="6" a="1"/>
  <c r="AH459" i="6" s="1"/>
  <c r="AG459" i="6" a="1"/>
  <c r="AG459" i="6" s="1"/>
  <c r="AF459" i="6"/>
  <c r="AF459" i="6" a="1"/>
  <c r="AE459" i="6" a="1"/>
  <c r="AE459" i="6" s="1"/>
  <c r="AD459" i="6" a="1"/>
  <c r="AD459" i="6" s="1"/>
  <c r="AC459" i="6" a="1"/>
  <c r="AC459" i="6" s="1"/>
  <c r="AB459" i="6" a="1"/>
  <c r="AB459" i="6" s="1"/>
  <c r="AA459" i="6" a="1"/>
  <c r="AA459" i="6" s="1"/>
  <c r="Z459" i="6" a="1"/>
  <c r="Z459" i="6" s="1"/>
  <c r="Y459" i="6" a="1"/>
  <c r="Y459" i="6" s="1"/>
  <c r="X459" i="6"/>
  <c r="X459" i="6" a="1"/>
  <c r="W459" i="6" a="1"/>
  <c r="W459" i="6" s="1"/>
  <c r="V459" i="6" a="1"/>
  <c r="V459" i="6" s="1"/>
  <c r="U459" i="6" a="1"/>
  <c r="U459" i="6" s="1"/>
  <c r="T459" i="6" a="1"/>
  <c r="T459" i="6" s="1"/>
  <c r="S459" i="6" a="1"/>
  <c r="S459" i="6" s="1"/>
  <c r="R459" i="6" a="1"/>
  <c r="R459" i="6" s="1"/>
  <c r="Q459" i="6" a="1"/>
  <c r="Q459" i="6" s="1"/>
  <c r="P459" i="6"/>
  <c r="P459" i="6" a="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c r="AB458" i="6" a="1"/>
  <c r="AA458" i="6" a="1"/>
  <c r="AA458" i="6" s="1"/>
  <c r="Z458" i="6" a="1"/>
  <c r="Z458" i="6" s="1"/>
  <c r="Y458" i="6" a="1"/>
  <c r="Y458" i="6" s="1"/>
  <c r="X458" i="6" a="1"/>
  <c r="X458" i="6" s="1"/>
  <c r="W458" i="6" a="1"/>
  <c r="W458" i="6" s="1"/>
  <c r="V458" i="6" a="1"/>
  <c r="V458" i="6" s="1"/>
  <c r="U458" i="6" a="1"/>
  <c r="U458" i="6" s="1"/>
  <c r="T458" i="6"/>
  <c r="T458" i="6" a="1"/>
  <c r="S458" i="6" a="1"/>
  <c r="S458" i="6" s="1"/>
  <c r="R458" i="6" a="1"/>
  <c r="R458" i="6" s="1"/>
  <c r="Q458" i="6" a="1"/>
  <c r="Q458" i="6" s="1"/>
  <c r="P458" i="6" a="1"/>
  <c r="P458" i="6" s="1"/>
  <c r="O458" i="6" a="1"/>
  <c r="O458" i="6" s="1"/>
  <c r="N458" i="6" a="1"/>
  <c r="N458" i="6" s="1"/>
  <c r="M458" i="6" a="1"/>
  <c r="M458" i="6" s="1"/>
  <c r="L458" i="6"/>
  <c r="L458" i="6" a="1"/>
  <c r="K458" i="6" a="1"/>
  <c r="K458" i="6" s="1"/>
  <c r="AI457" i="6" a="1"/>
  <c r="AI457" i="6" s="1"/>
  <c r="AH457" i="6" a="1"/>
  <c r="AH457" i="6" s="1"/>
  <c r="AG457" i="6" a="1"/>
  <c r="AG457" i="6" s="1"/>
  <c r="AF457" i="6"/>
  <c r="AF457" i="6" a="1"/>
  <c r="AE457" i="6" a="1"/>
  <c r="AE457" i="6" s="1"/>
  <c r="AD457" i="6" a="1"/>
  <c r="AD457" i="6" s="1"/>
  <c r="AC457" i="6" a="1"/>
  <c r="AC457" i="6" s="1"/>
  <c r="AB457" i="6" a="1"/>
  <c r="AB457" i="6" s="1"/>
  <c r="AA457" i="6" a="1"/>
  <c r="AA457" i="6" s="1"/>
  <c r="Z457" i="6" a="1"/>
  <c r="Z457" i="6" s="1"/>
  <c r="Y457" i="6" a="1"/>
  <c r="Y457" i="6" s="1"/>
  <c r="X457" i="6"/>
  <c r="X457" i="6" a="1"/>
  <c r="W457" i="6" a="1"/>
  <c r="W457" i="6" s="1"/>
  <c r="V457" i="6" a="1"/>
  <c r="V457" i="6" s="1"/>
  <c r="U457" i="6" a="1"/>
  <c r="U457" i="6" s="1"/>
  <c r="T457" i="6" a="1"/>
  <c r="T457" i="6" s="1"/>
  <c r="S457" i="6" a="1"/>
  <c r="S457" i="6" s="1"/>
  <c r="R457" i="6" a="1"/>
  <c r="R457" i="6" s="1"/>
  <c r="Q457" i="6" a="1"/>
  <c r="Q457" i="6" s="1"/>
  <c r="P457" i="6"/>
  <c r="P457" i="6" a="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c r="AB456" i="6" a="1"/>
  <c r="AA456" i="6" a="1"/>
  <c r="AA456" i="6" s="1"/>
  <c r="Z456" i="6" a="1"/>
  <c r="Z456" i="6" s="1"/>
  <c r="Y456" i="6" a="1"/>
  <c r="Y456" i="6" s="1"/>
  <c r="X456" i="6" a="1"/>
  <c r="X456" i="6" s="1"/>
  <c r="W456" i="6" a="1"/>
  <c r="W456" i="6" s="1"/>
  <c r="V456" i="6" a="1"/>
  <c r="V456" i="6" s="1"/>
  <c r="U456" i="6" a="1"/>
  <c r="U456" i="6" s="1"/>
  <c r="T456" i="6"/>
  <c r="T456" i="6" a="1"/>
  <c r="S456" i="6" a="1"/>
  <c r="S456" i="6" s="1"/>
  <c r="R456" i="6" a="1"/>
  <c r="R456" i="6" s="1"/>
  <c r="Q456" i="6" a="1"/>
  <c r="Q456" i="6" s="1"/>
  <c r="P456" i="6" a="1"/>
  <c r="P456" i="6" s="1"/>
  <c r="O456" i="6" a="1"/>
  <c r="O456" i="6" s="1"/>
  <c r="N456" i="6" a="1"/>
  <c r="N456" i="6" s="1"/>
  <c r="M456" i="6" a="1"/>
  <c r="M456" i="6" s="1"/>
  <c r="L456" i="6"/>
  <c r="L456" i="6" a="1"/>
  <c r="K456" i="6" a="1"/>
  <c r="K456" i="6" s="1"/>
  <c r="AI455" i="6" a="1"/>
  <c r="AI455" i="6" s="1"/>
  <c r="AH455" i="6" a="1"/>
  <c r="AH455" i="6" s="1"/>
  <c r="AG455" i="6" a="1"/>
  <c r="AG455" i="6" s="1"/>
  <c r="AF455" i="6"/>
  <c r="AF455" i="6" a="1"/>
  <c r="AE455" i="6" a="1"/>
  <c r="AE455" i="6" s="1"/>
  <c r="AD455" i="6" a="1"/>
  <c r="AD455" i="6" s="1"/>
  <c r="AC455" i="6" a="1"/>
  <c r="AC455" i="6" s="1"/>
  <c r="AB455" i="6" a="1"/>
  <c r="AB455" i="6" s="1"/>
  <c r="AA455" i="6" a="1"/>
  <c r="AA455" i="6" s="1"/>
  <c r="Z455" i="6" a="1"/>
  <c r="Z455" i="6" s="1"/>
  <c r="Y455" i="6" a="1"/>
  <c r="Y455" i="6" s="1"/>
  <c r="X455" i="6"/>
  <c r="X455" i="6" a="1"/>
  <c r="W455" i="6"/>
  <c r="W455" i="6" a="1"/>
  <c r="V455" i="6"/>
  <c r="V455" i="6" a="1"/>
  <c r="U455" i="6"/>
  <c r="U455" i="6" a="1"/>
  <c r="T455" i="6"/>
  <c r="T455" i="6" a="1"/>
  <c r="S455" i="6"/>
  <c r="S455" i="6" a="1"/>
  <c r="R455" i="6"/>
  <c r="R455" i="6" a="1"/>
  <c r="Q455" i="6"/>
  <c r="Q455" i="6" a="1"/>
  <c r="P455" i="6"/>
  <c r="P455" i="6" a="1"/>
  <c r="O455" i="6"/>
  <c r="O455" i="6" a="1"/>
  <c r="N455" i="6"/>
  <c r="N455" i="6" a="1"/>
  <c r="M455" i="6"/>
  <c r="M455" i="6" a="1"/>
  <c r="L455" i="6"/>
  <c r="L455" i="6" a="1"/>
  <c r="K455" i="6"/>
  <c r="K455" i="6" a="1"/>
  <c r="AI454" i="6"/>
  <c r="AI454" i="6" a="1"/>
  <c r="AH454" i="6"/>
  <c r="AH454" i="6" a="1"/>
  <c r="AG454" i="6"/>
  <c r="AG454" i="6" a="1"/>
  <c r="AF454" i="6"/>
  <c r="AF454" i="6" a="1"/>
  <c r="AE454" i="6"/>
  <c r="AE454" i="6" a="1"/>
  <c r="AD454" i="6"/>
  <c r="AD454" i="6" a="1"/>
  <c r="AC454" i="6"/>
  <c r="AC454" i="6" a="1"/>
  <c r="AB454" i="6"/>
  <c r="AB454" i="6" a="1"/>
  <c r="AA454" i="6"/>
  <c r="AA454" i="6" a="1"/>
  <c r="Z454" i="6"/>
  <c r="Z454" i="6" a="1"/>
  <c r="Y454" i="6"/>
  <c r="Y454" i="6" a="1"/>
  <c r="X454" i="6"/>
  <c r="X454" i="6" a="1"/>
  <c r="W454" i="6"/>
  <c r="W454" i="6" a="1"/>
  <c r="V454" i="6"/>
  <c r="V454" i="6" a="1"/>
  <c r="U454" i="6"/>
  <c r="U454" i="6" a="1"/>
  <c r="T454" i="6"/>
  <c r="T454" i="6" a="1"/>
  <c r="S454" i="6"/>
  <c r="S454" i="6" a="1"/>
  <c r="R454" i="6"/>
  <c r="R454" i="6" a="1"/>
  <c r="Q454" i="6"/>
  <c r="Q454" i="6" a="1"/>
  <c r="P454" i="6"/>
  <c r="P454" i="6" a="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a="1"/>
  <c r="N453" i="6" s="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a="1"/>
  <c r="W377" i="6" s="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c r="Y360" i="6" a="1"/>
  <c r="X360" i="6" a="1"/>
  <c r="X360" i="6" s="1"/>
  <c r="W360" i="6" a="1"/>
  <c r="W360" i="6" s="1"/>
  <c r="V360" i="6" a="1"/>
  <c r="V360" i="6" s="1"/>
  <c r="U360" i="6"/>
  <c r="U360" i="6" a="1"/>
  <c r="T360" i="6" a="1"/>
  <c r="T360" i="6" s="1"/>
  <c r="S360" i="6" a="1"/>
  <c r="S360" i="6" s="1"/>
  <c r="R360" i="6" a="1"/>
  <c r="R360" i="6" s="1"/>
  <c r="Q360" i="6"/>
  <c r="Q360" i="6" a="1"/>
  <c r="P360" i="6" a="1"/>
  <c r="P360" i="6" s="1"/>
  <c r="O360" i="6" a="1"/>
  <c r="O360" i="6" s="1"/>
  <c r="N360" i="6" a="1"/>
  <c r="N360" i="6" s="1"/>
  <c r="M360" i="6"/>
  <c r="M360" i="6" a="1"/>
  <c r="L360" i="6" a="1"/>
  <c r="L360" i="6" s="1"/>
  <c r="K360" i="6" a="1"/>
  <c r="K360" i="6" s="1"/>
  <c r="AI359" i="6" a="1"/>
  <c r="AI359" i="6" s="1"/>
  <c r="AH359" i="6" a="1"/>
  <c r="AH359" i="6" s="1"/>
  <c r="AG359" i="6"/>
  <c r="AG359" i="6" a="1"/>
  <c r="AF359" i="6" a="1"/>
  <c r="AF359" i="6" s="1"/>
  <c r="AE359" i="6" a="1"/>
  <c r="AE359" i="6" s="1"/>
  <c r="AD359" i="6" a="1"/>
  <c r="AD359" i="6" s="1"/>
  <c r="AC359" i="6"/>
  <c r="AC359" i="6" a="1"/>
  <c r="AB359" i="6" a="1"/>
  <c r="AB359" i="6" s="1"/>
  <c r="AA359" i="6" a="1"/>
  <c r="AA359" i="6" s="1"/>
  <c r="Z359" i="6" a="1"/>
  <c r="Z359" i="6" s="1"/>
  <c r="Y359" i="6"/>
  <c r="Y359" i="6" a="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A109" i="5"/>
  <c r="B106" i="5"/>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M83" i="5"/>
  <c r="L83" i="5"/>
  <c r="K83" i="5"/>
  <c r="I83" i="5"/>
  <c r="J83" i="5" s="1"/>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I78" i="5"/>
  <c r="J78" i="5" s="1"/>
  <c r="B12" i="5" s="1"/>
  <c r="H78" i="5"/>
  <c r="G78" i="5"/>
  <c r="F78" i="5"/>
  <c r="E78" i="5"/>
  <c r="D78" i="5"/>
  <c r="B78" i="5"/>
  <c r="M77" i="5"/>
  <c r="L77" i="5"/>
  <c r="K77" i="5"/>
  <c r="J77" i="5"/>
  <c r="I77" i="5"/>
  <c r="H77" i="5"/>
  <c r="G77" i="5"/>
  <c r="F77" i="5"/>
  <c r="E77" i="5"/>
  <c r="D77" i="5"/>
  <c r="B77" i="5"/>
  <c r="M76" i="5"/>
  <c r="L76" i="5"/>
  <c r="K76" i="5"/>
  <c r="I76" i="5"/>
  <c r="J76" i="5" s="1"/>
  <c r="B9" i="5" s="1"/>
  <c r="H76" i="5"/>
  <c r="G76" i="5"/>
  <c r="F76" i="5"/>
  <c r="E76" i="5"/>
  <c r="D76" i="5"/>
  <c r="C89" i="5" s="1"/>
  <c r="C90" i="5" s="1"/>
  <c r="B76" i="5"/>
  <c r="M75" i="5"/>
  <c r="L75" i="5"/>
  <c r="K75" i="5"/>
  <c r="I75" i="5"/>
  <c r="J75" i="5" s="1"/>
  <c r="B11" i="5" s="1"/>
  <c r="H75" i="5"/>
  <c r="G75" i="5"/>
  <c r="F75" i="5"/>
  <c r="E75" i="5"/>
  <c r="D75" i="5"/>
  <c r="B89" i="5" s="1"/>
  <c r="B90" i="5" s="1"/>
  <c r="B75" i="5"/>
  <c r="M74" i="5"/>
  <c r="L74" i="5"/>
  <c r="K74" i="5"/>
  <c r="I74" i="5"/>
  <c r="J74" i="5" s="1"/>
  <c r="H74" i="5"/>
  <c r="G74" i="5"/>
  <c r="F74" i="5"/>
  <c r="E74" i="5"/>
  <c r="D74" i="5"/>
  <c r="A89" i="5" s="1"/>
  <c r="A90" i="5" s="1"/>
  <c r="B74" i="5"/>
  <c r="D68" i="5"/>
  <c r="C68" i="5"/>
  <c r="B68" i="5"/>
  <c r="A68" i="5"/>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H30" i="5"/>
  <c r="G30" i="5"/>
  <c r="I30" i="5" s="1"/>
  <c r="F30" i="5"/>
  <c r="E30" i="5"/>
  <c r="D30" i="5"/>
  <c r="B30" i="5"/>
  <c r="M29" i="5"/>
  <c r="L29" i="5"/>
  <c r="K29" i="5"/>
  <c r="H29" i="5"/>
  <c r="G29" i="5"/>
  <c r="I29" i="5" s="1"/>
  <c r="F29" i="5"/>
  <c r="E29" i="5"/>
  <c r="D29" i="5"/>
  <c r="B29" i="5"/>
  <c r="M28" i="5"/>
  <c r="L28" i="5"/>
  <c r="K28" i="5"/>
  <c r="H28" i="5"/>
  <c r="G28" i="5"/>
  <c r="I28" i="5" s="1"/>
  <c r="F28" i="5"/>
  <c r="E28" i="5"/>
  <c r="D28" i="5"/>
  <c r="B28" i="5"/>
  <c r="M27" i="5"/>
  <c r="L27" i="5"/>
  <c r="K27" i="5"/>
  <c r="H27" i="5"/>
  <c r="G27" i="5"/>
  <c r="I27" i="5" s="1"/>
  <c r="F27" i="5"/>
  <c r="E27" i="5"/>
  <c r="D27" i="5"/>
  <c r="B27" i="5"/>
  <c r="B18" i="5"/>
  <c r="B17" i="5"/>
  <c r="B16" i="5"/>
  <c r="B10" i="5"/>
  <c r="B6" i="5"/>
  <c r="P120" i="4"/>
  <c r="N98" i="4"/>
  <c r="N94" i="4"/>
  <c r="N90" i="4"/>
  <c r="N68" i="4"/>
  <c r="N63" i="4"/>
  <c r="N59" i="4"/>
  <c r="N55" i="4"/>
  <c r="N21" i="4"/>
  <c r="N17" i="4"/>
  <c r="N13" i="4"/>
  <c r="P62" i="3"/>
  <c r="P41" i="2"/>
  <c r="AE23" i="14" l="1"/>
  <c r="AE21" i="14"/>
  <c r="AD20" i="14"/>
  <c r="AF18" i="14"/>
  <c r="AE25" i="14"/>
  <c r="AE24" i="14"/>
  <c r="AD23" i="14"/>
  <c r="AE22" i="14"/>
  <c r="AD21" i="14"/>
  <c r="AE18" i="14"/>
  <c r="AE19" i="14"/>
  <c r="AH18" i="14"/>
  <c r="AD18" i="14"/>
  <c r="AG78" i="14"/>
  <c r="AI77" i="14"/>
  <c r="L2" i="14"/>
  <c r="O4" i="14"/>
  <c r="L6" i="14"/>
  <c r="O8" i="14"/>
  <c r="L10" i="14"/>
  <c r="O12" i="14"/>
  <c r="L14" i="14"/>
  <c r="O16" i="14"/>
  <c r="AD94" i="14"/>
  <c r="AD93" i="14"/>
  <c r="AD92" i="14"/>
  <c r="AD91" i="14"/>
  <c r="AD90" i="14"/>
  <c r="AD89" i="14"/>
  <c r="AD88" i="14"/>
  <c r="AD87" i="14"/>
  <c r="AD86" i="14"/>
  <c r="AD85" i="14"/>
  <c r="AD84" i="14"/>
  <c r="AD83" i="14"/>
  <c r="AD82" i="14"/>
  <c r="AD81" i="14"/>
  <c r="AD80" i="14"/>
  <c r="AD79" i="14"/>
  <c r="AD78" i="14"/>
  <c r="AD77" i="14"/>
  <c r="AD76" i="14"/>
  <c r="AD75" i="14"/>
  <c r="AD74" i="14"/>
  <c r="AD73" i="14"/>
  <c r="AD72" i="14"/>
  <c r="AD71" i="14"/>
  <c r="AD70" i="14"/>
  <c r="AD69" i="14"/>
  <c r="AD68" i="14"/>
  <c r="AD67" i="14"/>
  <c r="AD66" i="14"/>
  <c r="AD65" i="14"/>
  <c r="AD64" i="14"/>
  <c r="AD63" i="14"/>
  <c r="AD62" i="14"/>
  <c r="AD61" i="14"/>
  <c r="AD60" i="14"/>
  <c r="AD59" i="14"/>
  <c r="AD58" i="14"/>
  <c r="AD57" i="14"/>
  <c r="AD56" i="14"/>
  <c r="AD55" i="14"/>
  <c r="AD54" i="14"/>
  <c r="AD53" i="14"/>
  <c r="AD52" i="14"/>
  <c r="AD51" i="14"/>
  <c r="AD50" i="14"/>
  <c r="AD49" i="14"/>
  <c r="AD48" i="14"/>
  <c r="AD47" i="14"/>
  <c r="AD46" i="14"/>
  <c r="AD45" i="14"/>
  <c r="AD44" i="14"/>
  <c r="AD43" i="14"/>
  <c r="AD42" i="14"/>
  <c r="AD41" i="14"/>
  <c r="AD40" i="14"/>
  <c r="AD39" i="14"/>
  <c r="AD38" i="14"/>
  <c r="AD37" i="14"/>
  <c r="AD36" i="14"/>
  <c r="AD35" i="14"/>
  <c r="AD34" i="14"/>
  <c r="AD33" i="14"/>
  <c r="AD32" i="14"/>
  <c r="AD31" i="14"/>
  <c r="AE30" i="14"/>
  <c r="AE29" i="14"/>
  <c r="AE28" i="14"/>
  <c r="AE27" i="14"/>
  <c r="AE26" i="14"/>
  <c r="AE83" i="14"/>
  <c r="AE81" i="14"/>
  <c r="O17" i="14"/>
  <c r="AG18" i="14"/>
  <c r="O19" i="14"/>
  <c r="AD19" i="14"/>
  <c r="AH19" i="14"/>
  <c r="AE20" i="14"/>
  <c r="AI20" i="14"/>
  <c r="L21" i="14"/>
  <c r="AF21" i="14"/>
  <c r="AG22" i="14"/>
  <c r="O23" i="14"/>
  <c r="AF23" i="14"/>
  <c r="AG24" i="14"/>
  <c r="O25" i="14"/>
  <c r="AG25" i="14"/>
  <c r="O26" i="14"/>
  <c r="AH26" i="14"/>
  <c r="AG27" i="14"/>
  <c r="AF28" i="14"/>
  <c r="AD29" i="14"/>
  <c r="O30" i="14"/>
  <c r="AH30" i="14"/>
  <c r="AI31" i="14"/>
  <c r="O33" i="14"/>
  <c r="AE34" i="14"/>
  <c r="AE35" i="14"/>
  <c r="AF36" i="14"/>
  <c r="AG37" i="14"/>
  <c r="L38" i="14"/>
  <c r="AG38" i="14"/>
  <c r="AI39" i="14"/>
  <c r="O41" i="14"/>
  <c r="AE42" i="14"/>
  <c r="AE43" i="14"/>
  <c r="AF44" i="14"/>
  <c r="AG45" i="14"/>
  <c r="L46" i="14"/>
  <c r="AG46" i="14"/>
  <c r="AI47" i="14"/>
  <c r="O49" i="14"/>
  <c r="AE50" i="14"/>
  <c r="AE51" i="14"/>
  <c r="AF52" i="14"/>
  <c r="AG53" i="14"/>
  <c r="L54" i="14"/>
  <c r="AG54" i="14"/>
  <c r="M55" i="14"/>
  <c r="AI55" i="14"/>
  <c r="O57" i="14"/>
  <c r="AE58" i="14"/>
  <c r="AE59" i="14"/>
  <c r="AF60" i="14"/>
  <c r="AG61" i="14"/>
  <c r="L62" i="14"/>
  <c r="AG62" i="14"/>
  <c r="AI63" i="14"/>
  <c r="O65" i="14"/>
  <c r="AE66" i="14"/>
  <c r="AE67" i="14"/>
  <c r="AF68" i="14"/>
  <c r="AG69" i="14"/>
  <c r="L70" i="14"/>
  <c r="AG70" i="14"/>
  <c r="M71" i="14"/>
  <c r="AI71" i="14"/>
  <c r="O73" i="14"/>
  <c r="AE74" i="14"/>
  <c r="AE75" i="14"/>
  <c r="AF76" i="14"/>
  <c r="AG77" i="14"/>
  <c r="L78" i="14"/>
  <c r="M78" i="14" s="1"/>
  <c r="AI79" i="14"/>
  <c r="AE80" i="14"/>
  <c r="AI81" i="14"/>
  <c r="AE82" i="14"/>
  <c r="AI83" i="14"/>
  <c r="AE84" i="14"/>
  <c r="AE87" i="14"/>
  <c r="O88" i="14"/>
  <c r="AE91" i="14"/>
  <c r="O92" i="14"/>
  <c r="O96" i="14"/>
  <c r="L97" i="14"/>
  <c r="M97" i="14" s="1"/>
  <c r="M2" i="14"/>
  <c r="L3" i="14"/>
  <c r="O5" i="14"/>
  <c r="M6" i="14"/>
  <c r="L7" i="14"/>
  <c r="O9" i="14"/>
  <c r="M10" i="14"/>
  <c r="L11" i="14"/>
  <c r="O13" i="14"/>
  <c r="M14" i="14"/>
  <c r="L15" i="14"/>
  <c r="AF94" i="14"/>
  <c r="AF93" i="14"/>
  <c r="AF92" i="14"/>
  <c r="AF91" i="14"/>
  <c r="AF90" i="14"/>
  <c r="AF89" i="14"/>
  <c r="AF88" i="14"/>
  <c r="AF87" i="14"/>
  <c r="AF86" i="14"/>
  <c r="AF85" i="14"/>
  <c r="AF83" i="14"/>
  <c r="AF81" i="14"/>
  <c r="AF79" i="14"/>
  <c r="AF77" i="14"/>
  <c r="AF75" i="14"/>
  <c r="AF73" i="14"/>
  <c r="AF71" i="14"/>
  <c r="AF69" i="14"/>
  <c r="AF67" i="14"/>
  <c r="AF65" i="14"/>
  <c r="AF63" i="14"/>
  <c r="AF61" i="14"/>
  <c r="AF59" i="14"/>
  <c r="AF57" i="14"/>
  <c r="AF55" i="14"/>
  <c r="AF53" i="14"/>
  <c r="AF51" i="14"/>
  <c r="AF49" i="14"/>
  <c r="AF47" i="14"/>
  <c r="AF45" i="14"/>
  <c r="AF43" i="14"/>
  <c r="AF41" i="14"/>
  <c r="AF39" i="14"/>
  <c r="AF37" i="14"/>
  <c r="AF35" i="14"/>
  <c r="AF33" i="14"/>
  <c r="AF31" i="14"/>
  <c r="AG94" i="14"/>
  <c r="AG93" i="14"/>
  <c r="AG92" i="14"/>
  <c r="AG91" i="14"/>
  <c r="AG90" i="14"/>
  <c r="AG89" i="14"/>
  <c r="AG88" i="14"/>
  <c r="AG87" i="14"/>
  <c r="AG86" i="14"/>
  <c r="AG85" i="14"/>
  <c r="AG84" i="14"/>
  <c r="AG82" i="14"/>
  <c r="AG80" i="14"/>
  <c r="O18" i="14"/>
  <c r="AI19" i="14"/>
  <c r="L20" i="14"/>
  <c r="AF20" i="14"/>
  <c r="M21" i="14"/>
  <c r="AG21" i="14"/>
  <c r="O22" i="14"/>
  <c r="AD22" i="14"/>
  <c r="AH22" i="14"/>
  <c r="AG23" i="14"/>
  <c r="O24" i="14"/>
  <c r="AD24" i="14"/>
  <c r="AH24" i="14"/>
  <c r="AD25" i="14"/>
  <c r="AH25" i="14"/>
  <c r="AD26" i="14"/>
  <c r="O27" i="14"/>
  <c r="AH27" i="14"/>
  <c r="M28" i="14"/>
  <c r="AG28" i="14"/>
  <c r="AF29" i="14"/>
  <c r="AD30" i="14"/>
  <c r="O31" i="14"/>
  <c r="AE32" i="14"/>
  <c r="AE33" i="14"/>
  <c r="AF34" i="14"/>
  <c r="AG35" i="14"/>
  <c r="L36" i="14"/>
  <c r="AG36" i="14"/>
  <c r="AI37" i="14"/>
  <c r="M38" i="14"/>
  <c r="O39" i="14"/>
  <c r="AE40" i="14"/>
  <c r="AE41" i="14"/>
  <c r="AF42" i="14"/>
  <c r="AG43" i="14"/>
  <c r="L44" i="14"/>
  <c r="M44" i="14" s="1"/>
  <c r="AG44" i="14"/>
  <c r="AI45" i="14"/>
  <c r="M46" i="14"/>
  <c r="O47" i="14"/>
  <c r="AE48" i="14"/>
  <c r="AE49" i="14"/>
  <c r="AF50" i="14"/>
  <c r="AG51" i="14"/>
  <c r="L52" i="14"/>
  <c r="AG52" i="14"/>
  <c r="AI53" i="14"/>
  <c r="M54" i="14"/>
  <c r="O55" i="14"/>
  <c r="AE56" i="14"/>
  <c r="AE57" i="14"/>
  <c r="AF58" i="14"/>
  <c r="AG59" i="14"/>
  <c r="L60" i="14"/>
  <c r="M60" i="14" s="1"/>
  <c r="AG60" i="14"/>
  <c r="AI61" i="14"/>
  <c r="M62" i="14"/>
  <c r="O63" i="14"/>
  <c r="AE64" i="14"/>
  <c r="AE65" i="14"/>
  <c r="AF66" i="14"/>
  <c r="AG67" i="14"/>
  <c r="L68" i="14"/>
  <c r="AG68" i="14"/>
  <c r="AI69" i="14"/>
  <c r="M70" i="14"/>
  <c r="O71" i="14"/>
  <c r="AE72" i="14"/>
  <c r="AE73" i="14"/>
  <c r="AF74" i="14"/>
  <c r="AG75" i="14"/>
  <c r="L76" i="14"/>
  <c r="M76" i="14" s="1"/>
  <c r="AG76" i="14"/>
  <c r="O79" i="14"/>
  <c r="AF80" i="14"/>
  <c r="AF82" i="14"/>
  <c r="AF84" i="14"/>
  <c r="O85" i="14"/>
  <c r="AE88" i="14"/>
  <c r="O89" i="14"/>
  <c r="AE92" i="14"/>
  <c r="M95" i="14"/>
  <c r="M94" i="14"/>
  <c r="M91" i="14"/>
  <c r="M90" i="14"/>
  <c r="M87" i="14"/>
  <c r="M86" i="14"/>
  <c r="L95" i="14"/>
  <c r="L94" i="14"/>
  <c r="L93" i="14"/>
  <c r="M93" i="14" s="1"/>
  <c r="L92" i="14"/>
  <c r="M92" i="14" s="1"/>
  <c r="L91" i="14"/>
  <c r="L90" i="14"/>
  <c r="L89" i="14"/>
  <c r="M89" i="14" s="1"/>
  <c r="L88" i="14"/>
  <c r="M88" i="14" s="1"/>
  <c r="L87" i="14"/>
  <c r="L86" i="14"/>
  <c r="L85" i="14"/>
  <c r="M85" i="14" s="1"/>
  <c r="L83" i="14"/>
  <c r="M83" i="14" s="1"/>
  <c r="L81" i="14"/>
  <c r="M81" i="14" s="1"/>
  <c r="L79" i="14"/>
  <c r="M79" i="14" s="1"/>
  <c r="L77" i="14"/>
  <c r="M77" i="14" s="1"/>
  <c r="L75" i="14"/>
  <c r="L73" i="14"/>
  <c r="L71" i="14"/>
  <c r="L69" i="14"/>
  <c r="M69" i="14" s="1"/>
  <c r="L67" i="14"/>
  <c r="M67" i="14" s="1"/>
  <c r="L65" i="14"/>
  <c r="L63" i="14"/>
  <c r="M63" i="14" s="1"/>
  <c r="L61" i="14"/>
  <c r="M61" i="14" s="1"/>
  <c r="L59" i="14"/>
  <c r="L57" i="14"/>
  <c r="L55" i="14"/>
  <c r="L53" i="14"/>
  <c r="M53" i="14" s="1"/>
  <c r="L51" i="14"/>
  <c r="M51" i="14" s="1"/>
  <c r="L49" i="14"/>
  <c r="L47" i="14"/>
  <c r="M47" i="14" s="1"/>
  <c r="L45" i="14"/>
  <c r="M45" i="14" s="1"/>
  <c r="L43" i="14"/>
  <c r="L41" i="14"/>
  <c r="L39" i="14"/>
  <c r="M39" i="14" s="1"/>
  <c r="L37" i="14"/>
  <c r="M37" i="14" s="1"/>
  <c r="L35" i="14"/>
  <c r="M35" i="14" s="1"/>
  <c r="L33" i="14"/>
  <c r="L31" i="14"/>
  <c r="M31" i="14" s="1"/>
  <c r="L30" i="14"/>
  <c r="M30" i="14" s="1"/>
  <c r="L29" i="14"/>
  <c r="M29" i="14" s="1"/>
  <c r="L28" i="14"/>
  <c r="L27" i="14"/>
  <c r="M27" i="14" s="1"/>
  <c r="O84" i="14"/>
  <c r="O82" i="14"/>
  <c r="O80" i="14"/>
  <c r="O78" i="14"/>
  <c r="O76" i="14"/>
  <c r="O74" i="14"/>
  <c r="O72" i="14"/>
  <c r="O70" i="14"/>
  <c r="O68" i="14"/>
  <c r="O66" i="14"/>
  <c r="O64" i="14"/>
  <c r="O62" i="14"/>
  <c r="O60" i="14"/>
  <c r="O58" i="14"/>
  <c r="O56" i="14"/>
  <c r="O54" i="14"/>
  <c r="O52" i="14"/>
  <c r="O50" i="14"/>
  <c r="O48" i="14"/>
  <c r="O46" i="14"/>
  <c r="O44" i="14"/>
  <c r="O42" i="14"/>
  <c r="O40" i="14"/>
  <c r="O38" i="14"/>
  <c r="O36" i="14"/>
  <c r="O34" i="14"/>
  <c r="O32" i="14"/>
  <c r="O97" i="14"/>
  <c r="M3" i="14"/>
  <c r="W4" i="14" s="1"/>
  <c r="L4" i="14"/>
  <c r="M4" i="14" s="1"/>
  <c r="O6" i="14"/>
  <c r="M7" i="14"/>
  <c r="L8" i="14"/>
  <c r="O10" i="14"/>
  <c r="M11" i="14"/>
  <c r="L12" i="14"/>
  <c r="O14" i="14"/>
  <c r="M15" i="14"/>
  <c r="L16"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A98" i="14"/>
  <c r="AI94" i="14"/>
  <c r="AI93" i="14"/>
  <c r="AI92" i="14"/>
  <c r="AI91" i="14"/>
  <c r="AI90" i="14"/>
  <c r="AI89" i="14"/>
  <c r="AI88" i="14"/>
  <c r="AI87" i="14"/>
  <c r="AI86" i="14"/>
  <c r="AI85" i="14"/>
  <c r="AI84" i="14"/>
  <c r="AI82" i="14"/>
  <c r="AI80" i="14"/>
  <c r="AI78" i="14"/>
  <c r="AI76" i="14"/>
  <c r="AI74" i="14"/>
  <c r="AI72" i="14"/>
  <c r="AI70" i="14"/>
  <c r="AI68" i="14"/>
  <c r="AI66" i="14"/>
  <c r="AI64" i="14"/>
  <c r="AI62" i="14"/>
  <c r="AI60" i="14"/>
  <c r="AI58" i="14"/>
  <c r="AI56" i="14"/>
  <c r="AI54" i="14"/>
  <c r="AI52" i="14"/>
  <c r="AI50" i="14"/>
  <c r="AI48" i="14"/>
  <c r="AI46" i="14"/>
  <c r="AI44" i="14"/>
  <c r="AI42" i="14"/>
  <c r="AI40" i="14"/>
  <c r="AI38" i="14"/>
  <c r="AI36" i="14"/>
  <c r="AI34" i="14"/>
  <c r="AI32" i="14"/>
  <c r="AI30" i="14"/>
  <c r="AI29" i="14"/>
  <c r="AI28" i="14"/>
  <c r="AI27" i="14"/>
  <c r="AI26" i="14"/>
  <c r="L17" i="14"/>
  <c r="AI18" i="14"/>
  <c r="L19" i="14"/>
  <c r="AF19" i="14"/>
  <c r="M20" i="14"/>
  <c r="AG20" i="14"/>
  <c r="O21" i="14"/>
  <c r="AH21" i="14"/>
  <c r="AI22" i="14"/>
  <c r="L23" i="14"/>
  <c r="M23" i="14" s="1"/>
  <c r="AH23" i="14"/>
  <c r="AI24" i="14"/>
  <c r="L25" i="14"/>
  <c r="M25" i="14" s="1"/>
  <c r="AI25" i="14"/>
  <c r="L26" i="14"/>
  <c r="AF26" i="14"/>
  <c r="AD27" i="14"/>
  <c r="O28" i="14"/>
  <c r="AH28" i="14"/>
  <c r="AG29" i="14"/>
  <c r="AF30" i="14"/>
  <c r="AE31" i="14"/>
  <c r="AF32" i="14"/>
  <c r="AG33" i="14"/>
  <c r="L34" i="14"/>
  <c r="M34" i="14" s="1"/>
  <c r="AG34" i="14"/>
  <c r="AI35" i="14"/>
  <c r="M36" i="14"/>
  <c r="O37" i="14"/>
  <c r="AE38" i="14"/>
  <c r="AE39" i="14"/>
  <c r="AF40" i="14"/>
  <c r="AG41" i="14"/>
  <c r="L42" i="14"/>
  <c r="AG42" i="14"/>
  <c r="M43" i="14"/>
  <c r="AI43" i="14"/>
  <c r="O45" i="14"/>
  <c r="AE46" i="14"/>
  <c r="AE47" i="14"/>
  <c r="AF48" i="14"/>
  <c r="AG49" i="14"/>
  <c r="L50" i="14"/>
  <c r="M50" i="14" s="1"/>
  <c r="AG50" i="14"/>
  <c r="AI51" i="14"/>
  <c r="M52" i="14"/>
  <c r="O53" i="14"/>
  <c r="AE54" i="14"/>
  <c r="AE55" i="14"/>
  <c r="AF56" i="14"/>
  <c r="AG57" i="14"/>
  <c r="L58" i="14"/>
  <c r="AG58" i="14"/>
  <c r="M59" i="14"/>
  <c r="AI59" i="14"/>
  <c r="O61" i="14"/>
  <c r="AE62" i="14"/>
  <c r="AE63" i="14"/>
  <c r="AF64" i="14"/>
  <c r="AG65" i="14"/>
  <c r="L66" i="14"/>
  <c r="M66" i="14" s="1"/>
  <c r="AG66" i="14"/>
  <c r="AI67" i="14"/>
  <c r="M68" i="14"/>
  <c r="O69" i="14"/>
  <c r="AE70" i="14"/>
  <c r="AE71" i="14"/>
  <c r="AF72" i="14"/>
  <c r="AG73" i="14"/>
  <c r="L74" i="14"/>
  <c r="AG74" i="14"/>
  <c r="M75" i="14"/>
  <c r="AI75" i="14"/>
  <c r="O77" i="14"/>
  <c r="AE78" i="14"/>
  <c r="AE79" i="14"/>
  <c r="O81" i="14"/>
  <c r="O83" i="14"/>
  <c r="AE85" i="14"/>
  <c r="O86" i="14"/>
  <c r="AE89" i="14"/>
  <c r="O90" i="14"/>
  <c r="AE93" i="14"/>
  <c r="O94" i="14"/>
  <c r="O3" i="14"/>
  <c r="L5" i="14"/>
  <c r="M5" i="14" s="1"/>
  <c r="O7" i="14"/>
  <c r="M8" i="14"/>
  <c r="L9" i="14"/>
  <c r="M9" i="14" s="1"/>
  <c r="O11" i="14"/>
  <c r="M12" i="14"/>
  <c r="L13" i="14"/>
  <c r="M13" i="14" s="1"/>
  <c r="O15" i="14"/>
  <c r="M16" i="14"/>
  <c r="M17" i="14"/>
  <c r="L18" i="14"/>
  <c r="M18" i="14" s="1"/>
  <c r="M19" i="14"/>
  <c r="AG19" i="14"/>
  <c r="O20" i="14"/>
  <c r="AH20" i="14"/>
  <c r="AI21" i="14"/>
  <c r="L22" i="14"/>
  <c r="M22" i="14" s="1"/>
  <c r="AF22" i="14"/>
  <c r="AI23" i="14"/>
  <c r="L24" i="14"/>
  <c r="M24" i="14" s="1"/>
  <c r="AF24" i="14"/>
  <c r="AF25" i="14"/>
  <c r="M26" i="14"/>
  <c r="AG26" i="14"/>
  <c r="AF27" i="14"/>
  <c r="AD28" i="14"/>
  <c r="O29" i="14"/>
  <c r="AH29" i="14"/>
  <c r="AG30" i="14"/>
  <c r="AG31" i="14"/>
  <c r="L32" i="14"/>
  <c r="M32" i="14" s="1"/>
  <c r="AG32" i="14"/>
  <c r="M33" i="14"/>
  <c r="AI33" i="14"/>
  <c r="O35" i="14"/>
  <c r="AE36" i="14"/>
  <c r="AE37" i="14"/>
  <c r="AF38" i="14"/>
  <c r="AG39" i="14"/>
  <c r="L40" i="14"/>
  <c r="M40" i="14" s="1"/>
  <c r="AG40" i="14"/>
  <c r="M41" i="14"/>
  <c r="AI41" i="14"/>
  <c r="M42" i="14"/>
  <c r="O43" i="14"/>
  <c r="AE44" i="14"/>
  <c r="AE45" i="14"/>
  <c r="AF46" i="14"/>
  <c r="AG47" i="14"/>
  <c r="L48" i="14"/>
  <c r="M48" i="14" s="1"/>
  <c r="AG48" i="14"/>
  <c r="M49" i="14"/>
  <c r="AI49" i="14"/>
  <c r="O51" i="14"/>
  <c r="AE52" i="14"/>
  <c r="AE53" i="14"/>
  <c r="AF54" i="14"/>
  <c r="AG55" i="14"/>
  <c r="L56" i="14"/>
  <c r="M56" i="14" s="1"/>
  <c r="AG56" i="14"/>
  <c r="M57" i="14"/>
  <c r="AI57" i="14"/>
  <c r="M58" i="14"/>
  <c r="O59" i="14"/>
  <c r="AE60" i="14"/>
  <c r="AE61" i="14"/>
  <c r="AF62" i="14"/>
  <c r="AG63" i="14"/>
  <c r="L64" i="14"/>
  <c r="M64" i="14" s="1"/>
  <c r="AG64" i="14"/>
  <c r="M65" i="14"/>
  <c r="AI65" i="14"/>
  <c r="O67" i="14"/>
  <c r="AE68" i="14"/>
  <c r="AE69" i="14"/>
  <c r="AF70" i="14"/>
  <c r="AG71" i="14"/>
  <c r="L72" i="14"/>
  <c r="M72" i="14" s="1"/>
  <c r="AG72" i="14"/>
  <c r="M73" i="14"/>
  <c r="AI73" i="14"/>
  <c r="M74" i="14"/>
  <c r="O75" i="14"/>
  <c r="AE76" i="14"/>
  <c r="AE77" i="14"/>
  <c r="AF78" i="14"/>
  <c r="AG79" i="14"/>
  <c r="L80" i="14"/>
  <c r="M80" i="14" s="1"/>
  <c r="AG81" i="14"/>
  <c r="L82" i="14"/>
  <c r="M82" i="14" s="1"/>
  <c r="AG83" i="14"/>
  <c r="L84" i="14"/>
  <c r="M84" i="14" s="1"/>
  <c r="AE86" i="14"/>
  <c r="O87" i="14"/>
  <c r="AE90" i="14"/>
  <c r="O91" i="14"/>
  <c r="AE94" i="14"/>
  <c r="O95" i="14"/>
  <c r="L96" i="14"/>
  <c r="M96" i="14" s="1"/>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G51" i="11"/>
  <c r="F16" i="10"/>
  <c r="B27" i="10" s="1"/>
  <c r="F17" i="10"/>
  <c r="F13" i="10"/>
  <c r="B24" i="10" s="1"/>
  <c r="F14" i="10"/>
  <c r="B25" i="10" s="1"/>
  <c r="F15" i="10"/>
  <c r="B26" i="10" s="1"/>
  <c r="K15" i="10"/>
  <c r="H14" i="10"/>
  <c r="I19" i="10"/>
  <c r="K14" i="10" s="1"/>
  <c r="H15" i="10"/>
  <c r="H16" i="10"/>
  <c r="H17" i="10"/>
  <c r="H13" i="10"/>
  <c r="K17" i="10"/>
  <c r="I13" i="10"/>
  <c r="K13" i="10" s="1"/>
  <c r="H803" i="6"/>
  <c r="H801" i="6"/>
  <c r="H799" i="6"/>
  <c r="H804" i="6"/>
  <c r="H802" i="6"/>
  <c r="H800" i="6"/>
  <c r="H798" i="6"/>
  <c r="H797" i="6"/>
  <c r="H796" i="6"/>
  <c r="H795" i="6"/>
  <c r="H794" i="6"/>
  <c r="H793" i="6"/>
  <c r="H792" i="6"/>
  <c r="H791" i="6"/>
  <c r="H790" i="6"/>
  <c r="H789" i="6"/>
  <c r="H787" i="6"/>
  <c r="H785" i="6"/>
  <c r="H783" i="6"/>
  <c r="H781" i="6"/>
  <c r="H779" i="6"/>
  <c r="H777" i="6"/>
  <c r="H776" i="6"/>
  <c r="H775" i="6"/>
  <c r="H774" i="6"/>
  <c r="H773" i="6"/>
  <c r="H772" i="6"/>
  <c r="H771" i="6"/>
  <c r="H770" i="6"/>
  <c r="H769" i="6"/>
  <c r="H768" i="6"/>
  <c r="H767" i="6"/>
  <c r="H766" i="6"/>
  <c r="H765" i="6"/>
  <c r="H764" i="6"/>
  <c r="H763" i="6"/>
  <c r="H762" i="6"/>
  <c r="H761" i="6"/>
  <c r="H760" i="6"/>
  <c r="H759" i="6"/>
  <c r="H758" i="6"/>
  <c r="H757" i="6"/>
  <c r="H756" i="6"/>
  <c r="H755" i="6"/>
  <c r="H754" i="6"/>
  <c r="H786" i="6"/>
  <c r="H784" i="6"/>
  <c r="H782" i="6"/>
  <c r="H780" i="6"/>
  <c r="H778" i="6"/>
  <c r="H788" i="6"/>
  <c r="H753" i="6"/>
  <c r="H752" i="6"/>
  <c r="H751" i="6"/>
  <c r="H750" i="6"/>
  <c r="H749" i="6"/>
  <c r="H748" i="6"/>
  <c r="H747" i="6"/>
  <c r="H746" i="6"/>
  <c r="H745" i="6"/>
  <c r="H744" i="6"/>
  <c r="H743" i="6"/>
  <c r="H742" i="6"/>
  <c r="H741" i="6"/>
  <c r="H740" i="6"/>
  <c r="H739" i="6"/>
  <c r="H738" i="6"/>
  <c r="H737" i="6"/>
  <c r="H736" i="6"/>
  <c r="H735" i="6"/>
  <c r="H734" i="6"/>
  <c r="H733" i="6"/>
  <c r="H732" i="6"/>
  <c r="H731" i="6"/>
  <c r="H730" i="6"/>
  <c r="H729" i="6"/>
  <c r="H728" i="6"/>
  <c r="H727" i="6"/>
  <c r="H726" i="6"/>
  <c r="H725" i="6"/>
  <c r="H724" i="6"/>
  <c r="H723" i="6"/>
  <c r="H722" i="6"/>
  <c r="H721" i="6"/>
  <c r="H719" i="6"/>
  <c r="H718" i="6"/>
  <c r="H717" i="6"/>
  <c r="H716" i="6"/>
  <c r="H715" i="6"/>
  <c r="H714" i="6"/>
  <c r="H713" i="6"/>
  <c r="H712" i="6"/>
  <c r="H711" i="6"/>
  <c r="H720"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4" i="6"/>
  <c r="H632" i="6"/>
  <c r="H630" i="6"/>
  <c r="H628" i="6"/>
  <c r="H627" i="6"/>
  <c r="H621" i="6"/>
  <c r="H619" i="6"/>
  <c r="H617" i="6"/>
  <c r="H615" i="6"/>
  <c r="H613" i="6"/>
  <c r="H624" i="6"/>
  <c r="H623" i="6"/>
  <c r="H625" i="6"/>
  <c r="H622" i="6"/>
  <c r="H620" i="6"/>
  <c r="H618" i="6"/>
  <c r="H616" i="6"/>
  <c r="H614" i="6"/>
  <c r="H612" i="6"/>
  <c r="H610" i="6"/>
  <c r="H608" i="6"/>
  <c r="H606" i="6"/>
  <c r="H604" i="6"/>
  <c r="H602" i="6"/>
  <c r="H635" i="6"/>
  <c r="H633" i="6"/>
  <c r="H631" i="6"/>
  <c r="H629" i="6"/>
  <c r="H605" i="6"/>
  <c r="H601" i="6"/>
  <c r="H597" i="6"/>
  <c r="H607" i="6"/>
  <c r="H600" i="6"/>
  <c r="H596" i="6"/>
  <c r="H594" i="6"/>
  <c r="H592" i="6"/>
  <c r="H590" i="6"/>
  <c r="H588" i="6"/>
  <c r="H586" i="6"/>
  <c r="H584" i="6"/>
  <c r="H582" i="6"/>
  <c r="H580" i="6"/>
  <c r="H578" i="6"/>
  <c r="H576" i="6"/>
  <c r="H574" i="6"/>
  <c r="H572" i="6"/>
  <c r="H570" i="6"/>
  <c r="H568" i="6"/>
  <c r="H566" i="6"/>
  <c r="H564" i="6"/>
  <c r="H562" i="6"/>
  <c r="H560"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609" i="6"/>
  <c r="H599" i="6"/>
  <c r="H626" i="6"/>
  <c r="H611" i="6"/>
  <c r="H603" i="6"/>
  <c r="H598" i="6"/>
  <c r="H595" i="6"/>
  <c r="H593" i="6"/>
  <c r="H591" i="6"/>
  <c r="H589" i="6"/>
  <c r="H587" i="6"/>
  <c r="H585" i="6"/>
  <c r="H583" i="6"/>
  <c r="H581" i="6"/>
  <c r="H579" i="6"/>
  <c r="H577" i="6"/>
  <c r="H575" i="6"/>
  <c r="H573" i="6"/>
  <c r="H571" i="6"/>
  <c r="H569" i="6"/>
  <c r="H567" i="6"/>
  <c r="H565" i="6"/>
  <c r="H563" i="6"/>
  <c r="H561" i="6"/>
  <c r="H559"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6" i="6"/>
  <c r="H405" i="6"/>
  <c r="H404" i="6"/>
  <c r="H403" i="6"/>
  <c r="H402" i="6"/>
  <c r="H401" i="6"/>
  <c r="H400" i="6"/>
  <c r="H399" i="6"/>
  <c r="H398" i="6"/>
  <c r="H397" i="6"/>
  <c r="H396" i="6"/>
  <c r="H395" i="6"/>
  <c r="H394" i="6"/>
  <c r="H393" i="6"/>
  <c r="H392" i="6"/>
  <c r="H391" i="6"/>
  <c r="H390" i="6"/>
  <c r="H389" i="6"/>
  <c r="H388" i="6"/>
  <c r="H387" i="6"/>
  <c r="H386" i="6"/>
  <c r="H385"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J2" i="6"/>
  <c r="E260" i="6" s="1"/>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F804" i="6"/>
  <c r="F803" i="6"/>
  <c r="F802" i="6"/>
  <c r="F801" i="6"/>
  <c r="F800" i="6"/>
  <c r="F799" i="6"/>
  <c r="E804" i="6"/>
  <c r="E802" i="6"/>
  <c r="E800" i="6"/>
  <c r="F798" i="6"/>
  <c r="F797" i="6"/>
  <c r="F796" i="6"/>
  <c r="F795" i="6"/>
  <c r="E803" i="6"/>
  <c r="E801" i="6"/>
  <c r="E799" i="6"/>
  <c r="E798" i="6"/>
  <c r="E797" i="6"/>
  <c r="E796" i="6"/>
  <c r="E795" i="6"/>
  <c r="F794" i="6"/>
  <c r="F792" i="6"/>
  <c r="F790" i="6"/>
  <c r="F788" i="6"/>
  <c r="F787" i="6"/>
  <c r="F786" i="6"/>
  <c r="F785" i="6"/>
  <c r="F784" i="6"/>
  <c r="F783" i="6"/>
  <c r="F782" i="6"/>
  <c r="F781" i="6"/>
  <c r="F780" i="6"/>
  <c r="F779" i="6"/>
  <c r="F778" i="6"/>
  <c r="E794" i="6"/>
  <c r="E792" i="6"/>
  <c r="E790" i="6"/>
  <c r="E788" i="6"/>
  <c r="E789" i="6"/>
  <c r="E786" i="6"/>
  <c r="E784" i="6"/>
  <c r="E782" i="6"/>
  <c r="E780" i="6"/>
  <c r="E778" i="6"/>
  <c r="E777" i="6"/>
  <c r="E776" i="6"/>
  <c r="E775" i="6"/>
  <c r="E774" i="6"/>
  <c r="F793" i="6"/>
  <c r="E793" i="6"/>
  <c r="F791" i="6"/>
  <c r="E787" i="6"/>
  <c r="E785" i="6"/>
  <c r="E783" i="6"/>
  <c r="E781" i="6"/>
  <c r="E779" i="6"/>
  <c r="E791" i="6"/>
  <c r="F789" i="6"/>
  <c r="F772" i="6"/>
  <c r="F770" i="6"/>
  <c r="F768" i="6"/>
  <c r="F766" i="6"/>
  <c r="F764" i="6"/>
  <c r="F762" i="6"/>
  <c r="F760" i="6"/>
  <c r="F758" i="6"/>
  <c r="F756" i="6"/>
  <c r="F754" i="6"/>
  <c r="F774" i="6"/>
  <c r="E772" i="6"/>
  <c r="E770" i="6"/>
  <c r="E768" i="6"/>
  <c r="E766" i="6"/>
  <c r="E764" i="6"/>
  <c r="E762" i="6"/>
  <c r="E760" i="6"/>
  <c r="E758" i="6"/>
  <c r="F775" i="6"/>
  <c r="F773" i="6"/>
  <c r="F771" i="6"/>
  <c r="F769" i="6"/>
  <c r="F767" i="6"/>
  <c r="F765" i="6"/>
  <c r="F763" i="6"/>
  <c r="F761" i="6"/>
  <c r="F759" i="6"/>
  <c r="F777" i="6"/>
  <c r="F776" i="6"/>
  <c r="E773" i="6"/>
  <c r="E771" i="6"/>
  <c r="E769" i="6"/>
  <c r="E767" i="6"/>
  <c r="E765" i="6"/>
  <c r="E763" i="6"/>
  <c r="E761" i="6"/>
  <c r="E759" i="6"/>
  <c r="E757" i="6"/>
  <c r="E755" i="6"/>
  <c r="E756" i="6"/>
  <c r="E753" i="6"/>
  <c r="E751" i="6"/>
  <c r="E749" i="6"/>
  <c r="F757" i="6"/>
  <c r="F755" i="6"/>
  <c r="F752" i="6"/>
  <c r="F750" i="6"/>
  <c r="F748" i="6"/>
  <c r="E752" i="6"/>
  <c r="E750" i="6"/>
  <c r="E748" i="6"/>
  <c r="F747" i="6"/>
  <c r="F746" i="6"/>
  <c r="F745" i="6"/>
  <c r="F744" i="6"/>
  <c r="E754" i="6"/>
  <c r="F753" i="6"/>
  <c r="F751" i="6"/>
  <c r="F749" i="6"/>
  <c r="E747" i="6"/>
  <c r="E746" i="6"/>
  <c r="E745" i="6"/>
  <c r="E744" i="6"/>
  <c r="E743" i="6"/>
  <c r="E742" i="6"/>
  <c r="F743" i="6"/>
  <c r="F742" i="6"/>
  <c r="F741" i="6"/>
  <c r="F740" i="6"/>
  <c r="F739" i="6"/>
  <c r="F738" i="6"/>
  <c r="F737" i="6"/>
  <c r="F736" i="6"/>
  <c r="F735" i="6"/>
  <c r="F734" i="6"/>
  <c r="F733" i="6"/>
  <c r="F732" i="6"/>
  <c r="F731" i="6"/>
  <c r="F730" i="6"/>
  <c r="F729" i="6"/>
  <c r="F728" i="6"/>
  <c r="F727" i="6"/>
  <c r="F726" i="6"/>
  <c r="F725" i="6"/>
  <c r="F724" i="6"/>
  <c r="F723" i="6"/>
  <c r="F722" i="6"/>
  <c r="F721" i="6"/>
  <c r="F720" i="6"/>
  <c r="E741" i="6"/>
  <c r="E740" i="6"/>
  <c r="E739" i="6"/>
  <c r="E738" i="6"/>
  <c r="E737" i="6"/>
  <c r="E736" i="6"/>
  <c r="E735" i="6"/>
  <c r="E734" i="6"/>
  <c r="E733" i="6"/>
  <c r="E732" i="6"/>
  <c r="E731" i="6"/>
  <c r="E730" i="6"/>
  <c r="E729" i="6"/>
  <c r="E728" i="6"/>
  <c r="E727" i="6"/>
  <c r="E726" i="6"/>
  <c r="E725" i="6"/>
  <c r="E724" i="6"/>
  <c r="E723" i="6"/>
  <c r="E722" i="6"/>
  <c r="E720" i="6"/>
  <c r="E721" i="6"/>
  <c r="F719" i="6"/>
  <c r="F718" i="6"/>
  <c r="F717" i="6"/>
  <c r="F716" i="6"/>
  <c r="F715" i="6"/>
  <c r="F714" i="6"/>
  <c r="F713" i="6"/>
  <c r="F712" i="6"/>
  <c r="F711" i="6"/>
  <c r="F710" i="6"/>
  <c r="E719" i="6"/>
  <c r="E718" i="6"/>
  <c r="E717" i="6"/>
  <c r="E716" i="6"/>
  <c r="E715" i="6"/>
  <c r="E714" i="6"/>
  <c r="E713" i="6"/>
  <c r="E712" i="6"/>
  <c r="E711" i="6"/>
  <c r="E710" i="6"/>
  <c r="F709" i="6"/>
  <c r="F708" i="6"/>
  <c r="F707" i="6"/>
  <c r="F706" i="6"/>
  <c r="F705" i="6"/>
  <c r="F704" i="6"/>
  <c r="F703" i="6"/>
  <c r="F702" i="6"/>
  <c r="F701" i="6"/>
  <c r="F700" i="6"/>
  <c r="F699" i="6"/>
  <c r="F698" i="6"/>
  <c r="E709" i="6"/>
  <c r="E708" i="6"/>
  <c r="E697" i="6"/>
  <c r="E696" i="6"/>
  <c r="E695" i="6"/>
  <c r="E694" i="6"/>
  <c r="E693" i="6"/>
  <c r="E707" i="6"/>
  <c r="E706" i="6"/>
  <c r="E705" i="6"/>
  <c r="E704" i="6"/>
  <c r="E703" i="6"/>
  <c r="E702" i="6"/>
  <c r="E701" i="6"/>
  <c r="E700" i="6"/>
  <c r="E699" i="6"/>
  <c r="E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E692" i="6"/>
  <c r="E691" i="6"/>
  <c r="E690" i="6"/>
  <c r="E689" i="6"/>
  <c r="E688" i="6"/>
  <c r="E687" i="6"/>
  <c r="E686" i="6"/>
  <c r="E685" i="6"/>
  <c r="E684" i="6"/>
  <c r="E683" i="6"/>
  <c r="E682" i="6"/>
  <c r="E681" i="6"/>
  <c r="E680" i="6"/>
  <c r="E679" i="6"/>
  <c r="E678" i="6"/>
  <c r="E677" i="6"/>
  <c r="E676" i="6"/>
  <c r="E675" i="6"/>
  <c r="E674" i="6"/>
  <c r="E673" i="6"/>
  <c r="E672" i="6"/>
  <c r="E671" i="6"/>
  <c r="E670" i="6"/>
  <c r="E669" i="6"/>
  <c r="E668" i="6"/>
  <c r="E667" i="6"/>
  <c r="E666" i="6"/>
  <c r="E665" i="6"/>
  <c r="E664" i="6"/>
  <c r="E663" i="6"/>
  <c r="E662" i="6"/>
  <c r="E661" i="6"/>
  <c r="E660" i="6"/>
  <c r="E659" i="6"/>
  <c r="E658" i="6"/>
  <c r="E657" i="6"/>
  <c r="E656" i="6"/>
  <c r="E655" i="6"/>
  <c r="E654" i="6"/>
  <c r="E653" i="6"/>
  <c r="E652" i="6"/>
  <c r="E651" i="6"/>
  <c r="E650" i="6"/>
  <c r="E649" i="6"/>
  <c r="E648" i="6"/>
  <c r="E647" i="6"/>
  <c r="E646" i="6"/>
  <c r="E645" i="6"/>
  <c r="E644" i="6"/>
  <c r="E643" i="6"/>
  <c r="E642" i="6"/>
  <c r="E641" i="6"/>
  <c r="E640" i="6"/>
  <c r="E639" i="6"/>
  <c r="E638" i="6"/>
  <c r="E637" i="6"/>
  <c r="E635" i="6"/>
  <c r="E633" i="6"/>
  <c r="E631" i="6"/>
  <c r="E629"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E627" i="6"/>
  <c r="E626" i="6"/>
  <c r="E625" i="6"/>
  <c r="E624" i="6"/>
  <c r="E622" i="6"/>
  <c r="E620" i="6"/>
  <c r="E618" i="6"/>
  <c r="E616" i="6"/>
  <c r="E614" i="6"/>
  <c r="E612" i="6"/>
  <c r="E623" i="6"/>
  <c r="E621" i="6"/>
  <c r="E619" i="6"/>
  <c r="E617" i="6"/>
  <c r="E615" i="6"/>
  <c r="E613" i="6"/>
  <c r="E611" i="6"/>
  <c r="E609" i="6"/>
  <c r="E607" i="6"/>
  <c r="E605" i="6"/>
  <c r="E603"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E636" i="6"/>
  <c r="E634" i="6"/>
  <c r="E632" i="6"/>
  <c r="E630" i="6"/>
  <c r="E628" i="6"/>
  <c r="E608" i="6"/>
  <c r="E598" i="6"/>
  <c r="E558" i="6"/>
  <c r="E557" i="6"/>
  <c r="E556" i="6"/>
  <c r="E555" i="6"/>
  <c r="E610" i="6"/>
  <c r="E602" i="6"/>
  <c r="E601" i="6"/>
  <c r="E597" i="6"/>
  <c r="E595" i="6"/>
  <c r="E593" i="6"/>
  <c r="E591" i="6"/>
  <c r="E589" i="6"/>
  <c r="E587" i="6"/>
  <c r="E585" i="6"/>
  <c r="E583" i="6"/>
  <c r="E581" i="6"/>
  <c r="E579" i="6"/>
  <c r="E577" i="6"/>
  <c r="E575" i="6"/>
  <c r="E573" i="6"/>
  <c r="E571" i="6"/>
  <c r="E569" i="6"/>
  <c r="E567" i="6"/>
  <c r="E565" i="6"/>
  <c r="E563" i="6"/>
  <c r="E561" i="6"/>
  <c r="E559" i="6"/>
  <c r="E604" i="6"/>
  <c r="E600" i="6"/>
  <c r="E606" i="6"/>
  <c r="E599" i="6"/>
  <c r="E596" i="6"/>
  <c r="E594" i="6"/>
  <c r="E592" i="6"/>
  <c r="E590" i="6"/>
  <c r="E588" i="6"/>
  <c r="E586" i="6"/>
  <c r="E584" i="6"/>
  <c r="E582" i="6"/>
  <c r="E580" i="6"/>
  <c r="E578" i="6"/>
  <c r="E576" i="6"/>
  <c r="E574" i="6"/>
  <c r="E572" i="6"/>
  <c r="E570" i="6"/>
  <c r="E568" i="6"/>
  <c r="E566" i="6"/>
  <c r="E564" i="6"/>
  <c r="E562" i="6"/>
  <c r="E560"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E514" i="6"/>
  <c r="E513" i="6"/>
  <c r="E512" i="6"/>
  <c r="E511" i="6"/>
  <c r="E554" i="6"/>
  <c r="E553" i="6"/>
  <c r="E552" i="6"/>
  <c r="E551" i="6"/>
  <c r="E550" i="6"/>
  <c r="E549" i="6"/>
  <c r="E548" i="6"/>
  <c r="E547" i="6"/>
  <c r="E546"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518" i="6"/>
  <c r="E517" i="6"/>
  <c r="E516" i="6"/>
  <c r="E515" i="6"/>
  <c r="F468" i="6"/>
  <c r="F466" i="6"/>
  <c r="F464" i="6"/>
  <c r="F462" i="6"/>
  <c r="F460" i="6"/>
  <c r="F458" i="6"/>
  <c r="F456"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8" i="6"/>
  <c r="E466" i="6"/>
  <c r="E464" i="6"/>
  <c r="E462" i="6"/>
  <c r="E460" i="6"/>
  <c r="E458" i="6"/>
  <c r="E456" i="6"/>
  <c r="F469" i="6"/>
  <c r="F467" i="6"/>
  <c r="F465" i="6"/>
  <c r="F463" i="6"/>
  <c r="F461" i="6"/>
  <c r="F459" i="6"/>
  <c r="F457"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E469" i="6"/>
  <c r="E467" i="6"/>
  <c r="E465" i="6"/>
  <c r="E463" i="6"/>
  <c r="E461" i="6"/>
  <c r="E459" i="6"/>
  <c r="E457" i="6"/>
  <c r="E455" i="6"/>
  <c r="E454" i="6"/>
  <c r="E453" i="6"/>
  <c r="E452"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7" i="6"/>
  <c r="E406" i="6"/>
  <c r="E405" i="6"/>
  <c r="E404" i="6"/>
  <c r="E403" i="6"/>
  <c r="E402" i="6"/>
  <c r="E40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E360" i="6"/>
  <c r="E359" i="6"/>
  <c r="E358" i="6"/>
  <c r="E357" i="6"/>
  <c r="E356" i="6"/>
  <c r="E355" i="6"/>
  <c r="E354" i="6"/>
  <c r="E353" i="6"/>
  <c r="E351" i="6"/>
  <c r="E350" i="6"/>
  <c r="E349" i="6"/>
  <c r="E348" i="6"/>
  <c r="E347" i="6"/>
  <c r="E346" i="6"/>
  <c r="E345" i="6"/>
  <c r="E344" i="6"/>
  <c r="E343" i="6"/>
  <c r="E342" i="6"/>
  <c r="E341" i="6"/>
  <c r="E340" i="6"/>
  <c r="E339" i="6"/>
  <c r="E338" i="6"/>
  <c r="E337" i="6"/>
  <c r="E336" i="6"/>
  <c r="E335" i="6"/>
  <c r="E334" i="6"/>
  <c r="E333" i="6"/>
  <c r="E332" i="6"/>
  <c r="E331"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E288" i="6"/>
  <c r="E287" i="6"/>
  <c r="E286" i="6"/>
  <c r="E285" i="6"/>
  <c r="E284" i="6"/>
  <c r="E283" i="6"/>
  <c r="E282" i="6"/>
  <c r="E281" i="6"/>
  <c r="E280" i="6"/>
  <c r="E279" i="6"/>
  <c r="E278" i="6"/>
  <c r="E277" i="6"/>
  <c r="E276" i="6"/>
  <c r="E275" i="6"/>
  <c r="E274" i="6"/>
  <c r="E273" i="6"/>
  <c r="E272" i="6"/>
  <c r="E271" i="6"/>
  <c r="E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E352" i="6"/>
  <c r="E269" i="6"/>
  <c r="E268" i="6"/>
  <c r="E267" i="6"/>
  <c r="E266" i="6"/>
  <c r="E265" i="6"/>
  <c r="E264" i="6"/>
  <c r="E263" i="6"/>
  <c r="E262" i="6"/>
  <c r="E261" i="6"/>
  <c r="J3" i="6"/>
  <c r="R5"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J29" i="5"/>
  <c r="J42" i="5"/>
  <c r="J43" i="5"/>
  <c r="J30" i="5"/>
  <c r="J40" i="5"/>
  <c r="J27" i="5"/>
  <c r="C55" i="5"/>
  <c r="B5" i="5" s="1"/>
  <c r="B34" i="5"/>
  <c r="J41" i="5"/>
  <c r="J28" i="5"/>
  <c r="J31" i="5"/>
  <c r="A34" i="5"/>
  <c r="B4" i="5" s="1"/>
  <c r="W19" i="14" l="1"/>
  <c r="Y7" i="14"/>
  <c r="W18" i="14"/>
  <c r="Y20" i="14"/>
  <c r="W22" i="14"/>
  <c r="W6" i="14"/>
  <c r="W10" i="14"/>
  <c r="W14" i="14"/>
  <c r="X22" i="14"/>
  <c r="W13" i="14"/>
  <c r="Y5" i="14"/>
  <c r="Y23" i="14"/>
  <c r="X20" i="14"/>
  <c r="W16" i="14"/>
  <c r="Y6" i="14"/>
  <c r="Y13" i="14"/>
  <c r="X10" i="14"/>
  <c r="Y15" i="14"/>
  <c r="W9" i="14"/>
  <c r="Y21" i="14"/>
  <c r="W17" i="14"/>
  <c r="W12" i="14"/>
  <c r="X18" i="14"/>
  <c r="Y17" i="14"/>
  <c r="Y16" i="14"/>
  <c r="X13" i="14"/>
  <c r="Y12" i="14"/>
  <c r="X9" i="14"/>
  <c r="Y8" i="14"/>
  <c r="X5" i="14"/>
  <c r="Y4" i="14"/>
  <c r="X19" i="14"/>
  <c r="X17" i="14"/>
  <c r="X16" i="14"/>
  <c r="X12" i="14"/>
  <c r="X8" i="14"/>
  <c r="X4" i="14"/>
  <c r="Y3" i="14"/>
  <c r="X15" i="14"/>
  <c r="X11" i="14"/>
  <c r="X7" i="14"/>
  <c r="X3" i="14"/>
  <c r="X21" i="14"/>
  <c r="W20" i="14"/>
  <c r="W15" i="14"/>
  <c r="W7" i="14"/>
  <c r="Y11" i="14"/>
  <c r="W5" i="14"/>
  <c r="Y14" i="14"/>
  <c r="W8" i="14"/>
  <c r="Y22" i="14"/>
  <c r="Y18" i="14"/>
  <c r="X14" i="14"/>
  <c r="Y9" i="14"/>
  <c r="X6" i="14"/>
  <c r="W21" i="14"/>
  <c r="Y19" i="14"/>
  <c r="Y10" i="14"/>
  <c r="W11" i="14"/>
  <c r="W3" i="14"/>
  <c r="W24" i="14" s="1"/>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J16" i="10"/>
  <c r="D27" i="10"/>
  <c r="C27" i="10" s="1"/>
  <c r="D26" i="10"/>
  <c r="C26" i="10" s="1"/>
  <c r="J15" i="10"/>
  <c r="J13" i="10"/>
  <c r="D24" i="10"/>
  <c r="C24" i="10" s="1"/>
  <c r="K16" i="10"/>
  <c r="J17" i="10"/>
  <c r="J14" i="10"/>
  <c r="D25" i="10"/>
  <c r="C25" i="10" s="1"/>
  <c r="J258" i="6"/>
  <c r="J254" i="6"/>
  <c r="J250" i="6"/>
  <c r="J246" i="6"/>
  <c r="J242" i="6"/>
  <c r="J238" i="6"/>
  <c r="J234" i="6"/>
  <c r="J230" i="6"/>
  <c r="J226" i="6"/>
  <c r="J222" i="6"/>
  <c r="J218" i="6"/>
  <c r="J214" i="6"/>
  <c r="J210" i="6"/>
  <c r="J206" i="6"/>
  <c r="J202" i="6"/>
  <c r="J198" i="6"/>
  <c r="J194" i="6"/>
  <c r="J190" i="6"/>
  <c r="J186" i="6"/>
  <c r="J182" i="6"/>
  <c r="J178" i="6"/>
  <c r="E158" i="6"/>
  <c r="K4" i="6"/>
  <c r="G174" i="6"/>
  <c r="J174" i="6" s="1"/>
  <c r="G170" i="6"/>
  <c r="J170" i="6" s="1"/>
  <c r="G166" i="6"/>
  <c r="J166" i="6" s="1"/>
  <c r="G261" i="6"/>
  <c r="J261" i="6" s="1"/>
  <c r="G265" i="6"/>
  <c r="J265" i="6" s="1"/>
  <c r="G269" i="6"/>
  <c r="J269" i="6" s="1"/>
  <c r="G273" i="6"/>
  <c r="G277" i="6"/>
  <c r="G281" i="6"/>
  <c r="G285" i="6"/>
  <c r="J285" i="6" s="1"/>
  <c r="G289" i="6"/>
  <c r="G293" i="6"/>
  <c r="G297" i="6"/>
  <c r="G301" i="6"/>
  <c r="J301" i="6" s="1"/>
  <c r="G305" i="6"/>
  <c r="G309" i="6"/>
  <c r="G313" i="6"/>
  <c r="G317" i="6"/>
  <c r="J317" i="6" s="1"/>
  <c r="G321" i="6"/>
  <c r="G325" i="6"/>
  <c r="G329" i="6"/>
  <c r="G333" i="6"/>
  <c r="J333" i="6" s="1"/>
  <c r="G337" i="6"/>
  <c r="G341" i="6"/>
  <c r="G345" i="6"/>
  <c r="G349" i="6"/>
  <c r="J349" i="6" s="1"/>
  <c r="G354" i="6"/>
  <c r="G358" i="6"/>
  <c r="G362" i="6"/>
  <c r="J362" i="6" s="1"/>
  <c r="G366" i="6"/>
  <c r="J366" i="6" s="1"/>
  <c r="G370" i="6"/>
  <c r="J370" i="6" s="1"/>
  <c r="G374" i="6"/>
  <c r="J374" i="6" s="1"/>
  <c r="G378" i="6"/>
  <c r="J378" i="6" s="1"/>
  <c r="G382" i="6"/>
  <c r="J382" i="6" s="1"/>
  <c r="G386" i="6"/>
  <c r="J386" i="6" s="1"/>
  <c r="G390" i="6"/>
  <c r="J390" i="6" s="1"/>
  <c r="G394" i="6"/>
  <c r="J394" i="6" s="1"/>
  <c r="G398" i="6"/>
  <c r="J398" i="6" s="1"/>
  <c r="G402" i="6"/>
  <c r="J402" i="6" s="1"/>
  <c r="G406" i="6"/>
  <c r="J406" i="6" s="1"/>
  <c r="G410" i="6"/>
  <c r="J410" i="6" s="1"/>
  <c r="G414" i="6"/>
  <c r="J414" i="6" s="1"/>
  <c r="G418" i="6"/>
  <c r="J418" i="6" s="1"/>
  <c r="G422" i="6"/>
  <c r="J422" i="6" s="1"/>
  <c r="G426" i="6"/>
  <c r="J426" i="6" s="1"/>
  <c r="G430" i="6"/>
  <c r="J430" i="6" s="1"/>
  <c r="G434" i="6"/>
  <c r="J434" i="6" s="1"/>
  <c r="G438" i="6"/>
  <c r="J438" i="6" s="1"/>
  <c r="G442" i="6"/>
  <c r="J442" i="6" s="1"/>
  <c r="G446" i="6"/>
  <c r="J446" i="6" s="1"/>
  <c r="G462" i="6"/>
  <c r="G447" i="6"/>
  <c r="G451" i="6"/>
  <c r="G455" i="6"/>
  <c r="J455" i="6" s="1"/>
  <c r="G463" i="6"/>
  <c r="G471" i="6"/>
  <c r="G475" i="6"/>
  <c r="G479" i="6"/>
  <c r="J479" i="6" s="1"/>
  <c r="G483" i="6"/>
  <c r="G487" i="6"/>
  <c r="G491" i="6"/>
  <c r="G495" i="6"/>
  <c r="J495" i="6" s="1"/>
  <c r="G499" i="6"/>
  <c r="G503" i="6"/>
  <c r="G507" i="6"/>
  <c r="G511" i="6"/>
  <c r="G516" i="6"/>
  <c r="G520" i="6"/>
  <c r="G524" i="6"/>
  <c r="G528" i="6"/>
  <c r="G532" i="6"/>
  <c r="G536" i="6"/>
  <c r="G540" i="6"/>
  <c r="G544" i="6"/>
  <c r="G548" i="6"/>
  <c r="G552" i="6"/>
  <c r="G608" i="6"/>
  <c r="G556" i="6"/>
  <c r="J556" i="6" s="1"/>
  <c r="G562" i="6"/>
  <c r="J562" i="6" s="1"/>
  <c r="G570" i="6"/>
  <c r="J570" i="6" s="1"/>
  <c r="G578" i="6"/>
  <c r="J578" i="6" s="1"/>
  <c r="G586" i="6"/>
  <c r="J586" i="6" s="1"/>
  <c r="G594" i="6"/>
  <c r="J594" i="6" s="1"/>
  <c r="G614" i="6"/>
  <c r="G622" i="6"/>
  <c r="G565" i="6"/>
  <c r="G573" i="6"/>
  <c r="G581" i="6"/>
  <c r="G589" i="6"/>
  <c r="G610" i="6"/>
  <c r="J610" i="6" s="1"/>
  <c r="G600" i="6"/>
  <c r="J600" i="6" s="1"/>
  <c r="G607" i="6"/>
  <c r="G615" i="6"/>
  <c r="G623" i="6"/>
  <c r="J623" i="6" s="1"/>
  <c r="G627" i="6"/>
  <c r="G635" i="6"/>
  <c r="G640" i="6"/>
  <c r="G644" i="6"/>
  <c r="J644" i="6" s="1"/>
  <c r="G630" i="6"/>
  <c r="J630" i="6" s="1"/>
  <c r="G652" i="6"/>
  <c r="G656" i="6"/>
  <c r="G660" i="6"/>
  <c r="G664" i="6"/>
  <c r="G668" i="6"/>
  <c r="G672" i="6"/>
  <c r="G676" i="6"/>
  <c r="G680" i="6"/>
  <c r="G684" i="6"/>
  <c r="G688" i="6"/>
  <c r="G692" i="6"/>
  <c r="G693" i="6"/>
  <c r="G697" i="6"/>
  <c r="G700" i="6"/>
  <c r="G704" i="6"/>
  <c r="J704" i="6" s="1"/>
  <c r="G711" i="6"/>
  <c r="G715" i="6"/>
  <c r="G709" i="6"/>
  <c r="J709" i="6" s="1"/>
  <c r="G720" i="6"/>
  <c r="G725" i="6"/>
  <c r="G729" i="6"/>
  <c r="G733" i="6"/>
  <c r="G737" i="6"/>
  <c r="G741" i="6"/>
  <c r="G746" i="6"/>
  <c r="G748" i="6"/>
  <c r="G758" i="6"/>
  <c r="J758" i="6" s="1"/>
  <c r="G766" i="6"/>
  <c r="G757" i="6"/>
  <c r="G765" i="6"/>
  <c r="G773" i="6"/>
  <c r="J773" i="6" s="1"/>
  <c r="G784" i="6"/>
  <c r="G774" i="6"/>
  <c r="G783" i="6"/>
  <c r="G788" i="6"/>
  <c r="J788" i="6" s="1"/>
  <c r="G800" i="6"/>
  <c r="G795" i="6"/>
  <c r="G799" i="6"/>
  <c r="G159" i="6"/>
  <c r="J159" i="6" s="1"/>
  <c r="E151" i="6"/>
  <c r="E143" i="6"/>
  <c r="E135" i="6"/>
  <c r="E127" i="6"/>
  <c r="E119" i="6"/>
  <c r="E111" i="6"/>
  <c r="E103" i="6"/>
  <c r="E95" i="6"/>
  <c r="E87" i="6"/>
  <c r="E79" i="6"/>
  <c r="E71" i="6"/>
  <c r="E63" i="6"/>
  <c r="E55" i="6"/>
  <c r="E47" i="6"/>
  <c r="E39" i="6"/>
  <c r="E31" i="6"/>
  <c r="E23" i="6"/>
  <c r="E15" i="6"/>
  <c r="AG4" i="6"/>
  <c r="Q4" i="6"/>
  <c r="G154" i="6"/>
  <c r="G146" i="6"/>
  <c r="G138" i="6"/>
  <c r="G130" i="6"/>
  <c r="G122" i="6"/>
  <c r="G114" i="6"/>
  <c r="G106" i="6"/>
  <c r="G98" i="6"/>
  <c r="G90" i="6"/>
  <c r="G82" i="6"/>
  <c r="G74" i="6"/>
  <c r="G66" i="6"/>
  <c r="G58" i="6"/>
  <c r="G50" i="6"/>
  <c r="G42" i="6"/>
  <c r="G34" i="6"/>
  <c r="G26" i="6"/>
  <c r="G18" i="6"/>
  <c r="G10" i="6"/>
  <c r="AB5" i="6"/>
  <c r="L5" i="6"/>
  <c r="X4" i="6"/>
  <c r="G161" i="6"/>
  <c r="E153" i="6"/>
  <c r="E145" i="6"/>
  <c r="E137" i="6"/>
  <c r="E129" i="6"/>
  <c r="E121" i="6"/>
  <c r="E113" i="6"/>
  <c r="E105" i="6"/>
  <c r="E97" i="6"/>
  <c r="E89" i="6"/>
  <c r="E81" i="6"/>
  <c r="E73" i="6"/>
  <c r="E65" i="6"/>
  <c r="E57" i="6"/>
  <c r="E49" i="6"/>
  <c r="E41" i="6"/>
  <c r="E33" i="6"/>
  <c r="E25" i="6"/>
  <c r="E17" i="6"/>
  <c r="E9" i="6"/>
  <c r="W5" i="6"/>
  <c r="AE4" i="6"/>
  <c r="O4" i="6"/>
  <c r="E156" i="6"/>
  <c r="E148" i="6"/>
  <c r="E140" i="6"/>
  <c r="E132" i="6"/>
  <c r="E124" i="6"/>
  <c r="E116" i="6"/>
  <c r="E108" i="6"/>
  <c r="E100" i="6"/>
  <c r="E92" i="6"/>
  <c r="E84" i="6"/>
  <c r="E76" i="6"/>
  <c r="E68" i="6"/>
  <c r="E60" i="6"/>
  <c r="E52" i="6"/>
  <c r="E44" i="6"/>
  <c r="E36" i="6"/>
  <c r="E28" i="6"/>
  <c r="E20" i="6"/>
  <c r="E12" i="6"/>
  <c r="Z5" i="6"/>
  <c r="J273" i="6"/>
  <c r="J277" i="6"/>
  <c r="J281" i="6"/>
  <c r="J289" i="6"/>
  <c r="J293" i="6"/>
  <c r="J297" i="6"/>
  <c r="J305" i="6"/>
  <c r="J309" i="6"/>
  <c r="J313" i="6"/>
  <c r="J321" i="6"/>
  <c r="J325" i="6"/>
  <c r="J329" i="6"/>
  <c r="J337" i="6"/>
  <c r="J341" i="6"/>
  <c r="J345" i="6"/>
  <c r="J354" i="6"/>
  <c r="J358" i="6"/>
  <c r="J447" i="6"/>
  <c r="J451" i="6"/>
  <c r="J463" i="6"/>
  <c r="J565" i="6"/>
  <c r="J573" i="6"/>
  <c r="J581" i="6"/>
  <c r="J589" i="6"/>
  <c r="J607" i="6"/>
  <c r="J615" i="6"/>
  <c r="J635" i="6"/>
  <c r="J640" i="6"/>
  <c r="J652" i="6"/>
  <c r="J656" i="6"/>
  <c r="J660" i="6"/>
  <c r="J664" i="6"/>
  <c r="J668" i="6"/>
  <c r="J672" i="6"/>
  <c r="J676" i="6"/>
  <c r="J680" i="6"/>
  <c r="J684" i="6"/>
  <c r="J688" i="6"/>
  <c r="J692" i="6"/>
  <c r="J748" i="6"/>
  <c r="J783" i="6"/>
  <c r="J257" i="6"/>
  <c r="J253" i="6"/>
  <c r="J249" i="6"/>
  <c r="J245" i="6"/>
  <c r="J241" i="6"/>
  <c r="J237" i="6"/>
  <c r="J233" i="6"/>
  <c r="J229" i="6"/>
  <c r="J225" i="6"/>
  <c r="J221" i="6"/>
  <c r="J217" i="6"/>
  <c r="J213" i="6"/>
  <c r="J209" i="6"/>
  <c r="J205" i="6"/>
  <c r="J201" i="6"/>
  <c r="J197" i="6"/>
  <c r="J193" i="6"/>
  <c r="J189" i="6"/>
  <c r="J185" i="6"/>
  <c r="J181" i="6"/>
  <c r="J161" i="6"/>
  <c r="K5" i="6"/>
  <c r="G177" i="6"/>
  <c r="J177" i="6" s="1"/>
  <c r="G173" i="6"/>
  <c r="J173" i="6" s="1"/>
  <c r="G169" i="6"/>
  <c r="J169" i="6" s="1"/>
  <c r="G165" i="6"/>
  <c r="J165" i="6" s="1"/>
  <c r="G262" i="6"/>
  <c r="J262" i="6" s="1"/>
  <c r="G266" i="6"/>
  <c r="J266" i="6" s="1"/>
  <c r="G270" i="6"/>
  <c r="G274" i="6"/>
  <c r="G278" i="6"/>
  <c r="G282" i="6"/>
  <c r="J282" i="6" s="1"/>
  <c r="G286" i="6"/>
  <c r="G290" i="6"/>
  <c r="G294" i="6"/>
  <c r="G298" i="6"/>
  <c r="J298" i="6" s="1"/>
  <c r="G302" i="6"/>
  <c r="G306" i="6"/>
  <c r="G310" i="6"/>
  <c r="G314" i="6"/>
  <c r="J314" i="6" s="1"/>
  <c r="G318" i="6"/>
  <c r="G322" i="6"/>
  <c r="G326" i="6"/>
  <c r="G330" i="6"/>
  <c r="J330" i="6" s="1"/>
  <c r="G334" i="6"/>
  <c r="G338" i="6"/>
  <c r="G342" i="6"/>
  <c r="G346" i="6"/>
  <c r="J346" i="6" s="1"/>
  <c r="G350" i="6"/>
  <c r="G351" i="6"/>
  <c r="G355" i="6"/>
  <c r="G359" i="6"/>
  <c r="J359" i="6" s="1"/>
  <c r="G363" i="6"/>
  <c r="J363" i="6" s="1"/>
  <c r="G367" i="6"/>
  <c r="J367" i="6" s="1"/>
  <c r="G371" i="6"/>
  <c r="J371" i="6" s="1"/>
  <c r="G375" i="6"/>
  <c r="J375" i="6" s="1"/>
  <c r="G379" i="6"/>
  <c r="J379" i="6" s="1"/>
  <c r="G383" i="6"/>
  <c r="J383" i="6" s="1"/>
  <c r="G387" i="6"/>
  <c r="J387" i="6" s="1"/>
  <c r="G391" i="6"/>
  <c r="J391" i="6" s="1"/>
  <c r="G395" i="6"/>
  <c r="J395" i="6" s="1"/>
  <c r="G399" i="6"/>
  <c r="J399" i="6" s="1"/>
  <c r="G403" i="6"/>
  <c r="J403" i="6" s="1"/>
  <c r="G407" i="6"/>
  <c r="J407" i="6" s="1"/>
  <c r="G411" i="6"/>
  <c r="J411" i="6" s="1"/>
  <c r="G415" i="6"/>
  <c r="J415" i="6" s="1"/>
  <c r="G419" i="6"/>
  <c r="J419" i="6" s="1"/>
  <c r="G423" i="6"/>
  <c r="J423" i="6" s="1"/>
  <c r="G427" i="6"/>
  <c r="J427" i="6" s="1"/>
  <c r="G431" i="6"/>
  <c r="J431" i="6" s="1"/>
  <c r="G435" i="6"/>
  <c r="J435" i="6" s="1"/>
  <c r="G439" i="6"/>
  <c r="J439" i="6" s="1"/>
  <c r="G443" i="6"/>
  <c r="J443" i="6" s="1"/>
  <c r="G456" i="6"/>
  <c r="G464" i="6"/>
  <c r="G448" i="6"/>
  <c r="J448" i="6" s="1"/>
  <c r="G452" i="6"/>
  <c r="G457" i="6"/>
  <c r="G465" i="6"/>
  <c r="G472" i="6"/>
  <c r="J472" i="6" s="1"/>
  <c r="G476" i="6"/>
  <c r="J476" i="6" s="1"/>
  <c r="G480" i="6"/>
  <c r="J480" i="6" s="1"/>
  <c r="G484" i="6"/>
  <c r="J484" i="6" s="1"/>
  <c r="G488" i="6"/>
  <c r="J488" i="6" s="1"/>
  <c r="G492" i="6"/>
  <c r="J492" i="6" s="1"/>
  <c r="G496" i="6"/>
  <c r="J496" i="6" s="1"/>
  <c r="G500" i="6"/>
  <c r="J500" i="6" s="1"/>
  <c r="G504" i="6"/>
  <c r="J504" i="6" s="1"/>
  <c r="G508" i="6"/>
  <c r="J508" i="6" s="1"/>
  <c r="G512" i="6"/>
  <c r="G517" i="6"/>
  <c r="J517" i="6" s="1"/>
  <c r="G521" i="6"/>
  <c r="J521" i="6" s="1"/>
  <c r="G525" i="6"/>
  <c r="J525" i="6" s="1"/>
  <c r="G529" i="6"/>
  <c r="J529" i="6" s="1"/>
  <c r="G533" i="6"/>
  <c r="J533" i="6" s="1"/>
  <c r="G537" i="6"/>
  <c r="J537" i="6" s="1"/>
  <c r="G541" i="6"/>
  <c r="J541" i="6" s="1"/>
  <c r="G545" i="6"/>
  <c r="J545" i="6" s="1"/>
  <c r="G549" i="6"/>
  <c r="J549" i="6" s="1"/>
  <c r="G553" i="6"/>
  <c r="J553" i="6" s="1"/>
  <c r="G557" i="6"/>
  <c r="G564" i="6"/>
  <c r="J564" i="6" s="1"/>
  <c r="G572" i="6"/>
  <c r="J572" i="6" s="1"/>
  <c r="G580" i="6"/>
  <c r="J580" i="6" s="1"/>
  <c r="G588" i="6"/>
  <c r="J588" i="6" s="1"/>
  <c r="G596" i="6"/>
  <c r="J596" i="6" s="1"/>
  <c r="G612" i="6"/>
  <c r="G616" i="6"/>
  <c r="J616" i="6" s="1"/>
  <c r="G559" i="6"/>
  <c r="G567" i="6"/>
  <c r="G575" i="6"/>
  <c r="G583" i="6"/>
  <c r="G591" i="6"/>
  <c r="G597" i="6"/>
  <c r="J597" i="6" s="1"/>
  <c r="G601" i="6"/>
  <c r="G609" i="6"/>
  <c r="J609" i="6" s="1"/>
  <c r="G617" i="6"/>
  <c r="G624" i="6"/>
  <c r="J624" i="6" s="1"/>
  <c r="G629" i="6"/>
  <c r="G637" i="6"/>
  <c r="J637" i="6" s="1"/>
  <c r="G641" i="6"/>
  <c r="G645" i="6"/>
  <c r="G632" i="6"/>
  <c r="J632" i="6" s="1"/>
  <c r="G647" i="6"/>
  <c r="J647" i="6" s="1"/>
  <c r="G653" i="6"/>
  <c r="G657" i="6"/>
  <c r="G661" i="6"/>
  <c r="G665" i="6"/>
  <c r="J665" i="6" s="1"/>
  <c r="G669" i="6"/>
  <c r="G673" i="6"/>
  <c r="G677" i="6"/>
  <c r="G681" i="6"/>
  <c r="J681" i="6" s="1"/>
  <c r="G685" i="6"/>
  <c r="G689" i="6"/>
  <c r="G648" i="6"/>
  <c r="J648" i="6" s="1"/>
  <c r="G694" i="6"/>
  <c r="J694" i="6" s="1"/>
  <c r="G708" i="6"/>
  <c r="G701" i="6"/>
  <c r="G705" i="6"/>
  <c r="G712" i="6"/>
  <c r="G716" i="6"/>
  <c r="G710" i="6"/>
  <c r="J710" i="6" s="1"/>
  <c r="G722" i="6"/>
  <c r="G726" i="6"/>
  <c r="J726" i="6" s="1"/>
  <c r="G730" i="6"/>
  <c r="G734" i="6"/>
  <c r="G738" i="6"/>
  <c r="G742" i="6"/>
  <c r="J742" i="6" s="1"/>
  <c r="G747" i="6"/>
  <c r="J747" i="6" s="1"/>
  <c r="G749" i="6"/>
  <c r="J749" i="6" s="1"/>
  <c r="G750" i="6"/>
  <c r="G760" i="6"/>
  <c r="G768" i="6"/>
  <c r="G759" i="6"/>
  <c r="G767" i="6"/>
  <c r="G778" i="6"/>
  <c r="J778" i="6" s="1"/>
  <c r="G786" i="6"/>
  <c r="G775" i="6"/>
  <c r="J775" i="6" s="1"/>
  <c r="G792" i="6"/>
  <c r="G785" i="6"/>
  <c r="G789" i="6"/>
  <c r="J789" i="6" s="1"/>
  <c r="G794" i="6"/>
  <c r="J794" i="6" s="1"/>
  <c r="G796" i="6"/>
  <c r="J796" i="6" s="1"/>
  <c r="G801" i="6"/>
  <c r="J801" i="6" s="1"/>
  <c r="G803" i="6"/>
  <c r="J803" i="6" s="1"/>
  <c r="G802" i="6"/>
  <c r="G155" i="6"/>
  <c r="G147" i="6"/>
  <c r="G139" i="6"/>
  <c r="G131" i="6"/>
  <c r="G123" i="6"/>
  <c r="G115" i="6"/>
  <c r="G107" i="6"/>
  <c r="G99" i="6"/>
  <c r="G91" i="6"/>
  <c r="G83" i="6"/>
  <c r="G75" i="6"/>
  <c r="G67" i="6"/>
  <c r="G59" i="6"/>
  <c r="G51" i="6"/>
  <c r="G43" i="6"/>
  <c r="G35" i="6"/>
  <c r="G27" i="6"/>
  <c r="G19" i="6"/>
  <c r="G11" i="6"/>
  <c r="AC4" i="6"/>
  <c r="M4" i="6"/>
  <c r="E154" i="6"/>
  <c r="J154" i="6" s="1"/>
  <c r="E146" i="6"/>
  <c r="J146" i="6" s="1"/>
  <c r="E138" i="6"/>
  <c r="J138" i="6" s="1"/>
  <c r="E130" i="6"/>
  <c r="E122" i="6"/>
  <c r="J122" i="6" s="1"/>
  <c r="E114" i="6"/>
  <c r="J114" i="6" s="1"/>
  <c r="E106" i="6"/>
  <c r="J106" i="6" s="1"/>
  <c r="E98" i="6"/>
  <c r="E90" i="6"/>
  <c r="J90" i="6" s="1"/>
  <c r="E82" i="6"/>
  <c r="J82" i="6" s="1"/>
  <c r="E74" i="6"/>
  <c r="J74" i="6" s="1"/>
  <c r="E66" i="6"/>
  <c r="E58" i="6"/>
  <c r="J58" i="6" s="1"/>
  <c r="E50" i="6"/>
  <c r="J50" i="6" s="1"/>
  <c r="E42" i="6"/>
  <c r="J42" i="6" s="1"/>
  <c r="E34" i="6"/>
  <c r="E26" i="6"/>
  <c r="J26" i="6" s="1"/>
  <c r="E18" i="6"/>
  <c r="J18" i="6" s="1"/>
  <c r="E10" i="6"/>
  <c r="J10" i="6" s="1"/>
  <c r="X5" i="6"/>
  <c r="AJ4" i="6"/>
  <c r="T4" i="6"/>
  <c r="G157" i="6"/>
  <c r="G149" i="6"/>
  <c r="G141" i="6"/>
  <c r="G133" i="6"/>
  <c r="G125" i="6"/>
  <c r="G117" i="6"/>
  <c r="G109" i="6"/>
  <c r="G101" i="6"/>
  <c r="G93" i="6"/>
  <c r="G85" i="6"/>
  <c r="G77" i="6"/>
  <c r="G69" i="6"/>
  <c r="G61" i="6"/>
  <c r="G53" i="6"/>
  <c r="G45" i="6"/>
  <c r="G37" i="6"/>
  <c r="G29" i="6"/>
  <c r="G21" i="6"/>
  <c r="G13" i="6"/>
  <c r="AI5" i="6"/>
  <c r="S5" i="6"/>
  <c r="AA4" i="6"/>
  <c r="G152" i="6"/>
  <c r="G144" i="6"/>
  <c r="G136" i="6"/>
  <c r="G128" i="6"/>
  <c r="G120" i="6"/>
  <c r="G112" i="6"/>
  <c r="G104" i="6"/>
  <c r="G96" i="6"/>
  <c r="G88" i="6"/>
  <c r="G80" i="6"/>
  <c r="G72" i="6"/>
  <c r="G64" i="6"/>
  <c r="G56" i="6"/>
  <c r="G48" i="6"/>
  <c r="G40" i="6"/>
  <c r="G32" i="6"/>
  <c r="G24" i="6"/>
  <c r="G16" i="6"/>
  <c r="AL5" i="6"/>
  <c r="V5" i="6"/>
  <c r="J270" i="6"/>
  <c r="J274" i="6"/>
  <c r="J278" i="6"/>
  <c r="J286" i="6"/>
  <c r="J290" i="6"/>
  <c r="J294" i="6"/>
  <c r="J302" i="6"/>
  <c r="J306" i="6"/>
  <c r="J310" i="6"/>
  <c r="J318" i="6"/>
  <c r="J322" i="6"/>
  <c r="J326" i="6"/>
  <c r="J334" i="6"/>
  <c r="J338" i="6"/>
  <c r="J342" i="6"/>
  <c r="J350" i="6"/>
  <c r="J355" i="6"/>
  <c r="J452" i="6"/>
  <c r="J457" i="6"/>
  <c r="J465" i="6"/>
  <c r="J462" i="6"/>
  <c r="J511" i="6"/>
  <c r="J559" i="6"/>
  <c r="J567" i="6"/>
  <c r="J575" i="6"/>
  <c r="J583" i="6"/>
  <c r="J591" i="6"/>
  <c r="J601" i="6"/>
  <c r="J608" i="6"/>
  <c r="J617" i="6"/>
  <c r="J612" i="6"/>
  <c r="J629" i="6"/>
  <c r="J641" i="6"/>
  <c r="J645" i="6"/>
  <c r="J653" i="6"/>
  <c r="J657" i="6"/>
  <c r="J661" i="6"/>
  <c r="J669" i="6"/>
  <c r="J673" i="6"/>
  <c r="J677" i="6"/>
  <c r="J685" i="6"/>
  <c r="J689" i="6"/>
  <c r="J700" i="6"/>
  <c r="J693" i="6"/>
  <c r="J697" i="6"/>
  <c r="J711" i="6"/>
  <c r="J715" i="6"/>
  <c r="J720" i="6"/>
  <c r="J725" i="6"/>
  <c r="J729" i="6"/>
  <c r="J733" i="6"/>
  <c r="J737" i="6"/>
  <c r="J741" i="6"/>
  <c r="J750" i="6"/>
  <c r="J757" i="6"/>
  <c r="J765" i="6"/>
  <c r="J766" i="6"/>
  <c r="J785" i="6"/>
  <c r="J784" i="6"/>
  <c r="J800" i="6"/>
  <c r="J256" i="6"/>
  <c r="J252" i="6"/>
  <c r="J248" i="6"/>
  <c r="J244" i="6"/>
  <c r="J240" i="6"/>
  <c r="J236" i="6"/>
  <c r="J232" i="6"/>
  <c r="J228" i="6"/>
  <c r="J224" i="6"/>
  <c r="J220" i="6"/>
  <c r="J216" i="6"/>
  <c r="J212" i="6"/>
  <c r="J208" i="6"/>
  <c r="J204" i="6"/>
  <c r="J200" i="6"/>
  <c r="J196" i="6"/>
  <c r="J192" i="6"/>
  <c r="J188" i="6"/>
  <c r="J184" i="6"/>
  <c r="J180" i="6"/>
  <c r="AH4" i="6"/>
  <c r="Z4" i="6"/>
  <c r="R4" i="6"/>
  <c r="J4" i="6"/>
  <c r="AL4" i="6"/>
  <c r="AD4" i="6"/>
  <c r="V4" i="6"/>
  <c r="N4" i="6"/>
  <c r="G176" i="6"/>
  <c r="J176" i="6" s="1"/>
  <c r="G172" i="6"/>
  <c r="J172" i="6" s="1"/>
  <c r="G168" i="6"/>
  <c r="J168" i="6" s="1"/>
  <c r="G164" i="6"/>
  <c r="J164" i="6" s="1"/>
  <c r="G263" i="6"/>
  <c r="J263" i="6" s="1"/>
  <c r="G267" i="6"/>
  <c r="J267" i="6" s="1"/>
  <c r="G271" i="6"/>
  <c r="G275" i="6"/>
  <c r="J275" i="6" s="1"/>
  <c r="G279" i="6"/>
  <c r="G283" i="6"/>
  <c r="G287" i="6"/>
  <c r="G291" i="6"/>
  <c r="J291" i="6" s="1"/>
  <c r="G295" i="6"/>
  <c r="G299" i="6"/>
  <c r="G303" i="6"/>
  <c r="G307" i="6"/>
  <c r="J307" i="6" s="1"/>
  <c r="G311" i="6"/>
  <c r="G315" i="6"/>
  <c r="G319" i="6"/>
  <c r="G323" i="6"/>
  <c r="J323" i="6" s="1"/>
  <c r="G327" i="6"/>
  <c r="G331" i="6"/>
  <c r="G335" i="6"/>
  <c r="G339" i="6"/>
  <c r="J339" i="6" s="1"/>
  <c r="G343" i="6"/>
  <c r="G347" i="6"/>
  <c r="G352" i="6"/>
  <c r="J352" i="6" s="1"/>
  <c r="G356" i="6"/>
  <c r="J356" i="6" s="1"/>
  <c r="G360" i="6"/>
  <c r="G364" i="6"/>
  <c r="J364" i="6" s="1"/>
  <c r="G368" i="6"/>
  <c r="J368" i="6" s="1"/>
  <c r="G372" i="6"/>
  <c r="J372" i="6" s="1"/>
  <c r="G376" i="6"/>
  <c r="J376" i="6" s="1"/>
  <c r="G380" i="6"/>
  <c r="J380" i="6" s="1"/>
  <c r="G384" i="6"/>
  <c r="J384" i="6" s="1"/>
  <c r="G388" i="6"/>
  <c r="J388" i="6" s="1"/>
  <c r="G392" i="6"/>
  <c r="J392" i="6" s="1"/>
  <c r="G396" i="6"/>
  <c r="J396" i="6" s="1"/>
  <c r="G400" i="6"/>
  <c r="J400" i="6" s="1"/>
  <c r="G404" i="6"/>
  <c r="J404" i="6" s="1"/>
  <c r="G408" i="6"/>
  <c r="J408" i="6" s="1"/>
  <c r="G412" i="6"/>
  <c r="J412" i="6" s="1"/>
  <c r="G416" i="6"/>
  <c r="J416" i="6" s="1"/>
  <c r="G420" i="6"/>
  <c r="J420" i="6" s="1"/>
  <c r="G424" i="6"/>
  <c r="J424" i="6" s="1"/>
  <c r="G428" i="6"/>
  <c r="J428" i="6" s="1"/>
  <c r="G432" i="6"/>
  <c r="J432" i="6" s="1"/>
  <c r="G436" i="6"/>
  <c r="J436" i="6" s="1"/>
  <c r="G440" i="6"/>
  <c r="J440" i="6" s="1"/>
  <c r="G444" i="6"/>
  <c r="J444" i="6" s="1"/>
  <c r="G458" i="6"/>
  <c r="J458" i="6" s="1"/>
  <c r="G466" i="6"/>
  <c r="J466" i="6" s="1"/>
  <c r="G449" i="6"/>
  <c r="G453" i="6"/>
  <c r="G459" i="6"/>
  <c r="G467" i="6"/>
  <c r="G473" i="6"/>
  <c r="J473" i="6" s="1"/>
  <c r="G477" i="6"/>
  <c r="J477" i="6" s="1"/>
  <c r="G481" i="6"/>
  <c r="J481" i="6" s="1"/>
  <c r="G485" i="6"/>
  <c r="J485" i="6" s="1"/>
  <c r="G489" i="6"/>
  <c r="J489" i="6" s="1"/>
  <c r="G493" i="6"/>
  <c r="J493" i="6" s="1"/>
  <c r="G497" i="6"/>
  <c r="J497" i="6" s="1"/>
  <c r="G501" i="6"/>
  <c r="J501" i="6" s="1"/>
  <c r="G505" i="6"/>
  <c r="J505" i="6" s="1"/>
  <c r="G509" i="6"/>
  <c r="J509" i="6" s="1"/>
  <c r="G513" i="6"/>
  <c r="J513" i="6" s="1"/>
  <c r="G518" i="6"/>
  <c r="J518" i="6" s="1"/>
  <c r="G522" i="6"/>
  <c r="J522" i="6" s="1"/>
  <c r="G526" i="6"/>
  <c r="J526" i="6" s="1"/>
  <c r="G530" i="6"/>
  <c r="J530" i="6" s="1"/>
  <c r="G534" i="6"/>
  <c r="J534" i="6" s="1"/>
  <c r="G538" i="6"/>
  <c r="J538" i="6" s="1"/>
  <c r="G542" i="6"/>
  <c r="J542" i="6" s="1"/>
  <c r="G546" i="6"/>
  <c r="J546" i="6" s="1"/>
  <c r="G550" i="6"/>
  <c r="J550" i="6" s="1"/>
  <c r="G554" i="6"/>
  <c r="J554" i="6" s="1"/>
  <c r="G558" i="6"/>
  <c r="J558" i="6" s="1"/>
  <c r="G566" i="6"/>
  <c r="J566" i="6" s="1"/>
  <c r="G574" i="6"/>
  <c r="J574" i="6" s="1"/>
  <c r="G582" i="6"/>
  <c r="J582" i="6" s="1"/>
  <c r="G590" i="6"/>
  <c r="J590" i="6" s="1"/>
  <c r="G604" i="6"/>
  <c r="J604" i="6" s="1"/>
  <c r="G618" i="6"/>
  <c r="J618" i="6" s="1"/>
  <c r="G561" i="6"/>
  <c r="G569" i="6"/>
  <c r="G577" i="6"/>
  <c r="G585" i="6"/>
  <c r="J585" i="6" s="1"/>
  <c r="G593" i="6"/>
  <c r="G602" i="6"/>
  <c r="G598" i="6"/>
  <c r="J598" i="6" s="1"/>
  <c r="G603" i="6"/>
  <c r="J603" i="6" s="1"/>
  <c r="G611" i="6"/>
  <c r="G619" i="6"/>
  <c r="G625" i="6"/>
  <c r="J625" i="6" s="1"/>
  <c r="G631" i="6"/>
  <c r="J631" i="6" s="1"/>
  <c r="G638" i="6"/>
  <c r="G642" i="6"/>
  <c r="G646" i="6"/>
  <c r="G634" i="6"/>
  <c r="J634" i="6" s="1"/>
  <c r="G650" i="6"/>
  <c r="G654" i="6"/>
  <c r="G658" i="6"/>
  <c r="G662" i="6"/>
  <c r="G666" i="6"/>
  <c r="G670" i="6"/>
  <c r="G674" i="6"/>
  <c r="G678" i="6"/>
  <c r="G682" i="6"/>
  <c r="G686" i="6"/>
  <c r="G690" i="6"/>
  <c r="G649" i="6"/>
  <c r="J649" i="6" s="1"/>
  <c r="G695" i="6"/>
  <c r="J695" i="6" s="1"/>
  <c r="G698" i="6"/>
  <c r="J698" i="6" s="1"/>
  <c r="G702" i="6"/>
  <c r="J702" i="6" s="1"/>
  <c r="G706" i="6"/>
  <c r="J706" i="6" s="1"/>
  <c r="G713" i="6"/>
  <c r="J713" i="6" s="1"/>
  <c r="G717" i="6"/>
  <c r="J717" i="6" s="1"/>
  <c r="G723" i="6"/>
  <c r="J723" i="6" s="1"/>
  <c r="G727" i="6"/>
  <c r="J727" i="6" s="1"/>
  <c r="G731" i="6"/>
  <c r="J731" i="6" s="1"/>
  <c r="G735" i="6"/>
  <c r="J735" i="6" s="1"/>
  <c r="G739" i="6"/>
  <c r="J739" i="6" s="1"/>
  <c r="G721" i="6"/>
  <c r="J721" i="6" s="1"/>
  <c r="G744" i="6"/>
  <c r="J744" i="6" s="1"/>
  <c r="G743" i="6"/>
  <c r="J743" i="6" s="1"/>
  <c r="G751" i="6"/>
  <c r="J751" i="6" s="1"/>
  <c r="G752" i="6"/>
  <c r="J752" i="6" s="1"/>
  <c r="G754" i="6"/>
  <c r="J754" i="6" s="1"/>
  <c r="G762" i="6"/>
  <c r="J762" i="6" s="1"/>
  <c r="G770" i="6"/>
  <c r="J770" i="6" s="1"/>
  <c r="G761" i="6"/>
  <c r="J761" i="6" s="1"/>
  <c r="G769" i="6"/>
  <c r="J769" i="6" s="1"/>
  <c r="G780" i="6"/>
  <c r="J780" i="6" s="1"/>
  <c r="G776" i="6"/>
  <c r="J776" i="6" s="1"/>
  <c r="G779" i="6"/>
  <c r="J779" i="6" s="1"/>
  <c r="G787" i="6"/>
  <c r="G791" i="6"/>
  <c r="J791" i="6" s="1"/>
  <c r="G797" i="6"/>
  <c r="J797" i="6" s="1"/>
  <c r="G804" i="6"/>
  <c r="J804" i="6" s="1"/>
  <c r="E155" i="6"/>
  <c r="J155" i="6" s="1"/>
  <c r="E147" i="6"/>
  <c r="E139" i="6"/>
  <c r="J139" i="6" s="1"/>
  <c r="E131" i="6"/>
  <c r="J131" i="6" s="1"/>
  <c r="E123" i="6"/>
  <c r="J123" i="6" s="1"/>
  <c r="E115" i="6"/>
  <c r="E107" i="6"/>
  <c r="J107" i="6" s="1"/>
  <c r="E99" i="6"/>
  <c r="J99" i="6" s="1"/>
  <c r="E91" i="6"/>
  <c r="J91" i="6" s="1"/>
  <c r="E83" i="6"/>
  <c r="E75" i="6"/>
  <c r="J75" i="6" s="1"/>
  <c r="E67" i="6"/>
  <c r="J67" i="6" s="1"/>
  <c r="E59" i="6"/>
  <c r="J59" i="6" s="1"/>
  <c r="E51" i="6"/>
  <c r="E43" i="6"/>
  <c r="J43" i="6" s="1"/>
  <c r="E35" i="6"/>
  <c r="J35" i="6" s="1"/>
  <c r="E27" i="6"/>
  <c r="J27" i="6" s="1"/>
  <c r="E19" i="6"/>
  <c r="E11" i="6"/>
  <c r="J11" i="6" s="1"/>
  <c r="Y4" i="6"/>
  <c r="G162" i="6"/>
  <c r="J162" i="6" s="1"/>
  <c r="G150" i="6"/>
  <c r="G142" i="6"/>
  <c r="G134" i="6"/>
  <c r="G126" i="6"/>
  <c r="G118" i="6"/>
  <c r="G110" i="6"/>
  <c r="G102" i="6"/>
  <c r="G94" i="6"/>
  <c r="G86" i="6"/>
  <c r="G78" i="6"/>
  <c r="G70" i="6"/>
  <c r="G62" i="6"/>
  <c r="G54" i="6"/>
  <c r="G46" i="6"/>
  <c r="G38" i="6"/>
  <c r="G30" i="6"/>
  <c r="G22" i="6"/>
  <c r="G14" i="6"/>
  <c r="AJ5" i="6"/>
  <c r="T5" i="6"/>
  <c r="AF4" i="6"/>
  <c r="P4" i="6"/>
  <c r="E157" i="6"/>
  <c r="J157" i="6" s="1"/>
  <c r="E149" i="6"/>
  <c r="J149" i="6" s="1"/>
  <c r="E141" i="6"/>
  <c r="E133" i="6"/>
  <c r="J133" i="6" s="1"/>
  <c r="E125" i="6"/>
  <c r="J125" i="6" s="1"/>
  <c r="E117" i="6"/>
  <c r="J117" i="6" s="1"/>
  <c r="E109" i="6"/>
  <c r="E101" i="6"/>
  <c r="J101" i="6" s="1"/>
  <c r="E93" i="6"/>
  <c r="J93" i="6" s="1"/>
  <c r="E85" i="6"/>
  <c r="J85" i="6" s="1"/>
  <c r="E77" i="6"/>
  <c r="E69" i="6"/>
  <c r="J69" i="6" s="1"/>
  <c r="E61" i="6"/>
  <c r="J61" i="6" s="1"/>
  <c r="E53" i="6"/>
  <c r="J53" i="6" s="1"/>
  <c r="E45" i="6"/>
  <c r="E37" i="6"/>
  <c r="J37" i="6" s="1"/>
  <c r="E29" i="6"/>
  <c r="J29" i="6" s="1"/>
  <c r="E21" i="6"/>
  <c r="J21" i="6" s="1"/>
  <c r="E13" i="6"/>
  <c r="AE5" i="6"/>
  <c r="O5" i="6"/>
  <c r="W4" i="6"/>
  <c r="G160" i="6"/>
  <c r="J160" i="6" s="1"/>
  <c r="E152" i="6"/>
  <c r="E144" i="6"/>
  <c r="J144" i="6" s="1"/>
  <c r="E136" i="6"/>
  <c r="J136" i="6" s="1"/>
  <c r="E128" i="6"/>
  <c r="J128" i="6" s="1"/>
  <c r="E120" i="6"/>
  <c r="E112" i="6"/>
  <c r="J112" i="6" s="1"/>
  <c r="E104" i="6"/>
  <c r="J104" i="6" s="1"/>
  <c r="E96" i="6"/>
  <c r="J96" i="6" s="1"/>
  <c r="E88" i="6"/>
  <c r="E80" i="6"/>
  <c r="J80" i="6" s="1"/>
  <c r="E72" i="6"/>
  <c r="J72" i="6" s="1"/>
  <c r="E64" i="6"/>
  <c r="J64" i="6" s="1"/>
  <c r="E56" i="6"/>
  <c r="E48" i="6"/>
  <c r="J48" i="6" s="1"/>
  <c r="E40" i="6"/>
  <c r="J40" i="6" s="1"/>
  <c r="E32" i="6"/>
  <c r="J32" i="6" s="1"/>
  <c r="E24" i="6"/>
  <c r="E16" i="6"/>
  <c r="J16" i="6" s="1"/>
  <c r="AH5" i="6"/>
  <c r="J5" i="6"/>
  <c r="AK5" i="6"/>
  <c r="AC5" i="6"/>
  <c r="U5" i="6"/>
  <c r="M5" i="6"/>
  <c r="AG5" i="6"/>
  <c r="Y5" i="6"/>
  <c r="Q5" i="6"/>
  <c r="J271" i="6"/>
  <c r="J279" i="6"/>
  <c r="J283" i="6"/>
  <c r="J287" i="6"/>
  <c r="J295" i="6"/>
  <c r="J299" i="6"/>
  <c r="J303" i="6"/>
  <c r="J311" i="6"/>
  <c r="J315" i="6"/>
  <c r="J319" i="6"/>
  <c r="J327" i="6"/>
  <c r="J331" i="6"/>
  <c r="J335" i="6"/>
  <c r="J343" i="6"/>
  <c r="J347" i="6"/>
  <c r="J351" i="6"/>
  <c r="J360" i="6"/>
  <c r="J449" i="6"/>
  <c r="J453" i="6"/>
  <c r="J459" i="6"/>
  <c r="J467" i="6"/>
  <c r="J456" i="6"/>
  <c r="J464" i="6"/>
  <c r="J471" i="6"/>
  <c r="J475" i="6"/>
  <c r="J483" i="6"/>
  <c r="J487" i="6"/>
  <c r="J491" i="6"/>
  <c r="J499" i="6"/>
  <c r="J503" i="6"/>
  <c r="J507" i="6"/>
  <c r="J516" i="6"/>
  <c r="J520" i="6"/>
  <c r="J524" i="6"/>
  <c r="J528" i="6"/>
  <c r="J532" i="6"/>
  <c r="J536" i="6"/>
  <c r="J540" i="6"/>
  <c r="J544" i="6"/>
  <c r="J548" i="6"/>
  <c r="J552" i="6"/>
  <c r="J512" i="6"/>
  <c r="J561" i="6"/>
  <c r="J569" i="6"/>
  <c r="J577" i="6"/>
  <c r="J593" i="6"/>
  <c r="J602" i="6"/>
  <c r="J557" i="6"/>
  <c r="J611" i="6"/>
  <c r="J619" i="6"/>
  <c r="J614" i="6"/>
  <c r="J622" i="6"/>
  <c r="J627" i="6"/>
  <c r="J638" i="6"/>
  <c r="J642" i="6"/>
  <c r="J646" i="6"/>
  <c r="J650" i="6"/>
  <c r="J654" i="6"/>
  <c r="J658" i="6"/>
  <c r="J662" i="6"/>
  <c r="J666" i="6"/>
  <c r="J670" i="6"/>
  <c r="J674" i="6"/>
  <c r="J678" i="6"/>
  <c r="J682" i="6"/>
  <c r="J686" i="6"/>
  <c r="J690" i="6"/>
  <c r="J701" i="6"/>
  <c r="J705" i="6"/>
  <c r="J708" i="6"/>
  <c r="J712" i="6"/>
  <c r="J716" i="6"/>
  <c r="J722" i="6"/>
  <c r="J730" i="6"/>
  <c r="J734" i="6"/>
  <c r="J738" i="6"/>
  <c r="J746" i="6"/>
  <c r="J759" i="6"/>
  <c r="J767" i="6"/>
  <c r="J760" i="6"/>
  <c r="J768" i="6"/>
  <c r="J787" i="6"/>
  <c r="J774" i="6"/>
  <c r="J786" i="6"/>
  <c r="J792" i="6"/>
  <c r="J795" i="6"/>
  <c r="J799" i="6"/>
  <c r="J802" i="6"/>
  <c r="J259" i="6"/>
  <c r="J255" i="6"/>
  <c r="J251" i="6"/>
  <c r="J247" i="6"/>
  <c r="J243" i="6"/>
  <c r="J239" i="6"/>
  <c r="J235" i="6"/>
  <c r="J231" i="6"/>
  <c r="J227" i="6"/>
  <c r="J223" i="6"/>
  <c r="J219" i="6"/>
  <c r="J215" i="6"/>
  <c r="J211" i="6"/>
  <c r="J207" i="6"/>
  <c r="J203" i="6"/>
  <c r="J199" i="6"/>
  <c r="J195" i="6"/>
  <c r="J191" i="6"/>
  <c r="J187" i="6"/>
  <c r="J183" i="6"/>
  <c r="J179" i="6"/>
  <c r="G175" i="6"/>
  <c r="J175" i="6" s="1"/>
  <c r="G171" i="6"/>
  <c r="J171" i="6" s="1"/>
  <c r="G167" i="6"/>
  <c r="J167" i="6" s="1"/>
  <c r="G260" i="6"/>
  <c r="J260" i="6" s="1"/>
  <c r="G264" i="6"/>
  <c r="J264" i="6" s="1"/>
  <c r="G268" i="6"/>
  <c r="J268" i="6" s="1"/>
  <c r="G272" i="6"/>
  <c r="J272" i="6" s="1"/>
  <c r="G276" i="6"/>
  <c r="J276" i="6" s="1"/>
  <c r="G280" i="6"/>
  <c r="J280" i="6" s="1"/>
  <c r="G284" i="6"/>
  <c r="J284" i="6" s="1"/>
  <c r="G288" i="6"/>
  <c r="J288" i="6" s="1"/>
  <c r="G292" i="6"/>
  <c r="J292" i="6" s="1"/>
  <c r="G296" i="6"/>
  <c r="J296" i="6" s="1"/>
  <c r="G300" i="6"/>
  <c r="J300" i="6" s="1"/>
  <c r="G304" i="6"/>
  <c r="J304" i="6" s="1"/>
  <c r="G308" i="6"/>
  <c r="J308" i="6" s="1"/>
  <c r="G312" i="6"/>
  <c r="J312" i="6" s="1"/>
  <c r="G316" i="6"/>
  <c r="J316" i="6" s="1"/>
  <c r="G320" i="6"/>
  <c r="J320" i="6" s="1"/>
  <c r="G324" i="6"/>
  <c r="J324" i="6" s="1"/>
  <c r="G328" i="6"/>
  <c r="J328" i="6" s="1"/>
  <c r="G332" i="6"/>
  <c r="J332" i="6" s="1"/>
  <c r="G336" i="6"/>
  <c r="J336" i="6" s="1"/>
  <c r="G340" i="6"/>
  <c r="J340" i="6" s="1"/>
  <c r="G344" i="6"/>
  <c r="J344" i="6" s="1"/>
  <c r="G348" i="6"/>
  <c r="J348" i="6" s="1"/>
  <c r="G353" i="6"/>
  <c r="J353" i="6" s="1"/>
  <c r="G357" i="6"/>
  <c r="J357" i="6" s="1"/>
  <c r="G361" i="6"/>
  <c r="J361" i="6" s="1"/>
  <c r="G365" i="6"/>
  <c r="J365" i="6" s="1"/>
  <c r="G369" i="6"/>
  <c r="J369" i="6" s="1"/>
  <c r="G373" i="6"/>
  <c r="J373" i="6" s="1"/>
  <c r="G377" i="6"/>
  <c r="J377" i="6" s="1"/>
  <c r="G381" i="6"/>
  <c r="J381" i="6" s="1"/>
  <c r="G385" i="6"/>
  <c r="J385" i="6" s="1"/>
  <c r="G389" i="6"/>
  <c r="J389" i="6" s="1"/>
  <c r="G393" i="6"/>
  <c r="J393" i="6" s="1"/>
  <c r="G397" i="6"/>
  <c r="J397" i="6" s="1"/>
  <c r="G401" i="6"/>
  <c r="J401" i="6" s="1"/>
  <c r="G405" i="6"/>
  <c r="J405" i="6" s="1"/>
  <c r="G409" i="6"/>
  <c r="J409" i="6" s="1"/>
  <c r="G413" i="6"/>
  <c r="J413" i="6" s="1"/>
  <c r="G417" i="6"/>
  <c r="J417" i="6" s="1"/>
  <c r="G421" i="6"/>
  <c r="J421" i="6" s="1"/>
  <c r="G425" i="6"/>
  <c r="J425" i="6" s="1"/>
  <c r="G429" i="6"/>
  <c r="J429" i="6" s="1"/>
  <c r="G433" i="6"/>
  <c r="J433" i="6" s="1"/>
  <c r="G437" i="6"/>
  <c r="J437" i="6" s="1"/>
  <c r="G441" i="6"/>
  <c r="J441" i="6" s="1"/>
  <c r="G445" i="6"/>
  <c r="J445" i="6" s="1"/>
  <c r="G460" i="6"/>
  <c r="J460" i="6" s="1"/>
  <c r="G468" i="6"/>
  <c r="J468" i="6" s="1"/>
  <c r="G450" i="6"/>
  <c r="J450" i="6" s="1"/>
  <c r="G454" i="6"/>
  <c r="J454" i="6" s="1"/>
  <c r="G461" i="6"/>
  <c r="J461" i="6" s="1"/>
  <c r="G469" i="6"/>
  <c r="J469" i="6" s="1"/>
  <c r="G470" i="6"/>
  <c r="J470" i="6" s="1"/>
  <c r="G474" i="6"/>
  <c r="J474" i="6" s="1"/>
  <c r="G478" i="6"/>
  <c r="J478" i="6" s="1"/>
  <c r="G482" i="6"/>
  <c r="J482" i="6" s="1"/>
  <c r="G486" i="6"/>
  <c r="J486" i="6" s="1"/>
  <c r="G490" i="6"/>
  <c r="J490" i="6" s="1"/>
  <c r="G494" i="6"/>
  <c r="J494" i="6" s="1"/>
  <c r="G498" i="6"/>
  <c r="J498" i="6" s="1"/>
  <c r="G502" i="6"/>
  <c r="J502" i="6" s="1"/>
  <c r="G506" i="6"/>
  <c r="J506" i="6" s="1"/>
  <c r="G510" i="6"/>
  <c r="J510" i="6" s="1"/>
  <c r="G514" i="6"/>
  <c r="J514" i="6" s="1"/>
  <c r="G515" i="6"/>
  <c r="J515" i="6" s="1"/>
  <c r="G519" i="6"/>
  <c r="J519" i="6" s="1"/>
  <c r="G523" i="6"/>
  <c r="J523" i="6" s="1"/>
  <c r="G527" i="6"/>
  <c r="J527" i="6" s="1"/>
  <c r="G531" i="6"/>
  <c r="J531" i="6" s="1"/>
  <c r="G535" i="6"/>
  <c r="J535" i="6" s="1"/>
  <c r="G539" i="6"/>
  <c r="J539" i="6" s="1"/>
  <c r="G543" i="6"/>
  <c r="J543" i="6" s="1"/>
  <c r="G547" i="6"/>
  <c r="J547" i="6" s="1"/>
  <c r="G551" i="6"/>
  <c r="J551" i="6" s="1"/>
  <c r="G555" i="6"/>
  <c r="J555" i="6" s="1"/>
  <c r="G560" i="6"/>
  <c r="J560" i="6" s="1"/>
  <c r="G568" i="6"/>
  <c r="J568" i="6" s="1"/>
  <c r="G576" i="6"/>
  <c r="J576" i="6" s="1"/>
  <c r="G584" i="6"/>
  <c r="J584" i="6" s="1"/>
  <c r="G592" i="6"/>
  <c r="J592" i="6" s="1"/>
  <c r="G606" i="6"/>
  <c r="J606" i="6" s="1"/>
  <c r="G620" i="6"/>
  <c r="J620" i="6" s="1"/>
  <c r="G563" i="6"/>
  <c r="J563" i="6" s="1"/>
  <c r="G571" i="6"/>
  <c r="J571" i="6" s="1"/>
  <c r="G579" i="6"/>
  <c r="J579" i="6" s="1"/>
  <c r="G587" i="6"/>
  <c r="J587" i="6" s="1"/>
  <c r="G595" i="6"/>
  <c r="J595" i="6" s="1"/>
  <c r="G599" i="6"/>
  <c r="J599" i="6" s="1"/>
  <c r="G605" i="6"/>
  <c r="J605" i="6" s="1"/>
  <c r="G613" i="6"/>
  <c r="J613" i="6" s="1"/>
  <c r="G621" i="6"/>
  <c r="J621" i="6" s="1"/>
  <c r="G626" i="6"/>
  <c r="J626" i="6" s="1"/>
  <c r="G633" i="6"/>
  <c r="J633" i="6" s="1"/>
  <c r="G639" i="6"/>
  <c r="J639" i="6" s="1"/>
  <c r="G643" i="6"/>
  <c r="J643" i="6" s="1"/>
  <c r="G628" i="6"/>
  <c r="J628" i="6" s="1"/>
  <c r="G636" i="6"/>
  <c r="J636" i="6" s="1"/>
  <c r="G651" i="6"/>
  <c r="J651" i="6" s="1"/>
  <c r="G655" i="6"/>
  <c r="J655" i="6" s="1"/>
  <c r="G659" i="6"/>
  <c r="J659" i="6" s="1"/>
  <c r="G663" i="6"/>
  <c r="J663" i="6" s="1"/>
  <c r="G667" i="6"/>
  <c r="J667" i="6" s="1"/>
  <c r="G671" i="6"/>
  <c r="J671" i="6" s="1"/>
  <c r="G675" i="6"/>
  <c r="J675" i="6" s="1"/>
  <c r="G679" i="6"/>
  <c r="J679" i="6" s="1"/>
  <c r="G683" i="6"/>
  <c r="J683" i="6" s="1"/>
  <c r="G687" i="6"/>
  <c r="J687" i="6" s="1"/>
  <c r="G691" i="6"/>
  <c r="J691" i="6" s="1"/>
  <c r="G696" i="6"/>
  <c r="J696" i="6" s="1"/>
  <c r="G699" i="6"/>
  <c r="J699" i="6" s="1"/>
  <c r="G703" i="6"/>
  <c r="J703" i="6" s="1"/>
  <c r="G707" i="6"/>
  <c r="J707" i="6" s="1"/>
  <c r="G714" i="6"/>
  <c r="J714" i="6" s="1"/>
  <c r="G718" i="6"/>
  <c r="J718" i="6" s="1"/>
  <c r="G719" i="6"/>
  <c r="J719" i="6" s="1"/>
  <c r="G724" i="6"/>
  <c r="J724" i="6" s="1"/>
  <c r="G728" i="6"/>
  <c r="J728" i="6" s="1"/>
  <c r="G732" i="6"/>
  <c r="J732" i="6" s="1"/>
  <c r="G736" i="6"/>
  <c r="J736" i="6" s="1"/>
  <c r="G740" i="6"/>
  <c r="J740" i="6" s="1"/>
  <c r="G745" i="6"/>
  <c r="J745" i="6" s="1"/>
  <c r="G753" i="6"/>
  <c r="J753" i="6" s="1"/>
  <c r="G755" i="6"/>
  <c r="J755" i="6" s="1"/>
  <c r="G756" i="6"/>
  <c r="J756" i="6" s="1"/>
  <c r="G764" i="6"/>
  <c r="J764" i="6" s="1"/>
  <c r="G772" i="6"/>
  <c r="J772" i="6" s="1"/>
  <c r="G763" i="6"/>
  <c r="J763" i="6" s="1"/>
  <c r="G771" i="6"/>
  <c r="J771" i="6" s="1"/>
  <c r="G782" i="6"/>
  <c r="J782" i="6" s="1"/>
  <c r="G790" i="6"/>
  <c r="J790" i="6" s="1"/>
  <c r="G777" i="6"/>
  <c r="J777" i="6" s="1"/>
  <c r="G781" i="6"/>
  <c r="J781" i="6" s="1"/>
  <c r="G793" i="6"/>
  <c r="J793" i="6" s="1"/>
  <c r="G798" i="6"/>
  <c r="J798" i="6" s="1"/>
  <c r="G163" i="6"/>
  <c r="J163" i="6" s="1"/>
  <c r="G151" i="6"/>
  <c r="G143" i="6"/>
  <c r="G135" i="6"/>
  <c r="G127" i="6"/>
  <c r="G119" i="6"/>
  <c r="G111" i="6"/>
  <c r="G103" i="6"/>
  <c r="G95" i="6"/>
  <c r="G87" i="6"/>
  <c r="G79" i="6"/>
  <c r="G71" i="6"/>
  <c r="G63" i="6"/>
  <c r="G55" i="6"/>
  <c r="G47" i="6"/>
  <c r="G39" i="6"/>
  <c r="G31" i="6"/>
  <c r="G23" i="6"/>
  <c r="G15" i="6"/>
  <c r="AK4" i="6"/>
  <c r="U4" i="6"/>
  <c r="G158" i="6"/>
  <c r="E150" i="6"/>
  <c r="J150" i="6" s="1"/>
  <c r="E142" i="6"/>
  <c r="J142" i="6" s="1"/>
  <c r="E134" i="6"/>
  <c r="J134" i="6" s="1"/>
  <c r="E126" i="6"/>
  <c r="J126" i="6" s="1"/>
  <c r="E118" i="6"/>
  <c r="J118" i="6" s="1"/>
  <c r="E110" i="6"/>
  <c r="J110" i="6" s="1"/>
  <c r="E102" i="6"/>
  <c r="J102" i="6" s="1"/>
  <c r="E94" i="6"/>
  <c r="J94" i="6" s="1"/>
  <c r="E86" i="6"/>
  <c r="J86" i="6" s="1"/>
  <c r="E78" i="6"/>
  <c r="J78" i="6" s="1"/>
  <c r="E70" i="6"/>
  <c r="J70" i="6" s="1"/>
  <c r="E62" i="6"/>
  <c r="J62" i="6" s="1"/>
  <c r="E54" i="6"/>
  <c r="J54" i="6" s="1"/>
  <c r="E46" i="6"/>
  <c r="J46" i="6" s="1"/>
  <c r="E38" i="6"/>
  <c r="J38" i="6" s="1"/>
  <c r="E30" i="6"/>
  <c r="J30" i="6" s="1"/>
  <c r="E22" i="6"/>
  <c r="J22" i="6" s="1"/>
  <c r="E14" i="6"/>
  <c r="J14" i="6" s="1"/>
  <c r="AF5" i="6"/>
  <c r="P5" i="6"/>
  <c r="AB4" i="6"/>
  <c r="L4" i="6"/>
  <c r="G153" i="6"/>
  <c r="G145" i="6"/>
  <c r="G137" i="6"/>
  <c r="G129" i="6"/>
  <c r="G121" i="6"/>
  <c r="G113" i="6"/>
  <c r="G105" i="6"/>
  <c r="G97" i="6"/>
  <c r="G89" i="6"/>
  <c r="G81" i="6"/>
  <c r="G73" i="6"/>
  <c r="G65" i="6"/>
  <c r="G57" i="6"/>
  <c r="G49" i="6"/>
  <c r="G41" i="6"/>
  <c r="G33" i="6"/>
  <c r="G25" i="6"/>
  <c r="G17" i="6"/>
  <c r="G9" i="6"/>
  <c r="AA5" i="6"/>
  <c r="AI4" i="6"/>
  <c r="S4" i="6"/>
  <c r="G156" i="6"/>
  <c r="G148" i="6"/>
  <c r="G140" i="6"/>
  <c r="G132" i="6"/>
  <c r="G124" i="6"/>
  <c r="G116" i="6"/>
  <c r="G108" i="6"/>
  <c r="G100" i="6"/>
  <c r="G92" i="6"/>
  <c r="G84" i="6"/>
  <c r="G76" i="6"/>
  <c r="G68" i="6"/>
  <c r="G60" i="6"/>
  <c r="G52" i="6"/>
  <c r="G44" i="6"/>
  <c r="G36" i="6"/>
  <c r="G28" i="6"/>
  <c r="G20" i="6"/>
  <c r="G12" i="6"/>
  <c r="AD5" i="6"/>
  <c r="N5" i="6"/>
  <c r="J24" i="6" l="1"/>
  <c r="J56" i="6"/>
  <c r="J88" i="6"/>
  <c r="J120" i="6"/>
  <c r="J152" i="6"/>
  <c r="J34" i="6"/>
  <c r="J66" i="6"/>
  <c r="J98" i="6"/>
  <c r="J130" i="6"/>
  <c r="J13" i="6"/>
  <c r="J45" i="6"/>
  <c r="J77" i="6"/>
  <c r="J109" i="6"/>
  <c r="J141" i="6"/>
  <c r="J19" i="6"/>
  <c r="J51" i="6"/>
  <c r="J83" i="6"/>
  <c r="J115" i="6"/>
  <c r="J147" i="6"/>
  <c r="X24" i="14"/>
  <c r="Y24" i="14"/>
  <c r="K26" i="11"/>
  <c r="P26" i="11" s="1"/>
  <c r="K28" i="11"/>
  <c r="P28" i="11" s="1"/>
  <c r="K44" i="11"/>
  <c r="P44" i="11" s="1"/>
  <c r="K14" i="11"/>
  <c r="P14" i="11" s="1"/>
  <c r="K32" i="11"/>
  <c r="P32" i="11" s="1"/>
  <c r="K48" i="11"/>
  <c r="P48" i="11" s="1"/>
  <c r="K17" i="11"/>
  <c r="P17" i="11" s="1"/>
  <c r="K33" i="11"/>
  <c r="P33" i="11" s="1"/>
  <c r="K31" i="11"/>
  <c r="P31" i="11" s="1"/>
  <c r="K47" i="11"/>
  <c r="P47" i="11" s="1"/>
  <c r="K18" i="11"/>
  <c r="P18" i="11" s="1"/>
  <c r="K49" i="11"/>
  <c r="K22" i="11"/>
  <c r="P22" i="11" s="1"/>
  <c r="K34" i="11"/>
  <c r="P34" i="11" s="1"/>
  <c r="K24" i="11"/>
  <c r="P24" i="11" s="1"/>
  <c r="K38" i="11"/>
  <c r="P38" i="11" s="1"/>
  <c r="K43" i="11"/>
  <c r="P43" i="11" s="1"/>
  <c r="K25" i="11"/>
  <c r="P25" i="11" s="1"/>
  <c r="K16" i="11"/>
  <c r="P16" i="11" s="1"/>
  <c r="K35" i="11"/>
  <c r="P35" i="11" s="1"/>
  <c r="K15" i="11"/>
  <c r="P15" i="11" s="1"/>
  <c r="K21" i="11"/>
  <c r="P21" i="11" s="1"/>
  <c r="K39" i="11"/>
  <c r="P39" i="11" s="1"/>
  <c r="K23" i="11"/>
  <c r="P23" i="11" s="1"/>
  <c r="K41" i="11"/>
  <c r="P41" i="11" s="1"/>
  <c r="K40" i="11"/>
  <c r="P40" i="11" s="1"/>
  <c r="K27" i="11"/>
  <c r="P27" i="11" s="1"/>
  <c r="K42" i="11"/>
  <c r="P42" i="11" s="1"/>
  <c r="J28" i="6"/>
  <c r="J60" i="6"/>
  <c r="J92" i="6"/>
  <c r="J124" i="6"/>
  <c r="J156" i="6"/>
  <c r="J9" i="6"/>
  <c r="J41" i="6"/>
  <c r="J73" i="6"/>
  <c r="J105" i="6"/>
  <c r="J137" i="6"/>
  <c r="J15" i="6"/>
  <c r="J47" i="6"/>
  <c r="J79" i="6"/>
  <c r="J111" i="6"/>
  <c r="J143" i="6"/>
  <c r="I803" i="6"/>
  <c r="I804" i="6"/>
  <c r="I802" i="6"/>
  <c r="I801" i="6"/>
  <c r="I799" i="6"/>
  <c r="I798" i="6"/>
  <c r="I800" i="6"/>
  <c r="I797" i="6"/>
  <c r="I795" i="6"/>
  <c r="I794" i="6"/>
  <c r="I793" i="6"/>
  <c r="I791" i="6"/>
  <c r="I789" i="6"/>
  <c r="I796" i="6"/>
  <c r="I788" i="6"/>
  <c r="I777" i="6"/>
  <c r="I776" i="6"/>
  <c r="I775" i="6"/>
  <c r="I774" i="6"/>
  <c r="I792" i="6"/>
  <c r="I786" i="6"/>
  <c r="I784" i="6"/>
  <c r="I782" i="6"/>
  <c r="I780" i="6"/>
  <c r="I778" i="6"/>
  <c r="I790" i="6"/>
  <c r="I787" i="6"/>
  <c r="I785" i="6"/>
  <c r="I783" i="6"/>
  <c r="I781" i="6"/>
  <c r="I779" i="6"/>
  <c r="I773" i="6"/>
  <c r="I771" i="6"/>
  <c r="I769" i="6"/>
  <c r="I767" i="6"/>
  <c r="I765" i="6"/>
  <c r="I763" i="6"/>
  <c r="I761" i="6"/>
  <c r="I759" i="6"/>
  <c r="I757" i="6"/>
  <c r="I755" i="6"/>
  <c r="I772" i="6"/>
  <c r="I770" i="6"/>
  <c r="I768" i="6"/>
  <c r="I766" i="6"/>
  <c r="I764" i="6"/>
  <c r="I762" i="6"/>
  <c r="I760" i="6"/>
  <c r="I758" i="6"/>
  <c r="I753" i="6"/>
  <c r="I751" i="6"/>
  <c r="I749" i="6"/>
  <c r="I754" i="6"/>
  <c r="I756" i="6"/>
  <c r="I752" i="6"/>
  <c r="I750" i="6"/>
  <c r="I748" i="6"/>
  <c r="I743" i="6"/>
  <c r="I742" i="6"/>
  <c r="I747" i="6"/>
  <c r="I746" i="6"/>
  <c r="I745" i="6"/>
  <c r="I744" i="6"/>
  <c r="I741" i="6"/>
  <c r="I740" i="6"/>
  <c r="I739" i="6"/>
  <c r="I738" i="6"/>
  <c r="I737" i="6"/>
  <c r="I736" i="6"/>
  <c r="I735" i="6"/>
  <c r="I734" i="6"/>
  <c r="I733" i="6"/>
  <c r="I732" i="6"/>
  <c r="I731" i="6"/>
  <c r="I730" i="6"/>
  <c r="I729" i="6"/>
  <c r="I728" i="6"/>
  <c r="I727" i="6"/>
  <c r="I726" i="6"/>
  <c r="I725" i="6"/>
  <c r="I724" i="6"/>
  <c r="I723" i="6"/>
  <c r="I722" i="6"/>
  <c r="I721" i="6"/>
  <c r="I719" i="6"/>
  <c r="I720" i="6"/>
  <c r="I718" i="6"/>
  <c r="I717" i="6"/>
  <c r="I716" i="6"/>
  <c r="I715" i="6"/>
  <c r="I714" i="6"/>
  <c r="I713" i="6"/>
  <c r="I712" i="6"/>
  <c r="I711" i="6"/>
  <c r="I710" i="6"/>
  <c r="I709" i="6"/>
  <c r="I708" i="6"/>
  <c r="I707" i="6"/>
  <c r="I706" i="6"/>
  <c r="I705" i="6"/>
  <c r="I704" i="6"/>
  <c r="I703" i="6"/>
  <c r="I702" i="6"/>
  <c r="I701" i="6"/>
  <c r="I700" i="6"/>
  <c r="I699" i="6"/>
  <c r="I698" i="6"/>
  <c r="I697" i="6"/>
  <c r="I696" i="6"/>
  <c r="I695" i="6"/>
  <c r="I694" i="6"/>
  <c r="I693" i="6"/>
  <c r="I692" i="6"/>
  <c r="I691" i="6"/>
  <c r="I690" i="6"/>
  <c r="I689" i="6"/>
  <c r="I688" i="6"/>
  <c r="I687" i="6"/>
  <c r="I686" i="6"/>
  <c r="I685" i="6"/>
  <c r="I684" i="6"/>
  <c r="I683" i="6"/>
  <c r="I682" i="6"/>
  <c r="I681" i="6"/>
  <c r="I680" i="6"/>
  <c r="I679" i="6"/>
  <c r="I678" i="6"/>
  <c r="I677" i="6"/>
  <c r="I676" i="6"/>
  <c r="I675" i="6"/>
  <c r="I674" i="6"/>
  <c r="I673" i="6"/>
  <c r="I672" i="6"/>
  <c r="I671" i="6"/>
  <c r="I670" i="6"/>
  <c r="I669" i="6"/>
  <c r="I668" i="6"/>
  <c r="I667" i="6"/>
  <c r="I666" i="6"/>
  <c r="I665" i="6"/>
  <c r="I664" i="6"/>
  <c r="I663" i="6"/>
  <c r="I662" i="6"/>
  <c r="I661" i="6"/>
  <c r="I660" i="6"/>
  <c r="I659" i="6"/>
  <c r="I658" i="6"/>
  <c r="I657" i="6"/>
  <c r="I656" i="6"/>
  <c r="I655" i="6"/>
  <c r="I654" i="6"/>
  <c r="I653" i="6"/>
  <c r="I652" i="6"/>
  <c r="I651" i="6"/>
  <c r="I650" i="6"/>
  <c r="I649" i="6"/>
  <c r="I648" i="6"/>
  <c r="I647" i="6"/>
  <c r="I635" i="6"/>
  <c r="I633" i="6"/>
  <c r="I631" i="6"/>
  <c r="I629" i="6"/>
  <c r="I627" i="6"/>
  <c r="I626" i="6"/>
  <c r="I625" i="6"/>
  <c r="I624" i="6"/>
  <c r="I646" i="6"/>
  <c r="I645" i="6"/>
  <c r="I644" i="6"/>
  <c r="I643" i="6"/>
  <c r="I636" i="6"/>
  <c r="I634" i="6"/>
  <c r="I632" i="6"/>
  <c r="I630" i="6"/>
  <c r="I628" i="6"/>
  <c r="I623" i="6"/>
  <c r="I642" i="6"/>
  <c r="I640" i="6"/>
  <c r="I638" i="6"/>
  <c r="I622" i="6"/>
  <c r="I620" i="6"/>
  <c r="I618" i="6"/>
  <c r="I616" i="6"/>
  <c r="I614" i="6"/>
  <c r="I612" i="6"/>
  <c r="I610" i="6"/>
  <c r="I608" i="6"/>
  <c r="I606" i="6"/>
  <c r="I604" i="6"/>
  <c r="I602" i="6"/>
  <c r="I637" i="6"/>
  <c r="I607" i="6"/>
  <c r="I600" i="6"/>
  <c r="I596" i="6"/>
  <c r="I594" i="6"/>
  <c r="I592" i="6"/>
  <c r="I590" i="6"/>
  <c r="I588" i="6"/>
  <c r="I586" i="6"/>
  <c r="I584" i="6"/>
  <c r="I582" i="6"/>
  <c r="I580" i="6"/>
  <c r="I578" i="6"/>
  <c r="I576" i="6"/>
  <c r="I574" i="6"/>
  <c r="I572" i="6"/>
  <c r="I570" i="6"/>
  <c r="I568" i="6"/>
  <c r="I566" i="6"/>
  <c r="I564" i="6"/>
  <c r="I562" i="6"/>
  <c r="I560" i="6"/>
  <c r="I558" i="6"/>
  <c r="I557" i="6"/>
  <c r="I556" i="6"/>
  <c r="I555" i="6"/>
  <c r="I639" i="6"/>
  <c r="I621" i="6"/>
  <c r="I619" i="6"/>
  <c r="I617" i="6"/>
  <c r="I615" i="6"/>
  <c r="I613" i="6"/>
  <c r="I609" i="6"/>
  <c r="I599" i="6"/>
  <c r="I641" i="6"/>
  <c r="I611" i="6"/>
  <c r="I603" i="6"/>
  <c r="I598" i="6"/>
  <c r="I595" i="6"/>
  <c r="I593" i="6"/>
  <c r="I591" i="6"/>
  <c r="I589" i="6"/>
  <c r="I587" i="6"/>
  <c r="I585" i="6"/>
  <c r="I583" i="6"/>
  <c r="I581" i="6"/>
  <c r="I579" i="6"/>
  <c r="I577" i="6"/>
  <c r="I575" i="6"/>
  <c r="I573" i="6"/>
  <c r="I571" i="6"/>
  <c r="I569" i="6"/>
  <c r="I567" i="6"/>
  <c r="I565" i="6"/>
  <c r="I563" i="6"/>
  <c r="I561" i="6"/>
  <c r="I559" i="6"/>
  <c r="I605" i="6"/>
  <c r="I601" i="6"/>
  <c r="I597" i="6"/>
  <c r="I554" i="6"/>
  <c r="I553" i="6"/>
  <c r="I552" i="6"/>
  <c r="I551" i="6"/>
  <c r="I550" i="6"/>
  <c r="I549" i="6"/>
  <c r="I548" i="6"/>
  <c r="I547" i="6"/>
  <c r="I546"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518" i="6"/>
  <c r="I517" i="6"/>
  <c r="I516" i="6"/>
  <c r="I515" i="6"/>
  <c r="I514" i="6"/>
  <c r="I513" i="6"/>
  <c r="I512" i="6"/>
  <c r="I511" i="6"/>
  <c r="I510" i="6"/>
  <c r="I469" i="6"/>
  <c r="I467" i="6"/>
  <c r="I465" i="6"/>
  <c r="I463" i="6"/>
  <c r="I461" i="6"/>
  <c r="I459" i="6"/>
  <c r="I457" i="6"/>
  <c r="I468" i="6"/>
  <c r="I466" i="6"/>
  <c r="I464" i="6"/>
  <c r="I462" i="6"/>
  <c r="I460" i="6"/>
  <c r="I458" i="6"/>
  <c r="I456"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75" i="6"/>
  <c r="I474" i="6"/>
  <c r="I473" i="6"/>
  <c r="I472" i="6"/>
  <c r="I471" i="6"/>
  <c r="I470" i="6"/>
  <c r="I455" i="6"/>
  <c r="I454" i="6"/>
  <c r="I453" i="6"/>
  <c r="I452" i="6"/>
  <c r="I451" i="6"/>
  <c r="I450" i="6"/>
  <c r="I449" i="6"/>
  <c r="I448" i="6"/>
  <c r="I447" i="6"/>
  <c r="I360" i="6"/>
  <c r="I359" i="6"/>
  <c r="I358" i="6"/>
  <c r="I357" i="6"/>
  <c r="I356" i="6"/>
  <c r="I355" i="6"/>
  <c r="I354" i="6"/>
  <c r="I353"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52" i="6"/>
  <c r="I269" i="6"/>
  <c r="I268" i="6"/>
  <c r="I267" i="6"/>
  <c r="I266" i="6"/>
  <c r="I265" i="6"/>
  <c r="I264" i="6"/>
  <c r="I263" i="6"/>
  <c r="I262" i="6"/>
  <c r="I26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351" i="6"/>
  <c r="I260" i="6"/>
  <c r="I139" i="6"/>
  <c r="I131" i="6"/>
  <c r="I130" i="6"/>
  <c r="I129" i="6"/>
  <c r="I119" i="6"/>
  <c r="I118" i="6"/>
  <c r="I103" i="6"/>
  <c r="I101" i="6"/>
  <c r="I99" i="6"/>
  <c r="I98" i="6"/>
  <c r="I96" i="6"/>
  <c r="I94" i="6"/>
  <c r="I92" i="6"/>
  <c r="I90" i="6"/>
  <c r="I89" i="6"/>
  <c r="I88" i="6"/>
  <c r="I86" i="6"/>
  <c r="I85" i="6"/>
  <c r="I84" i="6"/>
  <c r="I82" i="6"/>
  <c r="I81" i="6"/>
  <c r="I80" i="6"/>
  <c r="I79" i="6"/>
  <c r="I78" i="6"/>
  <c r="I75" i="6"/>
  <c r="I74" i="6"/>
  <c r="I73" i="6"/>
  <c r="I71" i="6"/>
  <c r="I65" i="6"/>
  <c r="I60" i="6"/>
  <c r="I59" i="6"/>
  <c r="I58" i="6"/>
  <c r="I57" i="6"/>
  <c r="I56" i="6"/>
  <c r="I46" i="6"/>
  <c r="I44" i="6"/>
  <c r="I42" i="6"/>
  <c r="I41" i="6"/>
  <c r="I34" i="6"/>
  <c r="I27" i="6"/>
  <c r="I26" i="6"/>
  <c r="I23" i="6"/>
  <c r="I20" i="6"/>
  <c r="I16" i="6"/>
  <c r="I15" i="6"/>
  <c r="I14"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8" i="6"/>
  <c r="I137" i="6"/>
  <c r="I136" i="6"/>
  <c r="I135" i="6"/>
  <c r="I134" i="6"/>
  <c r="I133" i="6"/>
  <c r="I132" i="6"/>
  <c r="I128" i="6"/>
  <c r="I127" i="6"/>
  <c r="I126" i="6"/>
  <c r="I125" i="6"/>
  <c r="I124" i="6"/>
  <c r="I123" i="6"/>
  <c r="I122" i="6"/>
  <c r="I121" i="6"/>
  <c r="I120" i="6"/>
  <c r="I117" i="6"/>
  <c r="I116" i="6"/>
  <c r="I115" i="6"/>
  <c r="I114" i="6"/>
  <c r="I113" i="6"/>
  <c r="I112" i="6"/>
  <c r="I111" i="6"/>
  <c r="I110" i="6"/>
  <c r="I109" i="6"/>
  <c r="I108" i="6"/>
  <c r="I107" i="6"/>
  <c r="I106" i="6"/>
  <c r="I105" i="6"/>
  <c r="I104" i="6"/>
  <c r="I102" i="6"/>
  <c r="I100" i="6"/>
  <c r="I97" i="6"/>
  <c r="I95" i="6"/>
  <c r="I93" i="6"/>
  <c r="I91" i="6"/>
  <c r="I87" i="6"/>
  <c r="I83" i="6"/>
  <c r="I77" i="6"/>
  <c r="I76" i="6"/>
  <c r="I72" i="6"/>
  <c r="I70" i="6"/>
  <c r="I69" i="6"/>
  <c r="I68" i="6"/>
  <c r="I67" i="6"/>
  <c r="I66" i="6"/>
  <c r="I64" i="6"/>
  <c r="I63" i="6"/>
  <c r="I62" i="6"/>
  <c r="I61" i="6"/>
  <c r="I55" i="6"/>
  <c r="I54" i="6"/>
  <c r="I53" i="6"/>
  <c r="I52" i="6"/>
  <c r="I51" i="6"/>
  <c r="I50" i="6"/>
  <c r="I49" i="6"/>
  <c r="I48" i="6"/>
  <c r="I47" i="6"/>
  <c r="I45" i="6"/>
  <c r="I43" i="6"/>
  <c r="I40" i="6"/>
  <c r="I39" i="6"/>
  <c r="I38" i="6"/>
  <c r="I37" i="6"/>
  <c r="I36" i="6"/>
  <c r="I35" i="6"/>
  <c r="I33" i="6"/>
  <c r="I32" i="6"/>
  <c r="I31" i="6"/>
  <c r="I30" i="6"/>
  <c r="I29" i="6"/>
  <c r="I28" i="6"/>
  <c r="I25" i="6"/>
  <c r="I24" i="6"/>
  <c r="I22" i="6"/>
  <c r="I21" i="6"/>
  <c r="I19" i="6"/>
  <c r="I18" i="6"/>
  <c r="I17" i="6"/>
  <c r="I13" i="6"/>
  <c r="I12" i="6"/>
  <c r="I11" i="6"/>
  <c r="I10" i="6"/>
  <c r="I9"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J36" i="6"/>
  <c r="J68" i="6"/>
  <c r="J100" i="6"/>
  <c r="J132" i="6"/>
  <c r="J17" i="6"/>
  <c r="J49" i="6"/>
  <c r="J81" i="6"/>
  <c r="J113" i="6"/>
  <c r="J145" i="6"/>
  <c r="J23" i="6"/>
  <c r="J55" i="6"/>
  <c r="J87" i="6"/>
  <c r="J119" i="6"/>
  <c r="J151" i="6"/>
  <c r="J158" i="6"/>
  <c r="J12" i="6"/>
  <c r="J44" i="6"/>
  <c r="J76" i="6"/>
  <c r="J108" i="6"/>
  <c r="J140" i="6"/>
  <c r="J25" i="6"/>
  <c r="J57" i="6"/>
  <c r="J89" i="6"/>
  <c r="J121" i="6"/>
  <c r="J153" i="6"/>
  <c r="J31" i="6"/>
  <c r="J63" i="6"/>
  <c r="J95" i="6"/>
  <c r="J127" i="6"/>
  <c r="J20" i="6"/>
  <c r="J52" i="6"/>
  <c r="J84" i="6"/>
  <c r="J116" i="6"/>
  <c r="J148" i="6"/>
  <c r="J33" i="6"/>
  <c r="J65" i="6"/>
  <c r="J97" i="6"/>
  <c r="J129" i="6"/>
  <c r="J39" i="6"/>
  <c r="J71" i="6"/>
  <c r="J103" i="6"/>
  <c r="J135" i="6"/>
  <c r="Q42" i="11" l="1"/>
  <c r="Q23" i="11"/>
  <c r="Q38" i="11"/>
  <c r="Q37" i="11"/>
  <c r="Q14" i="11"/>
  <c r="Q45" i="11"/>
  <c r="Q29" i="11"/>
  <c r="Q19" i="11"/>
  <c r="Q30" i="11"/>
  <c r="Q36" i="11"/>
  <c r="Q20" i="11"/>
  <c r="Q46" i="11"/>
  <c r="Q27" i="11"/>
  <c r="Q39" i="11"/>
  <c r="Q16" i="11"/>
  <c r="Q24" i="11"/>
  <c r="Q18" i="11"/>
  <c r="Q17" i="11"/>
  <c r="Q44" i="11"/>
  <c r="Q35" i="11"/>
  <c r="Q33" i="11"/>
  <c r="Q40" i="11"/>
  <c r="Q21" i="11"/>
  <c r="Q25" i="11"/>
  <c r="Q34" i="11"/>
  <c r="Q47" i="11"/>
  <c r="Q48" i="11"/>
  <c r="Q28" i="11"/>
  <c r="Q41" i="11"/>
  <c r="Q15" i="11"/>
  <c r="Q43" i="11"/>
  <c r="Q22" i="11"/>
  <c r="Q31" i="11"/>
  <c r="Q32" i="11"/>
  <c r="Q26" i="11"/>
  <c r="B39" i="12" l="1"/>
  <c r="B37" i="12"/>
  <c r="B35" i="12"/>
  <c r="B33" i="12"/>
  <c r="B31" i="12"/>
  <c r="B29" i="12"/>
  <c r="B27" i="12"/>
  <c r="B25" i="12"/>
  <c r="B23" i="12"/>
  <c r="B21" i="12"/>
  <c r="B19" i="12"/>
  <c r="B17" i="12"/>
  <c r="B15" i="12"/>
  <c r="B13" i="12"/>
  <c r="B38" i="12"/>
  <c r="B36" i="12"/>
  <c r="B34" i="12"/>
  <c r="B32" i="12"/>
  <c r="B30" i="12"/>
  <c r="B28" i="12"/>
  <c r="B26" i="12"/>
  <c r="B24" i="12"/>
  <c r="B22" i="12"/>
  <c r="B20" i="12"/>
  <c r="B18" i="12"/>
  <c r="B16" i="12"/>
  <c r="B14" i="12"/>
  <c r="A77" i="12" l="1"/>
  <c r="U37" i="12"/>
  <c r="Q37" i="12"/>
  <c r="T37" i="12"/>
  <c r="P37" i="12"/>
  <c r="S37" i="12"/>
  <c r="D37" i="12"/>
  <c r="V37" i="12"/>
  <c r="R37" i="12"/>
  <c r="C37" i="12"/>
  <c r="A63" i="12"/>
  <c r="U23" i="12"/>
  <c r="Q23" i="12"/>
  <c r="T23" i="12"/>
  <c r="P23" i="12"/>
  <c r="S23" i="12"/>
  <c r="D23" i="12"/>
  <c r="C23" i="12"/>
  <c r="V23" i="12"/>
  <c r="R23" i="12"/>
  <c r="S14" i="12"/>
  <c r="D14" i="12"/>
  <c r="V14" i="12"/>
  <c r="R14" i="12"/>
  <c r="C14" i="12"/>
  <c r="A54" i="12"/>
  <c r="U14" i="12"/>
  <c r="Q14" i="12"/>
  <c r="T14" i="12"/>
  <c r="P14" i="12"/>
  <c r="U13" i="12"/>
  <c r="Q13" i="12"/>
  <c r="T13" i="12"/>
  <c r="P13" i="12"/>
  <c r="A53" i="12"/>
  <c r="S13" i="12"/>
  <c r="D13" i="12"/>
  <c r="R13" i="12"/>
  <c r="C13" i="12"/>
  <c r="V13" i="12"/>
  <c r="A67" i="12"/>
  <c r="U27" i="12"/>
  <c r="Q27" i="12"/>
  <c r="T27" i="12"/>
  <c r="P27" i="12"/>
  <c r="S27" i="12"/>
  <c r="D27" i="12"/>
  <c r="V27" i="12"/>
  <c r="R27" i="12"/>
  <c r="C27" i="12"/>
  <c r="U17" i="12"/>
  <c r="Q17" i="12"/>
  <c r="T17" i="12"/>
  <c r="P17" i="12"/>
  <c r="A57" i="12"/>
  <c r="S17" i="12"/>
  <c r="D17" i="12"/>
  <c r="V17" i="12"/>
  <c r="C17" i="12"/>
  <c r="R17" i="12"/>
  <c r="A74" i="12"/>
  <c r="S34" i="12"/>
  <c r="D34" i="12"/>
  <c r="V34" i="12"/>
  <c r="R34" i="12"/>
  <c r="C34" i="12"/>
  <c r="U34" i="12"/>
  <c r="Q34" i="12"/>
  <c r="T34" i="12"/>
  <c r="P34" i="12"/>
  <c r="A66" i="12"/>
  <c r="S26" i="12"/>
  <c r="D26" i="12"/>
  <c r="V26" i="12"/>
  <c r="R26" i="12"/>
  <c r="C26" i="12"/>
  <c r="U26" i="12"/>
  <c r="Q26" i="12"/>
  <c r="P26" i="12"/>
  <c r="T26" i="12"/>
  <c r="A75" i="12"/>
  <c r="U35" i="12"/>
  <c r="Q35" i="12"/>
  <c r="T35" i="12"/>
  <c r="P35" i="12"/>
  <c r="S35" i="12"/>
  <c r="D35" i="12"/>
  <c r="V35" i="12"/>
  <c r="R35" i="12"/>
  <c r="C35" i="12"/>
  <c r="U15" i="12"/>
  <c r="Q15" i="12"/>
  <c r="T15" i="12"/>
  <c r="P15" i="12"/>
  <c r="A55" i="12"/>
  <c r="S15" i="12"/>
  <c r="D15" i="12"/>
  <c r="C15" i="12"/>
  <c r="R15" i="12"/>
  <c r="V15" i="12"/>
  <c r="A71" i="12"/>
  <c r="U31" i="12"/>
  <c r="Q31" i="12"/>
  <c r="T31" i="12"/>
  <c r="P31" i="12"/>
  <c r="S31" i="12"/>
  <c r="D31" i="12"/>
  <c r="V31" i="12"/>
  <c r="R31" i="12"/>
  <c r="C31" i="12"/>
  <c r="A65" i="12"/>
  <c r="U25" i="12"/>
  <c r="Q25" i="12"/>
  <c r="T25" i="12"/>
  <c r="P25" i="12"/>
  <c r="S25" i="12"/>
  <c r="D25" i="12"/>
  <c r="C25" i="12"/>
  <c r="V25" i="12"/>
  <c r="R25" i="12"/>
  <c r="U21" i="12"/>
  <c r="Q21" i="12"/>
  <c r="A61" i="12"/>
  <c r="T21" i="12"/>
  <c r="P21" i="12"/>
  <c r="S21" i="12"/>
  <c r="D21" i="12"/>
  <c r="R21" i="12"/>
  <c r="C21" i="12"/>
  <c r="V21" i="12"/>
  <c r="A78" i="12"/>
  <c r="S38" i="12"/>
  <c r="D38" i="12"/>
  <c r="V38" i="12"/>
  <c r="R38" i="12"/>
  <c r="C38" i="12"/>
  <c r="U38" i="12"/>
  <c r="Q38" i="12"/>
  <c r="T38" i="12"/>
  <c r="P38" i="12"/>
  <c r="A64" i="12"/>
  <c r="S24" i="12"/>
  <c r="D24" i="12"/>
  <c r="V24" i="12"/>
  <c r="R24" i="12"/>
  <c r="C24" i="12"/>
  <c r="U24" i="12"/>
  <c r="Q24" i="12"/>
  <c r="T24" i="12"/>
  <c r="P24" i="12"/>
  <c r="S18" i="12"/>
  <c r="D18" i="12"/>
  <c r="V18" i="12"/>
  <c r="R18" i="12"/>
  <c r="C18" i="12"/>
  <c r="A58" i="12"/>
  <c r="U18" i="12"/>
  <c r="Q18" i="12"/>
  <c r="P18" i="12"/>
  <c r="T18" i="12"/>
  <c r="A69" i="12"/>
  <c r="U29" i="12"/>
  <c r="Q29" i="12"/>
  <c r="T29" i="12"/>
  <c r="P29" i="12"/>
  <c r="S29" i="12"/>
  <c r="D29" i="12"/>
  <c r="R29" i="12"/>
  <c r="V29" i="12"/>
  <c r="C29" i="12"/>
  <c r="U19" i="12"/>
  <c r="Q19" i="12"/>
  <c r="A59" i="12"/>
  <c r="T19" i="12"/>
  <c r="P19" i="12"/>
  <c r="S19" i="12"/>
  <c r="D19" i="12"/>
  <c r="V19" i="12"/>
  <c r="R19" i="12"/>
  <c r="C19" i="12"/>
  <c r="A73" i="12"/>
  <c r="U33" i="12"/>
  <c r="Q33" i="12"/>
  <c r="T33" i="12"/>
  <c r="P33" i="12"/>
  <c r="S33" i="12"/>
  <c r="D33" i="12"/>
  <c r="V33" i="12"/>
  <c r="R33" i="12"/>
  <c r="C33" i="12"/>
  <c r="S20" i="12"/>
  <c r="D20" i="12"/>
  <c r="V20" i="12"/>
  <c r="R20" i="12"/>
  <c r="C20" i="12"/>
  <c r="U20" i="12"/>
  <c r="Q20" i="12"/>
  <c r="A60" i="12"/>
  <c r="P20" i="12"/>
  <c r="T20" i="12"/>
  <c r="S16" i="12"/>
  <c r="D16" i="12"/>
  <c r="V16" i="12"/>
  <c r="R16" i="12"/>
  <c r="C16" i="12"/>
  <c r="A56" i="12"/>
  <c r="U16" i="12"/>
  <c r="Q16" i="12"/>
  <c r="T16" i="12"/>
  <c r="P16" i="12"/>
  <c r="S28" i="12"/>
  <c r="D28" i="12"/>
  <c r="A68" i="12"/>
  <c r="V28" i="12"/>
  <c r="R28" i="12"/>
  <c r="C28" i="12"/>
  <c r="U28" i="12"/>
  <c r="Q28" i="12"/>
  <c r="P28" i="12"/>
  <c r="T28" i="12"/>
  <c r="A62" i="12"/>
  <c r="S22" i="12"/>
  <c r="D22" i="12"/>
  <c r="V22" i="12"/>
  <c r="R22" i="12"/>
  <c r="C22" i="12"/>
  <c r="U22" i="12"/>
  <c r="Q22" i="12"/>
  <c r="T22" i="12"/>
  <c r="P22" i="12"/>
  <c r="A79" i="12"/>
  <c r="U39" i="12"/>
  <c r="Q39" i="12"/>
  <c r="T39" i="12"/>
  <c r="P39" i="12"/>
  <c r="S39" i="12"/>
  <c r="D39" i="12"/>
  <c r="V39" i="12"/>
  <c r="R39" i="12"/>
  <c r="C39" i="12"/>
  <c r="S32" i="12"/>
  <c r="D32" i="12"/>
  <c r="A72" i="12"/>
  <c r="V32" i="12"/>
  <c r="R32" i="12"/>
  <c r="C32" i="12"/>
  <c r="U32" i="12"/>
  <c r="Q32" i="12"/>
  <c r="T32" i="12"/>
  <c r="P32" i="12"/>
  <c r="S36" i="12"/>
  <c r="D36" i="12"/>
  <c r="V36" i="12"/>
  <c r="R36" i="12"/>
  <c r="C36" i="12"/>
  <c r="A76" i="12"/>
  <c r="U36" i="12"/>
  <c r="Q36" i="12"/>
  <c r="T36" i="12"/>
  <c r="P36" i="12"/>
  <c r="A70" i="12"/>
  <c r="S30" i="12"/>
  <c r="D30" i="12"/>
  <c r="V30" i="12"/>
  <c r="R30" i="12"/>
  <c r="C30" i="12"/>
  <c r="U30" i="12"/>
  <c r="Q30" i="12"/>
  <c r="T30" i="12"/>
  <c r="P30" i="12"/>
  <c r="AB72" i="12" l="1"/>
  <c r="X72" i="12"/>
  <c r="T72" i="12"/>
  <c r="P72" i="12"/>
  <c r="L72" i="12"/>
  <c r="H72" i="12"/>
  <c r="D72" i="12"/>
  <c r="AA72" i="12"/>
  <c r="W72" i="12"/>
  <c r="S72" i="12"/>
  <c r="O72" i="12"/>
  <c r="K72" i="12"/>
  <c r="G72" i="12"/>
  <c r="C72" i="12"/>
  <c r="Z72" i="12"/>
  <c r="V72" i="12"/>
  <c r="R72" i="12"/>
  <c r="N72" i="12"/>
  <c r="J72" i="12"/>
  <c r="F72" i="12"/>
  <c r="B72" i="12"/>
  <c r="M72" i="12"/>
  <c r="Y72" i="12"/>
  <c r="I72" i="12"/>
  <c r="U72" i="12"/>
  <c r="E72" i="12"/>
  <c r="Q72" i="12"/>
  <c r="Z62" i="12"/>
  <c r="V62" i="12"/>
  <c r="R62" i="12"/>
  <c r="N62" i="12"/>
  <c r="J62" i="12"/>
  <c r="F62" i="12"/>
  <c r="B62" i="12"/>
  <c r="Y62" i="12"/>
  <c r="U62" i="12"/>
  <c r="Q62" i="12"/>
  <c r="M62" i="12"/>
  <c r="I62" i="12"/>
  <c r="E62" i="12"/>
  <c r="AB62" i="12"/>
  <c r="X62" i="12"/>
  <c r="T62" i="12"/>
  <c r="P62" i="12"/>
  <c r="L62" i="12"/>
  <c r="H62" i="12"/>
  <c r="D62" i="12"/>
  <c r="AA62" i="12"/>
  <c r="K62" i="12"/>
  <c r="W62" i="12"/>
  <c r="G62" i="12"/>
  <c r="S62" i="12"/>
  <c r="C62" i="12"/>
  <c r="O62" i="12"/>
  <c r="Z58" i="12"/>
  <c r="V58" i="12"/>
  <c r="AB58" i="12"/>
  <c r="X58" i="12"/>
  <c r="S58" i="12"/>
  <c r="O58" i="12"/>
  <c r="K58" i="12"/>
  <c r="G58" i="12"/>
  <c r="C58" i="12"/>
  <c r="W58" i="12"/>
  <c r="R58" i="12"/>
  <c r="N58" i="12"/>
  <c r="J58" i="12"/>
  <c r="F58" i="12"/>
  <c r="B58" i="12"/>
  <c r="AA58" i="12"/>
  <c r="U58" i="12"/>
  <c r="Q58" i="12"/>
  <c r="M58" i="12"/>
  <c r="I58" i="12"/>
  <c r="E58" i="12"/>
  <c r="Y58" i="12"/>
  <c r="T58" i="12"/>
  <c r="P58" i="12"/>
  <c r="L58" i="12"/>
  <c r="H58" i="12"/>
  <c r="D58" i="12"/>
  <c r="Z61" i="12"/>
  <c r="V61" i="12"/>
  <c r="R61" i="12"/>
  <c r="N61" i="12"/>
  <c r="J61" i="12"/>
  <c r="F61" i="12"/>
  <c r="B61" i="12"/>
  <c r="Y61" i="12"/>
  <c r="U61" i="12"/>
  <c r="Q61" i="12"/>
  <c r="AB61" i="12"/>
  <c r="X61" i="12"/>
  <c r="T61" i="12"/>
  <c r="P61" i="12"/>
  <c r="L61" i="12"/>
  <c r="H61" i="12"/>
  <c r="D61" i="12"/>
  <c r="W61" i="12"/>
  <c r="K61" i="12"/>
  <c r="C61" i="12"/>
  <c r="S61" i="12"/>
  <c r="I61" i="12"/>
  <c r="O61" i="12"/>
  <c r="G61" i="12"/>
  <c r="AA61" i="12"/>
  <c r="M61" i="12"/>
  <c r="E61" i="12"/>
  <c r="AB71" i="12"/>
  <c r="X71" i="12"/>
  <c r="T71" i="12"/>
  <c r="P71" i="12"/>
  <c r="L71" i="12"/>
  <c r="H71" i="12"/>
  <c r="D71" i="12"/>
  <c r="AA71" i="12"/>
  <c r="W71" i="12"/>
  <c r="S71" i="12"/>
  <c r="O71" i="12"/>
  <c r="K71" i="12"/>
  <c r="G71" i="12"/>
  <c r="C71" i="12"/>
  <c r="Z71" i="12"/>
  <c r="V71" i="12"/>
  <c r="R71" i="12"/>
  <c r="N71" i="12"/>
  <c r="J71" i="12"/>
  <c r="F71" i="12"/>
  <c r="B71" i="12"/>
  <c r="Y71" i="12"/>
  <c r="I71" i="12"/>
  <c r="U71" i="12"/>
  <c r="E71" i="12"/>
  <c r="Q71" i="12"/>
  <c r="M71" i="12"/>
  <c r="AB74" i="12"/>
  <c r="X74" i="12"/>
  <c r="T74" i="12"/>
  <c r="P74" i="12"/>
  <c r="L74" i="12"/>
  <c r="H74" i="12"/>
  <c r="D74" i="12"/>
  <c r="AA74" i="12"/>
  <c r="W74" i="12"/>
  <c r="S74" i="12"/>
  <c r="O74" i="12"/>
  <c r="K74" i="12"/>
  <c r="G74" i="12"/>
  <c r="C74" i="12"/>
  <c r="Z74" i="12"/>
  <c r="V74" i="12"/>
  <c r="R74" i="12"/>
  <c r="N74" i="12"/>
  <c r="J74" i="12"/>
  <c r="F74" i="12"/>
  <c r="B74" i="12"/>
  <c r="U74" i="12"/>
  <c r="E74" i="12"/>
  <c r="Q74" i="12"/>
  <c r="M74" i="12"/>
  <c r="Y74" i="12"/>
  <c r="I74" i="12"/>
  <c r="AB79" i="12"/>
  <c r="X79" i="12"/>
  <c r="T79" i="12"/>
  <c r="P79" i="12"/>
  <c r="L79" i="12"/>
  <c r="H79" i="12"/>
  <c r="D79" i="12"/>
  <c r="AA79" i="12"/>
  <c r="W79" i="12"/>
  <c r="S79" i="12"/>
  <c r="O79" i="12"/>
  <c r="K79" i="12"/>
  <c r="G79" i="12"/>
  <c r="C79" i="12"/>
  <c r="Z79" i="12"/>
  <c r="V79" i="12"/>
  <c r="R79" i="12"/>
  <c r="N79" i="12"/>
  <c r="J79" i="12"/>
  <c r="F79" i="12"/>
  <c r="B79" i="12"/>
  <c r="Y79" i="12"/>
  <c r="I79" i="12"/>
  <c r="U79" i="12"/>
  <c r="E79" i="12"/>
  <c r="Q79" i="12"/>
  <c r="M79" i="12"/>
  <c r="AB68" i="12"/>
  <c r="X68" i="12"/>
  <c r="T68" i="12"/>
  <c r="P68" i="12"/>
  <c r="L68" i="12"/>
  <c r="H68" i="12"/>
  <c r="D68" i="12"/>
  <c r="AA68" i="12"/>
  <c r="W68" i="12"/>
  <c r="S68" i="12"/>
  <c r="O68" i="12"/>
  <c r="K68" i="12"/>
  <c r="G68" i="12"/>
  <c r="C68" i="12"/>
  <c r="Z68" i="12"/>
  <c r="V68" i="12"/>
  <c r="R68" i="12"/>
  <c r="N68" i="12"/>
  <c r="F68" i="12"/>
  <c r="Y68" i="12"/>
  <c r="M68" i="12"/>
  <c r="E68" i="12"/>
  <c r="U68" i="12"/>
  <c r="J68" i="12"/>
  <c r="B68" i="12"/>
  <c r="I68" i="12"/>
  <c r="Q68" i="12"/>
  <c r="AA56" i="12"/>
  <c r="W56" i="12"/>
  <c r="S56" i="12"/>
  <c r="O56" i="12"/>
  <c r="K56" i="12"/>
  <c r="G56" i="12"/>
  <c r="C56" i="12"/>
  <c r="Z56" i="12"/>
  <c r="V56" i="12"/>
  <c r="R56" i="12"/>
  <c r="N56" i="12"/>
  <c r="J56" i="12"/>
  <c r="F56" i="12"/>
  <c r="B56" i="12"/>
  <c r="Y56" i="12"/>
  <c r="U56" i="12"/>
  <c r="Q56" i="12"/>
  <c r="M56" i="12"/>
  <c r="I56" i="12"/>
  <c r="E56" i="12"/>
  <c r="AB56" i="12"/>
  <c r="X56" i="12"/>
  <c r="T56" i="12"/>
  <c r="P56" i="12"/>
  <c r="L56" i="12"/>
  <c r="H56" i="12"/>
  <c r="D56" i="12"/>
  <c r="Z59" i="12"/>
  <c r="V59" i="12"/>
  <c r="R59" i="12"/>
  <c r="N59" i="12"/>
  <c r="J59" i="12"/>
  <c r="F59" i="12"/>
  <c r="B59" i="12"/>
  <c r="AB59" i="12"/>
  <c r="X59" i="12"/>
  <c r="T59" i="12"/>
  <c r="P59" i="12"/>
  <c r="L59" i="12"/>
  <c r="H59" i="12"/>
  <c r="D59" i="12"/>
  <c r="AA59" i="12"/>
  <c r="S59" i="12"/>
  <c r="K59" i="12"/>
  <c r="C59" i="12"/>
  <c r="Y59" i="12"/>
  <c r="Q59" i="12"/>
  <c r="I59" i="12"/>
  <c r="W59" i="12"/>
  <c r="O59" i="12"/>
  <c r="G59" i="12"/>
  <c r="U59" i="12"/>
  <c r="M59" i="12"/>
  <c r="E59" i="12"/>
  <c r="Z65" i="12"/>
  <c r="V65" i="12"/>
  <c r="R65" i="12"/>
  <c r="N65" i="12"/>
  <c r="J65" i="12"/>
  <c r="F65" i="12"/>
  <c r="B65" i="12"/>
  <c r="Y65" i="12"/>
  <c r="U65" i="12"/>
  <c r="Q65" i="12"/>
  <c r="M65" i="12"/>
  <c r="I65" i="12"/>
  <c r="E65" i="12"/>
  <c r="AB65" i="12"/>
  <c r="X65" i="12"/>
  <c r="T65" i="12"/>
  <c r="P65" i="12"/>
  <c r="L65" i="12"/>
  <c r="H65" i="12"/>
  <c r="D65" i="12"/>
  <c r="W65" i="12"/>
  <c r="G65" i="12"/>
  <c r="S65" i="12"/>
  <c r="C65" i="12"/>
  <c r="O65" i="12"/>
  <c r="AA65" i="12"/>
  <c r="K65" i="12"/>
  <c r="Z66" i="12"/>
  <c r="V66" i="12"/>
  <c r="R66" i="12"/>
  <c r="N66" i="12"/>
  <c r="J66" i="12"/>
  <c r="F66" i="12"/>
  <c r="B66" i="12"/>
  <c r="Y66" i="12"/>
  <c r="U66" i="12"/>
  <c r="Q66" i="12"/>
  <c r="M66" i="12"/>
  <c r="I66" i="12"/>
  <c r="E66" i="12"/>
  <c r="AB66" i="12"/>
  <c r="X66" i="12"/>
  <c r="T66" i="12"/>
  <c r="P66" i="12"/>
  <c r="L66" i="12"/>
  <c r="H66" i="12"/>
  <c r="D66" i="12"/>
  <c r="AA66" i="12"/>
  <c r="K66" i="12"/>
  <c r="W66" i="12"/>
  <c r="G66" i="12"/>
  <c r="S66" i="12"/>
  <c r="C66" i="12"/>
  <c r="O66" i="12"/>
  <c r="AA53" i="12"/>
  <c r="W53" i="12"/>
  <c r="S53" i="12"/>
  <c r="O53" i="12"/>
  <c r="K53" i="12"/>
  <c r="G53" i="12"/>
  <c r="C53" i="12"/>
  <c r="Z53" i="12"/>
  <c r="V53" i="12"/>
  <c r="R53" i="12"/>
  <c r="N53" i="12"/>
  <c r="J53" i="12"/>
  <c r="F53" i="12"/>
  <c r="B53" i="12"/>
  <c r="Y53" i="12"/>
  <c r="U53" i="12"/>
  <c r="Q53" i="12"/>
  <c r="M53" i="12"/>
  <c r="I53" i="12"/>
  <c r="E53" i="12"/>
  <c r="AB53" i="12"/>
  <c r="X53" i="12"/>
  <c r="T53" i="12"/>
  <c r="P53" i="12"/>
  <c r="L53" i="12"/>
  <c r="H53" i="12"/>
  <c r="D53" i="12"/>
  <c r="AB70" i="12"/>
  <c r="X70" i="12"/>
  <c r="T70" i="12"/>
  <c r="P70" i="12"/>
  <c r="L70" i="12"/>
  <c r="H70" i="12"/>
  <c r="D70" i="12"/>
  <c r="AA70" i="12"/>
  <c r="W70" i="12"/>
  <c r="S70" i="12"/>
  <c r="O70" i="12"/>
  <c r="K70" i="12"/>
  <c r="G70" i="12"/>
  <c r="C70" i="12"/>
  <c r="Z70" i="12"/>
  <c r="V70" i="12"/>
  <c r="R70" i="12"/>
  <c r="N70" i="12"/>
  <c r="J70" i="12"/>
  <c r="F70" i="12"/>
  <c r="B70" i="12"/>
  <c r="U70" i="12"/>
  <c r="E70" i="12"/>
  <c r="Q70" i="12"/>
  <c r="M70" i="12"/>
  <c r="I70" i="12"/>
  <c r="Y70" i="12"/>
  <c r="AB73" i="12"/>
  <c r="X73" i="12"/>
  <c r="T73" i="12"/>
  <c r="P73" i="12"/>
  <c r="L73" i="12"/>
  <c r="H73" i="12"/>
  <c r="D73" i="12"/>
  <c r="AA73" i="12"/>
  <c r="W73" i="12"/>
  <c r="S73" i="12"/>
  <c r="O73" i="12"/>
  <c r="K73" i="12"/>
  <c r="G73" i="12"/>
  <c r="C73" i="12"/>
  <c r="Z73" i="12"/>
  <c r="V73" i="12"/>
  <c r="R73" i="12"/>
  <c r="N73" i="12"/>
  <c r="J73" i="12"/>
  <c r="F73" i="12"/>
  <c r="B73" i="12"/>
  <c r="Q73" i="12"/>
  <c r="M73" i="12"/>
  <c r="Y73" i="12"/>
  <c r="I73" i="12"/>
  <c r="U73" i="12"/>
  <c r="E73" i="12"/>
  <c r="Z64" i="12"/>
  <c r="V64" i="12"/>
  <c r="R64" i="12"/>
  <c r="N64" i="12"/>
  <c r="J64" i="12"/>
  <c r="F64" i="12"/>
  <c r="B64" i="12"/>
  <c r="Y64" i="12"/>
  <c r="U64" i="12"/>
  <c r="Q64" i="12"/>
  <c r="M64" i="12"/>
  <c r="I64" i="12"/>
  <c r="E64" i="12"/>
  <c r="AB64" i="12"/>
  <c r="X64" i="12"/>
  <c r="T64" i="12"/>
  <c r="P64" i="12"/>
  <c r="L64" i="12"/>
  <c r="H64" i="12"/>
  <c r="D64" i="12"/>
  <c r="S64" i="12"/>
  <c r="C64" i="12"/>
  <c r="O64" i="12"/>
  <c r="AA64" i="12"/>
  <c r="K64" i="12"/>
  <c r="W64" i="12"/>
  <c r="G64" i="12"/>
  <c r="AB76" i="12"/>
  <c r="X76" i="12"/>
  <c r="T76" i="12"/>
  <c r="P76" i="12"/>
  <c r="L76" i="12"/>
  <c r="H76" i="12"/>
  <c r="D76" i="12"/>
  <c r="AA76" i="12"/>
  <c r="W76" i="12"/>
  <c r="S76" i="12"/>
  <c r="O76" i="12"/>
  <c r="K76" i="12"/>
  <c r="G76" i="12"/>
  <c r="C76" i="12"/>
  <c r="Z76" i="12"/>
  <c r="V76" i="12"/>
  <c r="R76" i="12"/>
  <c r="N76" i="12"/>
  <c r="J76" i="12"/>
  <c r="F76" i="12"/>
  <c r="B76" i="12"/>
  <c r="M76" i="12"/>
  <c r="Y76" i="12"/>
  <c r="I76" i="12"/>
  <c r="U76" i="12"/>
  <c r="E76" i="12"/>
  <c r="Q76" i="12"/>
  <c r="Z60" i="12"/>
  <c r="V60" i="12"/>
  <c r="R60" i="12"/>
  <c r="N60" i="12"/>
  <c r="J60" i="12"/>
  <c r="F60" i="12"/>
  <c r="B60" i="12"/>
  <c r="AB60" i="12"/>
  <c r="X60" i="12"/>
  <c r="T60" i="12"/>
  <c r="P60" i="12"/>
  <c r="L60" i="12"/>
  <c r="H60" i="12"/>
  <c r="D60" i="12"/>
  <c r="W60" i="12"/>
  <c r="O60" i="12"/>
  <c r="G60" i="12"/>
  <c r="U60" i="12"/>
  <c r="M60" i="12"/>
  <c r="E60" i="12"/>
  <c r="AA60" i="12"/>
  <c r="S60" i="12"/>
  <c r="K60" i="12"/>
  <c r="C60" i="12"/>
  <c r="Y60" i="12"/>
  <c r="Q60" i="12"/>
  <c r="I60" i="12"/>
  <c r="AB69" i="12"/>
  <c r="X69" i="12"/>
  <c r="T69" i="12"/>
  <c r="P69" i="12"/>
  <c r="L69" i="12"/>
  <c r="H69" i="12"/>
  <c r="D69" i="12"/>
  <c r="AA69" i="12"/>
  <c r="W69" i="12"/>
  <c r="S69" i="12"/>
  <c r="O69" i="12"/>
  <c r="K69" i="12"/>
  <c r="G69" i="12"/>
  <c r="C69" i="12"/>
  <c r="Z69" i="12"/>
  <c r="V69" i="12"/>
  <c r="R69" i="12"/>
  <c r="N69" i="12"/>
  <c r="J69" i="12"/>
  <c r="F69" i="12"/>
  <c r="B69" i="12"/>
  <c r="Q69" i="12"/>
  <c r="M69" i="12"/>
  <c r="Y69" i="12"/>
  <c r="I69" i="12"/>
  <c r="U69" i="12"/>
  <c r="E69" i="12"/>
  <c r="AB75" i="12"/>
  <c r="X75" i="12"/>
  <c r="T75" i="12"/>
  <c r="P75" i="12"/>
  <c r="L75" i="12"/>
  <c r="H75" i="12"/>
  <c r="D75" i="12"/>
  <c r="AA75" i="12"/>
  <c r="W75" i="12"/>
  <c r="S75" i="12"/>
  <c r="O75" i="12"/>
  <c r="K75" i="12"/>
  <c r="G75" i="12"/>
  <c r="C75" i="12"/>
  <c r="Z75" i="12"/>
  <c r="V75" i="12"/>
  <c r="R75" i="12"/>
  <c r="N75" i="12"/>
  <c r="J75" i="12"/>
  <c r="F75" i="12"/>
  <c r="B75" i="12"/>
  <c r="Y75" i="12"/>
  <c r="I75" i="12"/>
  <c r="U75" i="12"/>
  <c r="E75" i="12"/>
  <c r="Q75" i="12"/>
  <c r="M75" i="12"/>
  <c r="AB67" i="12"/>
  <c r="AA67" i="12"/>
  <c r="Z67" i="12"/>
  <c r="V67" i="12"/>
  <c r="R67" i="12"/>
  <c r="N67" i="12"/>
  <c r="J67" i="12"/>
  <c r="F67" i="12"/>
  <c r="B67" i="12"/>
  <c r="Y67" i="12"/>
  <c r="U67" i="12"/>
  <c r="Q67" i="12"/>
  <c r="M67" i="12"/>
  <c r="I67" i="12"/>
  <c r="E67" i="12"/>
  <c r="X67" i="12"/>
  <c r="T67" i="12"/>
  <c r="P67" i="12"/>
  <c r="L67" i="12"/>
  <c r="H67" i="12"/>
  <c r="D67" i="12"/>
  <c r="O67" i="12"/>
  <c r="K67" i="12"/>
  <c r="W67" i="12"/>
  <c r="G67" i="12"/>
  <c r="S67" i="12"/>
  <c r="C67" i="12"/>
  <c r="R41" i="12"/>
  <c r="P41" i="12"/>
  <c r="AB77" i="12"/>
  <c r="X77" i="12"/>
  <c r="T77" i="12"/>
  <c r="P77" i="12"/>
  <c r="L77" i="12"/>
  <c r="H77" i="12"/>
  <c r="D77" i="12"/>
  <c r="AA77" i="12"/>
  <c r="W77" i="12"/>
  <c r="S77" i="12"/>
  <c r="O77" i="12"/>
  <c r="K77" i="12"/>
  <c r="G77" i="12"/>
  <c r="C77" i="12"/>
  <c r="Z77" i="12"/>
  <c r="V77" i="12"/>
  <c r="R77" i="12"/>
  <c r="N77" i="12"/>
  <c r="J77" i="12"/>
  <c r="F77" i="12"/>
  <c r="B77" i="12"/>
  <c r="Q77" i="12"/>
  <c r="M77" i="12"/>
  <c r="Y77" i="12"/>
  <c r="I77" i="12"/>
  <c r="E77" i="12"/>
  <c r="U77" i="12"/>
  <c r="AB78" i="12"/>
  <c r="X78" i="12"/>
  <c r="T78" i="12"/>
  <c r="P78" i="12"/>
  <c r="L78" i="12"/>
  <c r="H78" i="12"/>
  <c r="D78" i="12"/>
  <c r="AA78" i="12"/>
  <c r="W78" i="12"/>
  <c r="S78" i="12"/>
  <c r="O78" i="12"/>
  <c r="K78" i="12"/>
  <c r="G78" i="12"/>
  <c r="C78" i="12"/>
  <c r="Z78" i="12"/>
  <c r="V78" i="12"/>
  <c r="R78" i="12"/>
  <c r="N78" i="12"/>
  <c r="J78" i="12"/>
  <c r="F78" i="12"/>
  <c r="B78" i="12"/>
  <c r="U78" i="12"/>
  <c r="E78" i="12"/>
  <c r="Q78" i="12"/>
  <c r="M78" i="12"/>
  <c r="Y78" i="12"/>
  <c r="I78" i="12"/>
  <c r="AA55" i="12"/>
  <c r="W55" i="12"/>
  <c r="S55" i="12"/>
  <c r="O55" i="12"/>
  <c r="K55" i="12"/>
  <c r="G55" i="12"/>
  <c r="C55" i="12"/>
  <c r="Z55" i="12"/>
  <c r="V55" i="12"/>
  <c r="R55" i="12"/>
  <c r="N55" i="12"/>
  <c r="J55" i="12"/>
  <c r="F55" i="12"/>
  <c r="B55" i="12"/>
  <c r="Y55" i="12"/>
  <c r="U55" i="12"/>
  <c r="Q55" i="12"/>
  <c r="M55" i="12"/>
  <c r="I55" i="12"/>
  <c r="E55" i="12"/>
  <c r="AB55" i="12"/>
  <c r="X55" i="12"/>
  <c r="T55" i="12"/>
  <c r="P55" i="12"/>
  <c r="L55" i="12"/>
  <c r="H55" i="12"/>
  <c r="D55" i="12"/>
  <c r="AA57" i="12"/>
  <c r="W57" i="12"/>
  <c r="S57" i="12"/>
  <c r="O57" i="12"/>
  <c r="K57" i="12"/>
  <c r="G57" i="12"/>
  <c r="C57" i="12"/>
  <c r="Z57" i="12"/>
  <c r="V57" i="12"/>
  <c r="R57" i="12"/>
  <c r="N57" i="12"/>
  <c r="J57" i="12"/>
  <c r="F57" i="12"/>
  <c r="B57" i="12"/>
  <c r="Y57" i="12"/>
  <c r="U57" i="12"/>
  <c r="Q57" i="12"/>
  <c r="M57" i="12"/>
  <c r="I57" i="12"/>
  <c r="E57" i="12"/>
  <c r="AB57" i="12"/>
  <c r="X57" i="12"/>
  <c r="T57" i="12"/>
  <c r="P57" i="12"/>
  <c r="L57" i="12"/>
  <c r="H57" i="12"/>
  <c r="D57" i="12"/>
  <c r="AA54" i="12"/>
  <c r="W54" i="12"/>
  <c r="S54" i="12"/>
  <c r="O54" i="12"/>
  <c r="K54" i="12"/>
  <c r="G54" i="12"/>
  <c r="C54" i="12"/>
  <c r="Z54" i="12"/>
  <c r="V54" i="12"/>
  <c r="R54" i="12"/>
  <c r="N54" i="12"/>
  <c r="J54" i="12"/>
  <c r="F54" i="12"/>
  <c r="B54" i="12"/>
  <c r="Y54" i="12"/>
  <c r="U54" i="12"/>
  <c r="Q54" i="12"/>
  <c r="M54" i="12"/>
  <c r="I54" i="12"/>
  <c r="E54" i="12"/>
  <c r="AB54" i="12"/>
  <c r="X54" i="12"/>
  <c r="T54" i="12"/>
  <c r="P54" i="12"/>
  <c r="L54" i="12"/>
  <c r="H54" i="12"/>
  <c r="D54" i="12"/>
  <c r="Z63" i="12"/>
  <c r="V63" i="12"/>
  <c r="R63" i="12"/>
  <c r="N63" i="12"/>
  <c r="J63" i="12"/>
  <c r="F63" i="12"/>
  <c r="B63" i="12"/>
  <c r="Y63" i="12"/>
  <c r="U63" i="12"/>
  <c r="Q63" i="12"/>
  <c r="M63" i="12"/>
  <c r="I63" i="12"/>
  <c r="E63" i="12"/>
  <c r="AB63" i="12"/>
  <c r="X63" i="12"/>
  <c r="T63" i="12"/>
  <c r="P63" i="12"/>
  <c r="L63" i="12"/>
  <c r="H63" i="12"/>
  <c r="D63" i="12"/>
  <c r="O63" i="12"/>
  <c r="AA63" i="12"/>
  <c r="K63" i="12"/>
  <c r="W63" i="12"/>
  <c r="G63" i="12"/>
  <c r="S63" i="12"/>
  <c r="C63"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<sst xmlns="http://schemas.openxmlformats.org/spreadsheetml/2006/main" count="9581" uniqueCount="1808">
  <si>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</si>
  <si>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</si>
  <si>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</si>
  <si>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</si>
  <si>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</si>
  <si>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</si>
  <si>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</si>
  <si>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</si>
  <si>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</si>
  <si>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</si>
  <si>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</si>
  <si>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</si>
  <si>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</si>
  <si>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</si>
  <si>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</si>
  <si>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</si>
  <si>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</si>
  <si>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</si>
  <si>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</si>
  <si>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</si>
  <si>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</si>
  <si>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</si>
  <si>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</si>
  <si>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</si>
  <si>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</si>
  <si>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</si>
  <si>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</si>
  <si>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</si>
  <si>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</si>
  <si>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</si>
  <si>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</si>
  <si>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</si>
  <si>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</si>
  <si>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</si>
  <si>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</si>
  <si>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</si>
  <si>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</si>
  <si>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</si>
  <si>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</si>
  <si>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</si>
  <si>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</si>
  <si>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</si>
  <si>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</si>
  <si>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</si>
  <si>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</si>
  <si>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</si>
  <si>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</si>
  <si>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</si>
  <si>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</si>
  <si>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</si>
  <si>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</si>
  <si>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</si>
  <si>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</si>
  <si>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</si>
  <si>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</si>
  <si>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</si>
  <si>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</si>
  <si>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</si>
  <si>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</si>
  <si>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</si>
  <si>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</si>
  <si>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</si>
  <si>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</si>
  <si>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</si>
  <si>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</si>
  <si>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</si>
  <si>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</si>
  <si>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</si>
  <si>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</si>
  <si>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</si>
  <si>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</si>
  <si>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</si>
  <si>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</si>
  <si>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</si>
  <si>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</si>
  <si>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</si>
  <si>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</si>
  <si>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</si>
  <si>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</si>
  <si>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</si>
  <si>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</si>
  <si>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</si>
  <si>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</si>
  <si>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</si>
  <si>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</si>
  <si>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</si>
  <si>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</si>
  <si>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</si>
  <si>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</si>
  <si>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</si>
  <si>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</si>
  <si>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</si>
  <si>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</si>
  <si>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</si>
  <si>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</si>
  <si>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</si>
  <si>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</si>
  <si>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</si>
  <si>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</si>
  <si>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</si>
  <si>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</si>
  <si>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</si>
  <si>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</si>
  <si>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</si>
  <si>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</si>
  <si>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</si>
  <si>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</si>
  <si>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</si>
  <si>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</si>
  <si>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</si>
  <si>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</si>
  <si>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</si>
  <si>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</si>
  <si>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</si>
  <si>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</si>
  <si>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</si>
  <si>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</si>
  <si>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</si>
  <si>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</si>
  <si>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</si>
  <si>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</si>
  <si>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</si>
  <si>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</si>
  <si>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</si>
  <si>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</si>
  <si>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</si>
  <si>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</si>
  <si>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</si>
  <si>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</si>
  <si>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</si>
  <si>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</si>
  <si>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</si>
  <si>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</si>
  <si>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</si>
  <si>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</si>
  <si>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</si>
  <si>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</si>
  <si>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</si>
  <si>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</si>
  <si>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</si>
  <si>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</si>
  <si>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</si>
  <si>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</si>
  <si>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</si>
  <si>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</si>
  <si>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</si>
  <si>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</si>
  <si>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</si>
  <si>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</si>
  <si>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</si>
  <si>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</si>
  <si>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</si>
  <si>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</si>
  <si>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</si>
  <si>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</si>
  <si>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</si>
  <si>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</si>
  <si>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</si>
  <si>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</si>
  <si>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</si>
  <si>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</si>
  <si>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</si>
  <si>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</si>
  <si>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</si>
  <si>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</si>
  <si>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</si>
  <si>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</si>
  <si>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</si>
  <si>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</si>
  <si>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</si>
  <si>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</si>
  <si>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</si>
  <si>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</si>
  <si>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</si>
  <si>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</si>
  <si>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</si>
  <si>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</si>
  <si>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</si>
  <si>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</si>
  <si>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</si>
  <si>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</si>
  <si>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</si>
  <si>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</si>
  <si>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</si>
  <si>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</si>
  <si>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</si>
  <si>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</si>
  <si>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</si>
  <si>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</si>
  <si>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</si>
  <si>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</si>
  <si>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</si>
  <si>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</si>
  <si>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</si>
  <si>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</si>
  <si>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</si>
  <si>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</si>
  <si>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</si>
  <si>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</si>
  <si>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</si>
  <si>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</si>
  <si>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</si>
  <si>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</si>
  <si>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</si>
  <si>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</si>
  <si>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</si>
  <si>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</si>
  <si>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</si>
  <si>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</si>
  <si>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</si>
  <si>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</si>
  <si>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</si>
  <si>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</si>
  <si>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</si>
  <si>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</si>
  <si>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</si>
  <si>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</si>
  <si>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</si>
  <si>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</si>
  <si>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</si>
  <si>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</si>
  <si>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</si>
  <si>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</si>
  <si>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</si>
  <si>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</si>
  <si>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</si>
  <si>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</si>
  <si>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</si>
  <si>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</si>
  <si>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</si>
  <si>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</si>
  <si>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</si>
  <si>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</si>
  <si>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</si>
  <si>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</si>
  <si>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</si>
  <si>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</si>
  <si>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</si>
  <si>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</si>
  <si>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</si>
  <si>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</si>
  <si>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</si>
  <si>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</si>
  <si>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</si>
  <si>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</si>
  <si>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</si>
  <si>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</si>
  <si>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</si>
  <si>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</si>
  <si>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</si>
  <si>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</si>
  <si>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</si>
  <si>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</si>
  <si>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</si>
  <si>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</si>
  <si>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</si>
  <si>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</si>
  <si>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</si>
  <si>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</si>
  <si>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</si>
  <si>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</si>
  <si>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</si>
  <si>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</si>
  <si>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</si>
  <si>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</si>
  <si>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</si>
  <si>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</si>
  <si>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</si>
  <si>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</si>
  <si>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</si>
  <si>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</si>
  <si>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</si>
  <si>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</si>
  <si>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</si>
  <si>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</si>
  <si>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</si>
  <si>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</si>
  <si>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</si>
  <si>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</si>
  <si>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</si>
  <si>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</si>
  <si>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</si>
  <si>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</si>
  <si>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</si>
  <si>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</si>
  <si>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</si>
  <si>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</si>
  <si>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</si>
  <si>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</si>
  <si>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</si>
  <si>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</si>
  <si>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</si>
  <si>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</si>
  <si>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</si>
  <si>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</si>
  <si>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</si>
  <si>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</si>
  <si>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</si>
  <si>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</si>
  <si>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</si>
  <si>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</si>
  <si>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</si>
  <si>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</si>
  <si>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</si>
  <si>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</si>
  <si>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</si>
  <si>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</si>
  <si>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</si>
  <si>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</si>
  <si>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</si>
  <si>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</si>
  <si>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</si>
  <si>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</si>
  <si>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</si>
  <si>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</si>
  <si>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</si>
  <si>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</si>
  <si>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</si>
  <si>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</si>
  <si>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</si>
  <si>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</si>
  <si>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</si>
  <si>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</si>
  <si>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</si>
  <si>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</si>
  <si>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</si>
  <si>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</si>
  <si>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</si>
  <si>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</si>
  <si>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</si>
  <si>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</si>
  <si>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</si>
  <si>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</si>
  <si>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</si>
  <si>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</si>
  <si>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</si>
  <si>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</si>
  <si>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</si>
  <si>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</si>
  <si>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</si>
  <si>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</si>
  <si>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</si>
  <si>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</si>
  <si>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</si>
  <si>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</si>
  <si>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</si>
  <si>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</si>
  <si>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</si>
  <si>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</si>
  <si>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</si>
  <si>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</si>
  <si>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</si>
  <si>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</si>
  <si>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</si>
  <si>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</si>
  <si>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</si>
  <si>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</si>
  <si>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</si>
  <si>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</si>
  <si>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</si>
  <si>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</si>
  <si>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</si>
  <si>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</si>
  <si>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</si>
  <si>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</si>
  <si>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</si>
  <si>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</si>
  <si>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</si>
  <si>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</si>
  <si>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</si>
  <si>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</si>
  <si>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</si>
  <si>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</si>
  <si>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</si>
  <si>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</si>
  <si>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</si>
  <si>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</si>
  <si>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</si>
  <si>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</si>
  <si>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</si>
  <si>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</si>
  <si>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</si>
  <si>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</si>
  <si>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</si>
  <si>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</si>
  <si>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</si>
  <si>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</si>
  <si>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</si>
  <si>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</si>
  <si>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</si>
  <si>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</si>
  <si>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</si>
  <si>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</si>
  <si>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</si>
  <si>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</si>
  <si>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</si>
  <si>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</si>
  <si>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</si>
  <si>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</si>
  <si>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</si>
  <si>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</si>
  <si>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</si>
  <si>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</si>
  <si>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</si>
  <si>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</si>
  <si>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</si>
  <si>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</si>
  <si>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</si>
  <si>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</si>
  <si>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</si>
  <si>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</si>
  <si>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</si>
  <si>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</si>
  <si>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</si>
  <si>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</si>
  <si>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</si>
  <si>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</si>
  <si>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</si>
  <si>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</si>
  <si>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</si>
  <si>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</si>
  <si>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</si>
  <si>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</si>
  <si>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</si>
  <si>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</si>
  <si>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</si>
  <si>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</si>
  <si>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</si>
  <si>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</si>
  <si>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</si>
  <si>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</si>
  <si>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</si>
  <si>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</si>
  <si>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</si>
  <si>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</si>
  <si>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</si>
  <si>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</si>
  <si>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</si>
  <si>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</si>
  <si>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</si>
  <si>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</si>
  <si>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</si>
  <si>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</si>
  <si>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</si>
  <si>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</si>
  <si>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</si>
  <si>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</si>
  <si>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</si>
  <si>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</si>
  <si>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</si>
  <si>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</si>
  <si>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</si>
  <si>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</si>
  <si>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</si>
  <si>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</si>
  <si>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</si>
  <si>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</si>
  <si>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</si>
  <si>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</si>
  <si>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</si>
  <si>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</si>
  <si>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</si>
  <si>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</si>
  <si>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</si>
  <si>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</si>
  <si>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</si>
  <si>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</si>
  <si>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</si>
  <si>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</si>
  <si>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</si>
  <si>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</si>
  <si>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</si>
  <si>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</si>
  <si>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</si>
  <si>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</si>
  <si>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</si>
  <si>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</si>
  <si>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</si>
  <si>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</si>
  <si>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</si>
  <si>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</si>
  <si>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</si>
  <si>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</si>
  <si>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</si>
  <si>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</si>
  <si>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</si>
  <si>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</si>
  <si>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</si>
  <si>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</si>
  <si>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</si>
  <si>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</si>
  <si>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</si>
  <si>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</si>
  <si>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</si>
  <si>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</si>
  <si>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</si>
  <si>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</si>
  <si>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</si>
  <si>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</si>
  <si>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</si>
  <si>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</si>
  <si>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</si>
  <si>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</si>
  <si>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</si>
  <si>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</si>
  <si>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</si>
  <si>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</si>
  <si>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</si>
  <si>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</si>
  <si>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</si>
  <si>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</si>
  <si>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</si>
  <si>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</si>
  <si>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</si>
  <si>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</si>
  <si>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</si>
  <si>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</si>
  <si>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</si>
  <si>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</si>
  <si>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</si>
  <si>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</si>
  <si>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</si>
  <si>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</si>
  <si>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</si>
  <si>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</si>
  <si>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</si>
  <si>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</si>
  <si>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</si>
  <si>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</si>
  <si>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</si>
  <si>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</si>
  <si>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</si>
  <si>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</si>
  <si>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</si>
  <si>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</si>
  <si>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</si>
  <si>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</si>
  <si>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</si>
  <si>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</si>
  <si>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</si>
  <si>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</si>
  <si>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</si>
  <si>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</si>
  <si>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</si>
  <si>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</si>
  <si>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</si>
  <si>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</si>
  <si>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</si>
  <si>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</si>
  <si>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</si>
  <si>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</si>
  <si>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</si>
  <si>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</si>
  <si>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</si>
  <si>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</si>
  <si>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</si>
  <si>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</si>
  <si>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</si>
  <si>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</si>
  <si>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</si>
  <si>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</si>
  <si>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</si>
  <si>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</si>
  <si>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</si>
  <si>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</si>
  <si>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</si>
  <si>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</si>
  <si>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</si>
  <si>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</si>
  <si>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</si>
  <si>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</si>
  <si>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</si>
  <si>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</si>
  <si>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</si>
  <si>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</si>
  <si>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</si>
  <si>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</si>
  <si>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</si>
  <si>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</si>
  <si>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</si>
  <si>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</si>
  <si>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</si>
  <si>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</si>
  <si>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</si>
  <si>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</si>
  <si>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</si>
  <si>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</si>
  <si>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</si>
  <si>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</si>
  <si>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</si>
  <si>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</si>
  <si>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</si>
  <si>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</si>
  <si>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</si>
  <si>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</si>
  <si>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</si>
  <si>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</si>
  <si>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</si>
  <si>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</si>
  <si>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</si>
  <si>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</si>
  <si>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</si>
  <si>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</si>
  <si>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</si>
  <si>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</si>
  <si>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</si>
  <si>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</si>
  <si>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</si>
  <si>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</si>
  <si>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</si>
  <si>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</si>
  <si>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</si>
  <si>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</si>
  <si>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</si>
  <si>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</si>
  <si>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</si>
  <si>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</si>
  <si>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</si>
  <si>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</si>
  <si>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</si>
  <si>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</si>
  <si>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</si>
  <si>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</si>
  <si>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</si>
  <si>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</si>
  <si>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</si>
  <si>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</si>
  <si>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</si>
  <si>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</si>
  <si>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</si>
  <si>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</si>
  <si>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</si>
  <si>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</si>
  <si>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</si>
  <si>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</si>
  <si>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</si>
  <si>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</si>
  <si>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</si>
  <si>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</si>
  <si>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</si>
  <si>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</si>
  <si>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</si>
  <si>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</si>
  <si>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</si>
  <si>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</si>
  <si>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</si>
  <si>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</si>
  <si>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</si>
  <si>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</si>
  <si>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</si>
  <si>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</si>
  <si>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</si>
  <si>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</si>
  <si>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</si>
  <si>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</si>
  <si>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</si>
  <si>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</si>
  <si>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</si>
  <si>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</si>
  <si>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</si>
  <si>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</si>
  <si>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</si>
  <si>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</si>
  <si>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</si>
  <si>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</si>
  <si>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</si>
  <si>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</si>
  <si>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</si>
  <si>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</si>
  <si>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</si>
  <si>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</si>
  <si>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</si>
  <si>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</si>
  <si>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</si>
  <si>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</si>
  <si>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</si>
  <si>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</si>
  <si>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</si>
  <si>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</si>
  <si>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</si>
  <si>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</si>
  <si>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</si>
  <si>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</si>
  <si>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</si>
  <si>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</si>
  <si>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</si>
  <si>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</si>
  <si>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</si>
  <si>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</si>
  <si>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</si>
  <si>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</si>
  <si>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</si>
  <si>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</si>
  <si>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</si>
  <si>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</si>
  <si>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</si>
  <si>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</si>
  <si>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</si>
  <si>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</si>
  <si>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</si>
  <si>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</si>
  <si>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</si>
  <si>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</si>
  <si>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</si>
  <si>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</si>
  <si>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</si>
  <si>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</si>
  <si>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</si>
  <si>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</si>
  <si>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</si>
  <si>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</si>
  <si>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</si>
  <si>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</si>
  <si>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</si>
  <si>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</si>
  <si>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</si>
  <si>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</si>
  <si>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</si>
  <si>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</si>
  <si>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</si>
  <si>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</si>
  <si>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</si>
  <si>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</si>
  <si>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</si>
  <si>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</si>
  <si>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</si>
  <si>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</si>
  <si>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</si>
  <si>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</si>
  <si>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</si>
  <si>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</si>
  <si>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</si>
  <si>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</si>
  <si>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</si>
  <si>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</si>
  <si>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</si>
  <si>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</si>
  <si>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</si>
  <si>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</si>
  <si>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</si>
  <si>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</si>
  <si>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</si>
  <si>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</si>
  <si>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</si>
  <si>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</si>
  <si>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</si>
  <si>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</si>
  <si>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</si>
  <si>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</si>
  <si>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</si>
  <si>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</si>
  <si>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</si>
  <si>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</si>
  <si>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</si>
  <si>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</si>
  <si>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</si>
  <si>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</si>
  <si>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</si>
  <si>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</si>
  <si>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</si>
  <si>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</si>
  <si>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</si>
  <si>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</si>
  <si>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</si>
  <si>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</si>
  <si>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</si>
  <si>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</si>
  <si>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</si>
  <si>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</si>
  <si>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</si>
  <si>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</si>
  <si>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</si>
  <si>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</si>
  <si>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</si>
  <si>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</si>
  <si>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</si>
  <si>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</si>
  <si>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</si>
  <si>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</si>
  <si>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</si>
  <si>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</si>
  <si>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</si>
  <si>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</si>
  <si>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</si>
  <si>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</si>
  <si>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</si>
  <si>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</si>
  <si>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</si>
  <si>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</si>
  <si>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</si>
  <si>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</si>
  <si>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</si>
  <si>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</si>
  <si>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</si>
  <si>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</si>
  <si>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</si>
  <si>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</si>
  <si>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</si>
  <si>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</si>
  <si>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</si>
  <si>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</si>
  <si>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</si>
  <si>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</si>
  <si>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</si>
  <si>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</si>
  <si>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</si>
  <si>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</si>
  <si>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</si>
  <si>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</si>
  <si>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</si>
  <si>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</si>
  <si>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</si>
  <si>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</si>
  <si>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</si>
  <si>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</si>
  <si>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</si>
  <si>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</si>
  <si>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</si>
  <si>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</si>
  <si>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</si>
  <si>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</si>
  <si>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</si>
  <si>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</si>
  <si>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</si>
  <si>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</si>
  <si>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</si>
  <si>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</si>
  <si>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</si>
  <si>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</si>
  <si>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</si>
  <si>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</si>
  <si>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</si>
  <si>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</si>
  <si>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</si>
  <si>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</si>
  <si>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</si>
  <si>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</si>
  <si>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</si>
  <si>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</si>
  <si>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</si>
  <si>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</si>
  <si>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</si>
  <si>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</si>
  <si>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</si>
  <si>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</si>
  <si>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</si>
  <si>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</si>
  <si>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</si>
  <si>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</si>
  <si>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</si>
  <si>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</si>
  <si>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</si>
  <si>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</si>
  <si>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</si>
  <si>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</si>
  <si>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</si>
  <si>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</si>
  <si>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</si>
  <si>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</si>
  <si>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</si>
  <si>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</si>
  <si>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</si>
  <si>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</si>
  <si>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</si>
  <si>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</si>
  <si>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</si>
  <si>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</si>
  <si>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</si>
  <si>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</si>
  <si>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</si>
  <si>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</si>
  <si>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</si>
  <si>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</si>
  <si>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</si>
  <si>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</si>
  <si>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</si>
  <si>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</si>
  <si>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</si>
  <si>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</si>
  <si>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</si>
  <si>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</si>
  <si>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</si>
  <si>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</si>
  <si>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</si>
  <si>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</si>
  <si>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</si>
  <si>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</si>
  <si>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</si>
  <si>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</si>
  <si>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</si>
  <si>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</si>
  <si>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</si>
  <si>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</si>
  <si>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</si>
  <si>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</si>
  <si>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</si>
  <si>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</si>
  <si>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</si>
  <si>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</si>
  <si>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</si>
  <si>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</si>
  <si>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</si>
  <si>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</si>
  <si>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</si>
  <si>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</si>
  <si>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</si>
  <si>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</si>
  <si>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</si>
  <si>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</si>
  <si>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</si>
  <si>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</si>
  <si>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</si>
  <si>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</si>
  <si>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</si>
  <si>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</si>
  <si>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</si>
  <si>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</si>
  <si>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</si>
  <si>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</si>
  <si>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</si>
  <si>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</si>
  <si>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</si>
  <si>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</si>
  <si>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</si>
  <si>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</si>
  <si>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</si>
  <si>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</si>
  <si>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</si>
  <si>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</si>
  <si>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</si>
  <si>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</si>
  <si>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</si>
  <si>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</si>
  <si>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</si>
  <si>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</si>
  <si>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</si>
  <si>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</si>
  <si>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</si>
  <si>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</si>
  <si>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</si>
  <si>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</si>
  <si>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</si>
  <si>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</si>
  <si>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</si>
  <si>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</si>
  <si>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</si>
  <si>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</si>
  <si>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</si>
  <si>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</si>
  <si>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</si>
  <si>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</si>
  <si>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</si>
  <si>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</si>
  <si>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</si>
  <si>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</si>
  <si>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</si>
  <si>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</si>
  <si>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</si>
  <si>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</si>
  <si>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</si>
  <si>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</si>
  <si>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</si>
  <si>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</si>
  <si>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</si>
  <si>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</si>
  <si>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</si>
  <si>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</si>
  <si>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</si>
  <si>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</si>
  <si>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</si>
  <si>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</si>
  <si>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</si>
  <si>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</si>
  <si>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</si>
  <si>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</si>
  <si>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</si>
  <si>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</si>
  <si>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</si>
  <si>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</si>
  <si>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</si>
  <si>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</si>
  <si>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</si>
  <si>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</si>
  <si>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</si>
  <si>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</si>
  <si>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</si>
  <si>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</si>
  <si>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</si>
  <si>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</si>
  <si>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</si>
  <si>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</si>
  <si>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</si>
  <si>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</si>
  <si>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</si>
  <si>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</si>
  <si>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</si>
  <si>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</si>
  <si>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</si>
  <si>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</si>
  <si>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</si>
  <si>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</si>
  <si>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</si>
  <si>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</si>
  <si>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</si>
  <si>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</si>
  <si>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</si>
  <si>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</si>
  <si>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</si>
  <si>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</si>
  <si>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</si>
  <si>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</si>
  <si>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</si>
  <si>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</si>
  <si>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</si>
  <si>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</si>
  <si>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</si>
  <si>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</si>
  <si>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</si>
  <si>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</si>
  <si>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</si>
  <si>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</si>
  <si>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</si>
  <si>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</si>
  <si>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</si>
  <si>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</si>
  <si>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</si>
  <si>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</si>
  <si>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</si>
  <si>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</si>
  <si>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</si>
  <si>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</si>
  <si>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</si>
  <si>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</si>
  <si>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</si>
  <si>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</si>
  <si>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</si>
  <si>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</si>
  <si>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</si>
  <si>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</si>
  <si>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</si>
  <si>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</si>
  <si>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</si>
  <si>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</si>
  <si>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</si>
  <si>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</si>
  <si>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</si>
  <si>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</si>
  <si>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</si>
  <si>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</si>
  <si>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</si>
  <si>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</si>
  <si>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</si>
  <si>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</si>
  <si>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</si>
  <si>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</si>
  <si>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</si>
  <si>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</si>
  <si>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</si>
  <si>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</si>
  <si>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</si>
  <si>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</si>
  <si>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</si>
  <si>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</si>
  <si>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</si>
  <si>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</si>
  <si>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</si>
  <si>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</si>
  <si>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</si>
  <si>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</si>
  <si>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</si>
  <si>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</si>
  <si>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</si>
  <si>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</si>
  <si>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</si>
  <si>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</si>
  <si>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</si>
  <si>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</si>
  <si>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</si>
  <si>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</si>
  <si>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</si>
  <si>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</si>
  <si>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</si>
  <si>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</si>
  <si>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</si>
  <si>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</si>
  <si>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</si>
  <si>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</si>
  <si>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</si>
  <si>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</si>
  <si>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</si>
  <si>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</si>
  <si>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</si>
  <si>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</si>
  <si>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</si>
  <si>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</si>
  <si>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</si>
  <si>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</si>
  <si>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</si>
  <si>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</si>
  <si>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</si>
  <si>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</si>
  <si>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</si>
  <si>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</si>
  <si>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</si>
  <si>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</si>
  <si>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</si>
  <si>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</si>
  <si>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</si>
  <si>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</si>
  <si>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</si>
  <si>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</si>
  <si>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</si>
  <si>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</si>
  <si>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</si>
  <si>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</si>
  <si>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</si>
  <si>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</si>
  <si>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</si>
  <si>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</si>
  <si>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</si>
  <si>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</si>
  <si>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</si>
  <si>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</si>
  <si>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</si>
  <si>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</si>
  <si>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</si>
  <si>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</si>
  <si>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</si>
  <si>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</si>
  <si>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</si>
  <si>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</si>
  <si>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</si>
  <si>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</si>
  <si>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</si>
  <si>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</si>
  <si>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</si>
  <si>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</si>
  <si>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</si>
  <si>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</si>
  <si>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</si>
  <si>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</si>
  <si>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</si>
  <si>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</si>
  <si>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</si>
  <si>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</si>
  <si>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</si>
  <si>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</si>
  <si>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</si>
  <si>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</si>
  <si>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</si>
  <si>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</si>
  <si>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</si>
  <si>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</si>
  <si>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</si>
  <si>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</si>
  <si>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</si>
  <si>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</si>
  <si>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</si>
  <si>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</si>
  <si>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</si>
  <si>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</si>
  <si>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</si>
  <si>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</si>
  <si>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</si>
  <si>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</si>
  <si>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</si>
  <si>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</si>
  <si>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</si>
  <si>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</si>
  <si>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</si>
  <si>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</si>
  <si>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</si>
  <si>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</si>
  <si>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</si>
  <si>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</si>
  <si>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</si>
  <si>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</si>
  <si>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</si>
  <si>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</si>
  <si>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</si>
  <si>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</si>
  <si>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</si>
  <si>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</si>
  <si>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</si>
  <si>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</si>
  <si>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</si>
  <si>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</si>
  <si>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</si>
  <si>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</si>
  <si>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</si>
  <si>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</si>
  <si>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</si>
  <si>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</si>
  <si>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</si>
  <si>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</si>
  <si>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</si>
  <si>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</si>
  <si>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</si>
  <si>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</si>
  <si>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</si>
  <si>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</si>
  <si>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</si>
  <si>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</si>
  <si>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</si>
  <si>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</si>
  <si>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</si>
  <si>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</si>
  <si>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</si>
  <si>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</si>
  <si>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</si>
  <si>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</si>
  <si>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</si>
  <si>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</si>
  <si>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</si>
  <si>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</si>
  <si>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</si>
  <si>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</si>
  <si>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</si>
  <si>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</si>
  <si>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</si>
  <si>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</si>
  <si>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</si>
  <si>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</si>
  <si>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</si>
  <si>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</si>
  <si>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</si>
  <si>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</si>
  <si>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</si>
  <si>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</si>
  <si>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</si>
  <si>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</si>
  <si>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</si>
  <si>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</si>
  <si>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</si>
  <si>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</si>
  <si>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</si>
  <si>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</si>
  <si>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</si>
  <si>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</si>
  <si>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</si>
  <si>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</si>
  <si>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</si>
  <si>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</si>
  <si>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</si>
  <si>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</si>
  <si>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</si>
  <si>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</si>
  <si>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</si>
  <si>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</si>
  <si>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</si>
  <si>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</si>
  <si>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</si>
  <si>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</si>
  <si>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</si>
  <si>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</si>
  <si>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</si>
  <si>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</si>
  <si>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</si>
  <si>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</si>
  <si>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</si>
  <si>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</si>
  <si>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</si>
  <si>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</si>
  <si>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</si>
  <si>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</si>
  <si>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</si>
  <si>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</si>
  <si>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</si>
  <si>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</si>
  <si>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</si>
  <si>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</si>
  <si>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</si>
  <si>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</si>
  <si>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</si>
  <si>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</si>
  <si>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</si>
  <si>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</si>
  <si>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</si>
  <si>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</si>
  <si>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</si>
  <si>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</si>
  <si>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</si>
  <si>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</si>
  <si>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</si>
  <si>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</si>
  <si>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</si>
  <si>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</si>
  <si>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</si>
  <si>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</si>
  <si>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</si>
  <si>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</si>
  <si>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</si>
  <si>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</si>
  <si>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</si>
  <si>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</si>
  <si>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</si>
  <si>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</si>
  <si>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</si>
  <si>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</si>
  <si>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</si>
  <si>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</si>
  <si>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</si>
  <si>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</si>
  <si>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</si>
  <si>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</si>
  <si>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</si>
  <si>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</si>
  <si>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</si>
  <si>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</si>
  <si>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</si>
  <si>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</si>
  <si>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</si>
  <si>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</si>
  <si>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</si>
  <si>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</si>
  <si>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</si>
  <si>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</si>
  <si>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</si>
  <si>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</si>
  <si>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</si>
  <si>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</si>
  <si>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</si>
  <si>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</si>
  <si>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</si>
  <si>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</si>
  <si>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</si>
  <si>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</si>
  <si>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</si>
  <si>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</si>
  <si>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</si>
  <si>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</si>
  <si>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</si>
  <si>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</si>
  <si>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</si>
  <si>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</si>
  <si>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</si>
  <si>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</si>
  <si>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</si>
  <si>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</si>
  <si>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</si>
  <si>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</si>
  <si>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</si>
  <si>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</si>
  <si>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</si>
  <si>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</si>
  <si>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</si>
  <si>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</si>
  <si>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</si>
  <si>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</si>
  <si>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</si>
  <si>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</si>
  <si>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</si>
  <si>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</si>
  <si>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</si>
  <si>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</si>
  <si>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</si>
  <si>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</si>
  <si>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</si>
  <si>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</si>
  <si>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</si>
  <si>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</si>
  <si>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</si>
  <si>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</si>
  <si>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</si>
  <si>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</si>
  <si>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</si>
  <si>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</si>
  <si>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</si>
  <si>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</si>
  <si>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</si>
  <si>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</si>
  <si>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</si>
  <si>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</si>
  <si>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</si>
  <si>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</si>
  <si>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</si>
  <si>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</si>
  <si>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</si>
  <si>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</si>
  <si>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</si>
  <si>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</si>
  <si>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</si>
  <si>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</si>
  <si>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</si>
  <si>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</si>
  <si>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</si>
  <si>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</si>
  <si>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</si>
  <si>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</si>
  <si>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</si>
  <si>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</si>
  <si>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</si>
  <si>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</si>
  <si>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</si>
  <si>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</si>
  <si>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</si>
  <si>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</si>
  <si>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</si>
  <si>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</si>
  <si>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</si>
  <si>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</si>
  <si>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</si>
  <si>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</si>
  <si>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</si>
  <si>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</si>
  <si>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</si>
  <si>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</si>
  <si>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</si>
  <si>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</si>
  <si>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</si>
  <si>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</si>
  <si>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</si>
  <si>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</si>
  <si>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</si>
  <si>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</si>
  <si>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</si>
  <si>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</si>
  <si>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</si>
  <si>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</si>
  <si>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</si>
  <si>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</si>
  <si>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</si>
  <si>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</si>
  <si>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</si>
  <si>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</si>
  <si>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</si>
  <si>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</si>
  <si>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</si>
  <si>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</si>
  <si>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</si>
  <si>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</si>
  <si>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</si>
  <si>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</si>
  <si>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</si>
  <si>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</si>
  <si>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</si>
  <si>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</si>
  <si>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</si>
  <si>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</si>
  <si>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</si>
  <si>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</si>
  <si>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</si>
  <si>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</si>
  <si>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</si>
  <si>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</si>
  <si>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</si>
  <si>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</si>
  <si>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</si>
  <si>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</si>
  <si>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</si>
  <si>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</si>
  <si>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</si>
  <si>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</si>
  <si>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</si>
  <si>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</si>
  <si>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</si>
  <si>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</si>
  <si>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</si>
  <si>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</si>
  <si>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</si>
  <si>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</si>
  <si>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</si>
  <si>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</si>
  <si>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</si>
  <si>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</si>
  <si>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</si>
  <si>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</si>
  <si>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</si>
  <si>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</si>
  <si>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</si>
  <si>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</si>
  <si>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</si>
  <si>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</si>
  <si>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</si>
  <si>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</si>
  <si>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</si>
  <si>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</si>
  <si>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</si>
  <si>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</si>
  <si>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</si>
  <si>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</si>
  <si>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</si>
  <si>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</si>
  <si>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</si>
  <si>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</si>
  <si>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</si>
  <si>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</si>
  <si>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</si>
  <si>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</si>
  <si>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</si>
  <si>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</si>
  <si>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</si>
  <si>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</si>
  <si>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</si>
  <si>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</si>
  <si>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</si>
  <si>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</si>
  <si>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</si>
  <si>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</si>
  <si>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</si>
  <si>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</si>
  <si>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</si>
  <si>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</si>
  <si>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</si>
  <si>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</si>
  <si>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</si>
  <si>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</si>
  <si>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</si>
  <si>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</si>
  <si>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</si>
  <si>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</si>
  <si>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</si>
  <si>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</si>
  <si>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</si>
  <si>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</si>
  <si>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</si>
  <si>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</si>
  <si>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</si>
  <si>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</si>
  <si>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</si>
  <si>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</si>
  <si>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</si>
  <si>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</si>
  <si>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</si>
  <si>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</si>
  <si>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</si>
  <si>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</si>
  <si>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</si>
  <si>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</si>
  <si>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</si>
  <si>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</si>
  <si>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</si>
  <si>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</si>
  <si>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</si>
  <si>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</si>
  <si>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</si>
  <si>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</si>
  <si>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</si>
  <si>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</si>
  <si>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</si>
  <si>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</si>
  <si>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</si>
  <si>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</si>
  <si>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</si>
  <si>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</si>
  <si>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</si>
  <si>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</si>
  <si>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</si>
  <si>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</si>
  <si>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</si>
  <si>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</si>
  <si>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</si>
  <si>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</si>
  <si>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</si>
  <si>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</si>
  <si>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</si>
  <si>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</si>
  <si>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</si>
  <si>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</si>
  <si>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</si>
  <si>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</si>
  <si>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</si>
  <si>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</si>
  <si>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</si>
  <si>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</si>
  <si>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</si>
  <si>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</si>
  <si>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</si>
  <si>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</si>
  <si>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</si>
  <si>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</si>
  <si>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</si>
  <si>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</si>
  <si>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</si>
  <si>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</si>
  <si>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</si>
  <si>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</si>
  <si>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</si>
  <si>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</si>
  <si>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</si>
  <si>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</si>
  <si>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</si>
  <si>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</si>
  <si>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</si>
  <si>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</si>
  <si>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</si>
  <si>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</si>
  <si>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</si>
  <si>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</si>
  <si>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</si>
  <si>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</si>
  <si>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</si>
  <si>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</si>
  <si>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</si>
  <si>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</si>
  <si>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</si>
  <si>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</si>
  <si>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</si>
  <si>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</si>
  <si>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</si>
  <si>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</si>
  <si>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</si>
  <si>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</si>
  <si>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</si>
  <si>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</si>
  <si>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</si>
  <si>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</si>
  <si>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</si>
  <si>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</si>
  <si>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</si>
  <si>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</si>
  <si>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</si>
  <si>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</si>
  <si>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</si>
  <si>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</si>
  <si>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</si>
  <si>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</si>
  <si>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</si>
  <si>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</si>
  <si>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</si>
  <si>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</si>
  <si>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</si>
  <si>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</si>
  <si>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</si>
  <si>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</si>
  <si>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</si>
  <si>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</si>
  <si>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</si>
  <si>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</si>
  <si>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</si>
  <si>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</si>
  <si>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</si>
  <si>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</si>
  <si>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</si>
  <si>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</si>
  <si>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</si>
  <si>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</si>
  <si>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</si>
  <si>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</si>
  <si>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</si>
  <si>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</si>
  <si>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</si>
  <si>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</si>
  <si>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</si>
  <si>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</si>
  <si>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</si>
  <si>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</si>
  <si>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</si>
  <si>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</si>
  <si>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</si>
  <si>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</si>
  <si>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</si>
  <si>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</si>
  <si>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</si>
  <si>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</si>
  <si>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</si>
  <si>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</si>
  <si>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</si>
  <si>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</si>
  <si>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</si>
  <si>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</si>
  <si>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</si>
  <si>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</si>
  <si>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</si>
  <si>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</si>
  <si>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</si>
  <si>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</si>
  <si>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</si>
  <si>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</si>
  <si>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</si>
  <si>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</si>
  <si>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</si>
  <si>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</si>
  <si>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</si>
  <si>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</si>
  <si>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</si>
  <si>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</si>
  <si>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</si>
  <si>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</si>
  <si>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</si>
  <si>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</si>
  <si>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</si>
  <si>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</si>
  <si>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</si>
  <si>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</si>
  <si>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</si>
  <si>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</si>
  <si>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</si>
  <si>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</si>
  <si>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</si>
  <si>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</si>
  <si>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</si>
  <si>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</si>
  <si>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</si>
  <si>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</si>
  <si>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</si>
  <si>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</si>
  <si>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</si>
  <si>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</si>
  <si>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</si>
  <si>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</si>
  <si>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</si>
  <si>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</si>
  <si>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</si>
  <si>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</si>
  <si>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</si>
  <si>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</si>
  <si>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</si>
  <si>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</si>
  <si>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</si>
  <si>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</si>
  <si>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</si>
  <si>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</si>
  <si>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</si>
  <si>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</si>
  <si>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</si>
  <si>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</si>
  <si>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</si>
  <si>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</si>
  <si>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</si>
  <si>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</si>
  <si>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</si>
  <si>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</si>
  <si>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</si>
  <si>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</si>
  <si>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</si>
  <si>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</si>
  <si>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</si>
  <si>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</si>
  <si>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</si>
  <si>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</si>
  <si>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</si>
  <si>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</si>
  <si>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</si>
  <si>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</si>
  <si>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</si>
  <si>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</si>
  <si>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</si>
  <si>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</si>
  <si>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</si>
  <si>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</si>
  <si>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</si>
  <si>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</si>
  <si>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</si>
  <si>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</si>
  <si>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</si>
  <si>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</si>
  <si>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</si>
  <si>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</si>
  <si>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</si>
  <si>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</si>
  <si>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</si>
  <si>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</si>
  <si>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</si>
  <si>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</si>
  <si>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</si>
  <si>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</si>
  <si>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</si>
  <si>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</si>
  <si>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</si>
  <si>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</si>
  <si>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</si>
  <si>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</si>
  <si>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</si>
  <si>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</si>
  <si>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</si>
  <si>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</si>
  <si>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</si>
  <si>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</si>
  <si>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</si>
  <si>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</si>
  <si>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</si>
  <si>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</si>
  <si>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</si>
  <si>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</si>
  <si>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</si>
  <si>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</si>
  <si>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</si>
  <si>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</si>
  <si>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</si>
  <si>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</si>
  <si>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</si>
  <si>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</si>
  <si>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</si>
  <si>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</si>
  <si>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</si>
  <si>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</si>
  <si>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</si>
  <si>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</si>
  <si>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</si>
  <si>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</si>
  <si>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</si>
  <si>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</si>
  <si>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</si>
  <si>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</si>
  <si>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</si>
  <si>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</si>
  <si>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</si>
  <si>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</si>
  <si>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</si>
  <si>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</si>
  <si>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</si>
  <si>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</si>
  <si>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</si>
  <si>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</si>
  <si>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Winsford Wharton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</si>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</sst>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505DC210-CC54-4724-A6EA-C15BA2F38FF2}"/>
    <cellStyle name="Bad 2" xfId="7" xr:uid="{5FAD47B1-B035-4AFE-A754-2F2CA7F2257D}"/>
    <cellStyle name="Calculation 2" xfId="10" xr:uid="{1D3AB5EE-509C-4122-9D9A-93501CA75784}"/>
    <cellStyle name="Normal" xfId="0" builtinId="0"/>
    <cellStyle name="Normal 10" xfId="8" xr:uid="{AFD01350-F049-4DFC-943C-4A4EA897DE9C}"/>
    <cellStyle name="Normal 2" xfId="1" xr:uid="{4A71D53A-808F-4A37-9548-A3E1093B86AB}"/>
    <cellStyle name="Normal 2 2" xfId="2" xr:uid="{AE3CBF29-5D92-4051-97C8-8E09748BD016}"/>
    <cellStyle name="Normal 2 3" xfId="11" xr:uid="{9B649E40-9DD7-4C61-B677-43D2B7E65884}"/>
    <cellStyle name="Normal 6" xfId="6" xr:uid="{B5A73EAA-E735-4865-9B0E-88CDCCC96416}"/>
    <cellStyle name="Normal 7" xfId="4" xr:uid="{EAE38AD9-351E-4377-8B13-9309AD592026}"/>
    <cellStyle name="Percent 2" xfId="3" xr:uid="{A287E586-6CFF-47D0-ADAA-74BAA55390C5}"/>
    <cellStyle name="Percent 3" xfId="5" xr:uid="{EDDA5479-B2B2-485F-B58E-B904A96D629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4ADE-48EF-8D7D-3A145F0C4117}"/>
              </c:ext>
            </c:extLst>
          </c:dPt>
          <c:dPt>
            <c:idx val="1"/>
            <c:bubble3D val="0"/>
            <c:spPr>
              <a:solidFill>
                <a:srgbClr val="F7EBD9"/>
              </a:solidFill>
            </c:spPr>
            <c:extLst>
              <c:ext xmlns:c16="http://schemas.microsoft.com/office/drawing/2014/chart" uri="{C3380CC4-5D6E-409C-BE32-E72D297353CC}">
                <c16:uniqueId val="{00000003-4ADE-48EF-8D7D-3A145F0C4117}"/>
              </c:ext>
            </c:extLst>
          </c:dPt>
          <c:val>
            <c:numRef>
              <c:f>'Data - Overview'!$D$89:$D$90</c:f>
              <c:numCache>
                <c:formatCode>0%</c:formatCode>
                <c:ptCount val="2"/>
                <c:pt idx="0">
                  <c:v>0.29607865168539327</c:v>
                </c:pt>
                <c:pt idx="1">
                  <c:v>0.70392134831460673</c:v>
                </c:pt>
              </c:numCache>
            </c:numRef>
          </c:val>
          <c:extLst>
            <c:ext xmlns:c16="http://schemas.microsoft.com/office/drawing/2014/chart" uri="{C3380CC4-5D6E-409C-BE32-E72D297353CC}">
              <c16:uniqueId val="{00000004-4ADE-48EF-8D7D-3A145F0C411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FC39-49FD-B1A1-513B0589C80F}"/>
              </c:ext>
            </c:extLst>
          </c:dPt>
          <c:dPt>
            <c:idx val="1"/>
            <c:bubble3D val="0"/>
            <c:spPr>
              <a:solidFill>
                <a:srgbClr val="6C6F71"/>
              </a:solidFill>
            </c:spPr>
            <c:extLst>
              <c:ext xmlns:c16="http://schemas.microsoft.com/office/drawing/2014/chart" uri="{C3380CC4-5D6E-409C-BE32-E72D297353CC}">
                <c16:uniqueId val="{00000003-FC39-49FD-B1A1-513B0589C80F}"/>
              </c:ext>
            </c:extLst>
          </c:dPt>
          <c:dPt>
            <c:idx val="2"/>
            <c:bubble3D val="0"/>
            <c:spPr>
              <a:solidFill>
                <a:srgbClr val="7A19C1"/>
              </a:solidFill>
            </c:spPr>
            <c:extLst>
              <c:ext xmlns:c16="http://schemas.microsoft.com/office/drawing/2014/chart" uri="{C3380CC4-5D6E-409C-BE32-E72D297353CC}">
                <c16:uniqueId val="{00000005-FC39-49FD-B1A1-513B0589C80F}"/>
              </c:ext>
            </c:extLst>
          </c:dPt>
          <c:dPt>
            <c:idx val="3"/>
            <c:bubble3D val="0"/>
            <c:spPr>
              <a:solidFill>
                <a:srgbClr val="8CC119"/>
              </a:solidFill>
            </c:spPr>
            <c:extLst>
              <c:ext xmlns:c16="http://schemas.microsoft.com/office/drawing/2014/chart" uri="{C3380CC4-5D6E-409C-BE32-E72D297353CC}">
                <c16:uniqueId val="{00000007-FC39-49FD-B1A1-513B0589C80F}"/>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FC39-49FD-B1A1-513B0589C80F}"/>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FC39-49FD-B1A1-513B0589C80F}"/>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FC39-49FD-B1A1-513B0589C80F}"/>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FC39-49FD-B1A1-513B0589C80F}"/>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FC39-49FD-B1A1-513B0589C80F}"/>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95</c:v>
                </c:pt>
                <c:pt idx="1">
                  <c:v>1 
Index: 112</c:v>
                </c:pt>
                <c:pt idx="2">
                  <c:v>2 
Index: 110</c:v>
                </c:pt>
                <c:pt idx="3">
                  <c:v>3+ 
Index: 124</c:v>
                </c:pt>
              </c:strCache>
            </c:strRef>
          </c:cat>
          <c:val>
            <c:numRef>
              <c:f>'Data - Overview'!$D$128:$D$131</c:f>
              <c:numCache>
                <c:formatCode>0%</c:formatCode>
                <c:ptCount val="4"/>
                <c:pt idx="0">
                  <c:v>0.68879775280898881</c:v>
                </c:pt>
                <c:pt idx="1">
                  <c:v>0.14250561797752806</c:v>
                </c:pt>
                <c:pt idx="2">
                  <c:v>0.11880898876404493</c:v>
                </c:pt>
                <c:pt idx="3">
                  <c:v>5.0280898876404502E-2</c:v>
                </c:pt>
              </c:numCache>
            </c:numRef>
          </c:val>
          <c:extLst>
            <c:ext xmlns:c16="http://schemas.microsoft.com/office/drawing/2014/chart" uri="{C3380CC4-5D6E-409C-BE32-E72D297353CC}">
              <c16:uniqueId val="{00000009-FC39-49FD-B1A1-513B0589C80F}"/>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1210-4C69-833E-9AC41E521FBB}"/>
              </c:ext>
            </c:extLst>
          </c:dPt>
          <c:dPt>
            <c:idx val="1"/>
            <c:bubble3D val="0"/>
            <c:spPr>
              <a:solidFill>
                <a:srgbClr val="6C6F71"/>
              </a:solidFill>
            </c:spPr>
            <c:extLst>
              <c:ext xmlns:c16="http://schemas.microsoft.com/office/drawing/2014/chart" uri="{C3380CC4-5D6E-409C-BE32-E72D297353CC}">
                <c16:uniqueId val="{00000003-1210-4C69-833E-9AC41E521FBB}"/>
              </c:ext>
            </c:extLst>
          </c:dPt>
          <c:dPt>
            <c:idx val="2"/>
            <c:bubble3D val="0"/>
            <c:spPr>
              <a:solidFill>
                <a:srgbClr val="7A19C1"/>
              </a:solidFill>
            </c:spPr>
            <c:extLst>
              <c:ext xmlns:c16="http://schemas.microsoft.com/office/drawing/2014/chart" uri="{C3380CC4-5D6E-409C-BE32-E72D297353CC}">
                <c16:uniqueId val="{00000005-1210-4C69-833E-9AC41E521FBB}"/>
              </c:ext>
            </c:extLst>
          </c:dPt>
          <c:dPt>
            <c:idx val="3"/>
            <c:bubble3D val="0"/>
            <c:spPr>
              <a:solidFill>
                <a:srgbClr val="8CC119"/>
              </a:solidFill>
            </c:spPr>
            <c:extLst>
              <c:ext xmlns:c16="http://schemas.microsoft.com/office/drawing/2014/chart" uri="{C3380CC4-5D6E-409C-BE32-E72D297353CC}">
                <c16:uniqueId val="{00000007-1210-4C69-833E-9AC41E521FBB}"/>
              </c:ext>
            </c:extLst>
          </c:dPt>
          <c:dPt>
            <c:idx val="4"/>
            <c:bubble3D val="0"/>
            <c:spPr>
              <a:solidFill>
                <a:srgbClr val="EBC61C"/>
              </a:solidFill>
            </c:spPr>
            <c:extLst>
              <c:ext xmlns:c16="http://schemas.microsoft.com/office/drawing/2014/chart" uri="{C3380CC4-5D6E-409C-BE32-E72D297353CC}">
                <c16:uniqueId val="{00000009-1210-4C69-833E-9AC41E521FBB}"/>
              </c:ext>
            </c:extLst>
          </c:dPt>
          <c:dPt>
            <c:idx val="5"/>
            <c:bubble3D val="0"/>
            <c:spPr>
              <a:solidFill>
                <a:srgbClr val="1964C1"/>
              </a:solidFill>
            </c:spPr>
            <c:extLst>
              <c:ext xmlns:c16="http://schemas.microsoft.com/office/drawing/2014/chart" uri="{C3380CC4-5D6E-409C-BE32-E72D297353CC}">
                <c16:uniqueId val="{0000000B-1210-4C69-833E-9AC41E521FBB}"/>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1210-4C69-833E-9AC41E521FBB}"/>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1210-4C69-833E-9AC41E521FBB}"/>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1210-4C69-833E-9AC41E521FBB}"/>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1210-4C69-833E-9AC41E521FBB}"/>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1210-4C69-833E-9AC41E521FBB}"/>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1210-4C69-833E-9AC41E521FBB}"/>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116</c:v>
                </c:pt>
                <c:pt idx="1">
                  <c:v>20k - 40k 
Index: 106</c:v>
                </c:pt>
                <c:pt idx="2">
                  <c:v>40k - 60k 
Index: 98</c:v>
                </c:pt>
                <c:pt idx="3">
                  <c:v>60k - 80k 
Index: 99</c:v>
                </c:pt>
                <c:pt idx="4">
                  <c:v>80k - 100k 
Index: 86</c:v>
                </c:pt>
                <c:pt idx="5">
                  <c:v>100k+ 
Index: 71</c:v>
                </c:pt>
              </c:strCache>
            </c:strRef>
          </c:cat>
          <c:val>
            <c:numRef>
              <c:f>'Data - Overview'!$D$146:$D$151</c:f>
              <c:numCache>
                <c:formatCode>0%</c:formatCode>
                <c:ptCount val="6"/>
                <c:pt idx="0">
                  <c:v>0.18764044943820224</c:v>
                </c:pt>
                <c:pt idx="1">
                  <c:v>0.32937078651685392</c:v>
                </c:pt>
                <c:pt idx="2">
                  <c:v>0.20841573033707869</c:v>
                </c:pt>
                <c:pt idx="3">
                  <c:v>0.14125842696629212</c:v>
                </c:pt>
                <c:pt idx="4">
                  <c:v>6.4820224719101122E-2</c:v>
                </c:pt>
                <c:pt idx="5">
                  <c:v>6.8550561797752818E-2</c:v>
                </c:pt>
              </c:numCache>
            </c:numRef>
          </c:val>
          <c:extLst>
            <c:ext xmlns:c16="http://schemas.microsoft.com/office/drawing/2014/chart" uri="{C3380CC4-5D6E-409C-BE32-E72D297353CC}">
              <c16:uniqueId val="{0000000C-1210-4C69-833E-9AC41E521FBB}"/>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6.1022471910112348E-2</c:v>
                </c:pt>
                <c:pt idx="1">
                  <c:v>0.16889887640449436</c:v>
                </c:pt>
                <c:pt idx="2">
                  <c:v>8.4528089887640448E-2</c:v>
                </c:pt>
                <c:pt idx="3">
                  <c:v>0.13650561797752811</c:v>
                </c:pt>
                <c:pt idx="4">
                  <c:v>0.19285393258426964</c:v>
                </c:pt>
                <c:pt idx="5">
                  <c:v>0.19008988764044943</c:v>
                </c:pt>
                <c:pt idx="6">
                  <c:v>9.0752808988764047E-2</c:v>
                </c:pt>
                <c:pt idx="7">
                  <c:v>7.5123595505617993E-2</c:v>
                </c:pt>
              </c:numCache>
            </c:numRef>
          </c:val>
          <c:extLst>
            <c:ext xmlns:c16="http://schemas.microsoft.com/office/drawing/2014/chart" uri="{C3380CC4-5D6E-409C-BE32-E72D297353CC}">
              <c16:uniqueId val="{00000000-FD89-4CD8-81FC-62BB2EE402BA}"/>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0.24353932584269664</c:v>
                </c:pt>
              </c:numCache>
            </c:numRef>
          </c:val>
          <c:extLst>
            <c:ext xmlns:c16="http://schemas.microsoft.com/office/drawing/2014/chart" uri="{C3380CC4-5D6E-409C-BE32-E72D297353CC}">
              <c16:uniqueId val="{00000000-C4AE-48DA-A22A-50EB25F51640}"/>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C4AE-48DA-A22A-50EB25F51640}"/>
              </c:ext>
            </c:extLst>
          </c:dPt>
          <c:val>
            <c:numRef>
              <c:f>'Data - Overview'!$D$116</c:f>
              <c:numCache>
                <c:formatCode>0%</c:formatCode>
                <c:ptCount val="1"/>
                <c:pt idx="0">
                  <c:v>0.19451685393258425</c:v>
                </c:pt>
              </c:numCache>
            </c:numRef>
          </c:val>
          <c:extLst>
            <c:ext xmlns:c16="http://schemas.microsoft.com/office/drawing/2014/chart" uri="{C3380CC4-5D6E-409C-BE32-E72D297353CC}">
              <c16:uniqueId val="{00000003-C4AE-48DA-A22A-50EB25F51640}"/>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3.817977528089888E-2</c:v>
                </c:pt>
              </c:numCache>
            </c:numRef>
          </c:val>
          <c:extLst>
            <c:ext xmlns:c16="http://schemas.microsoft.com/office/drawing/2014/chart" uri="{C3380CC4-5D6E-409C-BE32-E72D297353CC}">
              <c16:uniqueId val="{00000004-C4AE-48DA-A22A-50EB25F51640}"/>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0.17640449438202249</c:v>
                </c:pt>
              </c:numCache>
            </c:numRef>
          </c:val>
          <c:extLst>
            <c:ext xmlns:c16="http://schemas.microsoft.com/office/drawing/2014/chart" uri="{C3380CC4-5D6E-409C-BE32-E72D297353CC}">
              <c16:uniqueId val="{00000005-C4AE-48DA-A22A-50EB25F51640}"/>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0.34756179775280899</c:v>
                </c:pt>
              </c:numCache>
            </c:numRef>
          </c:val>
          <c:extLst>
            <c:ext xmlns:c16="http://schemas.microsoft.com/office/drawing/2014/chart" uri="{C3380CC4-5D6E-409C-BE32-E72D297353CC}">
              <c16:uniqueId val="{00000006-C4AE-48DA-A22A-50EB25F51640}"/>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04AE-4173-8828-4C2FB853BEAA}"/>
              </c:ext>
            </c:extLst>
          </c:dPt>
          <c:dPt>
            <c:idx val="1"/>
            <c:bubble3D val="0"/>
            <c:spPr>
              <a:solidFill>
                <a:srgbClr val="DBE6C4"/>
              </a:solidFill>
            </c:spPr>
            <c:extLst>
              <c:ext xmlns:c16="http://schemas.microsoft.com/office/drawing/2014/chart" uri="{C3380CC4-5D6E-409C-BE32-E72D297353CC}">
                <c16:uniqueId val="{00000003-04AE-4173-8828-4C2FB853BEAA}"/>
              </c:ext>
            </c:extLst>
          </c:dPt>
          <c:val>
            <c:numRef>
              <c:f>'Data - Overview'!$A$89:$A$90</c:f>
              <c:numCache>
                <c:formatCode>0%</c:formatCode>
                <c:ptCount val="2"/>
                <c:pt idx="0">
                  <c:v>0.42670786516853931</c:v>
                </c:pt>
                <c:pt idx="1">
                  <c:v>0.57329213483146069</c:v>
                </c:pt>
              </c:numCache>
            </c:numRef>
          </c:val>
          <c:extLst>
            <c:ext xmlns:c16="http://schemas.microsoft.com/office/drawing/2014/chart" uri="{C3380CC4-5D6E-409C-BE32-E72D297353CC}">
              <c16:uniqueId val="{00000004-04AE-4173-8828-4C2FB853BEA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0BFB-4937-AFB8-87EDA86CE646}"/>
              </c:ext>
            </c:extLst>
          </c:dPt>
          <c:dPt>
            <c:idx val="1"/>
            <c:bubble3D val="0"/>
            <c:spPr>
              <a:solidFill>
                <a:schemeClr val="accent2">
                  <a:lumMod val="20000"/>
                  <a:lumOff val="80000"/>
                </a:schemeClr>
              </a:solidFill>
            </c:spPr>
            <c:extLst>
              <c:ext xmlns:c16="http://schemas.microsoft.com/office/drawing/2014/chart" uri="{C3380CC4-5D6E-409C-BE32-E72D297353CC}">
                <c16:uniqueId val="{00000003-0BFB-4937-AFB8-87EDA86CE646}"/>
              </c:ext>
            </c:extLst>
          </c:dPt>
          <c:val>
            <c:numRef>
              <c:f>'Data - Overview'!$A$89:$A$90</c:f>
              <c:numCache>
                <c:formatCode>0%</c:formatCode>
                <c:ptCount val="2"/>
                <c:pt idx="0">
                  <c:v>0.42670786516853931</c:v>
                </c:pt>
                <c:pt idx="1">
                  <c:v>0.57329213483146069</c:v>
                </c:pt>
              </c:numCache>
            </c:numRef>
          </c:val>
          <c:extLst>
            <c:ext xmlns:c16="http://schemas.microsoft.com/office/drawing/2014/chart" uri="{C3380CC4-5D6E-409C-BE32-E72D297353CC}">
              <c16:uniqueId val="{00000004-0BFB-4937-AFB8-87EDA86CE64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860A-41C5-AD31-F3036B713EC2}"/>
              </c:ext>
            </c:extLst>
          </c:dPt>
          <c:dPt>
            <c:idx val="1"/>
            <c:bubble3D val="0"/>
            <c:spPr>
              <a:solidFill>
                <a:srgbClr val="F7EBD9"/>
              </a:solidFill>
            </c:spPr>
            <c:extLst>
              <c:ext xmlns:c16="http://schemas.microsoft.com/office/drawing/2014/chart" uri="{C3380CC4-5D6E-409C-BE32-E72D297353CC}">
                <c16:uniqueId val="{00000003-860A-41C5-AD31-F3036B713EC2}"/>
              </c:ext>
            </c:extLst>
          </c:dPt>
          <c:val>
            <c:numRef>
              <c:f>'Data - Overview'!$E$89:$E$90</c:f>
              <c:numCache>
                <c:formatCode>0%</c:formatCode>
                <c:ptCount val="2"/>
                <c:pt idx="0">
                  <c:v>0.42946067415730332</c:v>
                </c:pt>
                <c:pt idx="1">
                  <c:v>0.57053932584269673</c:v>
                </c:pt>
              </c:numCache>
            </c:numRef>
          </c:val>
          <c:extLst>
            <c:ext xmlns:c16="http://schemas.microsoft.com/office/drawing/2014/chart" uri="{C3380CC4-5D6E-409C-BE32-E72D297353CC}">
              <c16:uniqueId val="{00000004-860A-41C5-AD31-F3036B713EC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7FD2-4254-AA64-E7AC5A2C7364}"/>
              </c:ext>
            </c:extLst>
          </c:dPt>
          <c:dPt>
            <c:idx val="1"/>
            <c:bubble3D val="0"/>
            <c:extLst>
              <c:ext xmlns:c16="http://schemas.microsoft.com/office/drawing/2014/chart" uri="{C3380CC4-5D6E-409C-BE32-E72D297353CC}">
                <c16:uniqueId val="{00000002-7FD2-4254-AA64-E7AC5A2C7364}"/>
              </c:ext>
            </c:extLst>
          </c:dPt>
          <c:val>
            <c:numRef>
              <c:f>'Data - Overview'!$C$89:$C$90</c:f>
              <c:numCache>
                <c:formatCode>0%</c:formatCode>
                <c:ptCount val="2"/>
                <c:pt idx="0">
                  <c:v>0.17326966292134832</c:v>
                </c:pt>
                <c:pt idx="1">
                  <c:v>0.82673033707865162</c:v>
                </c:pt>
              </c:numCache>
            </c:numRef>
          </c:val>
          <c:extLst>
            <c:ext xmlns:c16="http://schemas.microsoft.com/office/drawing/2014/chart" uri="{C3380CC4-5D6E-409C-BE32-E72D297353CC}">
              <c16:uniqueId val="{00000003-7FD2-4254-AA64-E7AC5A2C736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0.19902247191011238</c:v>
                </c:pt>
              </c:numCache>
            </c:numRef>
          </c:val>
          <c:extLst>
            <c:ext xmlns:c16="http://schemas.microsoft.com/office/drawing/2014/chart" uri="{C3380CC4-5D6E-409C-BE32-E72D297353CC}">
              <c16:uniqueId val="{00000000-5A25-428A-A761-6EED3A4F4A07}"/>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5A25-428A-A761-6EED3A4F4A07}"/>
              </c:ext>
            </c:extLst>
          </c:dPt>
          <c:val>
            <c:numRef>
              <c:f>'Data - Overview'!$D$138</c:f>
              <c:numCache>
                <c:formatCode>0%</c:formatCode>
                <c:ptCount val="1"/>
                <c:pt idx="0">
                  <c:v>0.34859550561797753</c:v>
                </c:pt>
              </c:numCache>
            </c:numRef>
          </c:val>
          <c:extLst>
            <c:ext xmlns:c16="http://schemas.microsoft.com/office/drawing/2014/chart" uri="{C3380CC4-5D6E-409C-BE32-E72D297353CC}">
              <c16:uniqueId val="{00000003-5A25-428A-A761-6EED3A4F4A07}"/>
            </c:ext>
          </c:extLst>
        </c:ser>
        <c:ser>
          <c:idx val="1"/>
          <c:order val="2"/>
          <c:spPr>
            <a:solidFill>
              <a:srgbClr val="1964C1"/>
            </a:solidFill>
          </c:spPr>
          <c:invertIfNegative val="0"/>
          <c:val>
            <c:numRef>
              <c:f>'Data - Overview'!$D$139</c:f>
              <c:numCache>
                <c:formatCode>0%</c:formatCode>
                <c:ptCount val="1"/>
                <c:pt idx="0">
                  <c:v>0.35992134831460665</c:v>
                </c:pt>
              </c:numCache>
            </c:numRef>
          </c:val>
          <c:extLst>
            <c:ext xmlns:c16="http://schemas.microsoft.com/office/drawing/2014/chart" uri="{C3380CC4-5D6E-409C-BE32-E72D297353CC}">
              <c16:uniqueId val="{00000004-5A25-428A-A761-6EED3A4F4A07}"/>
            </c:ext>
          </c:extLst>
        </c:ser>
        <c:ser>
          <c:idx val="0"/>
          <c:order val="3"/>
          <c:spPr>
            <a:solidFill>
              <a:srgbClr val="7D38BA"/>
            </a:solidFill>
          </c:spPr>
          <c:invertIfNegative val="0"/>
          <c:val>
            <c:numRef>
              <c:f>'Data - Overview'!$D$140</c:f>
              <c:numCache>
                <c:formatCode>0%</c:formatCode>
                <c:ptCount val="1"/>
                <c:pt idx="0">
                  <c:v>9.2550561797752812E-2</c:v>
                </c:pt>
              </c:numCache>
            </c:numRef>
          </c:val>
          <c:extLst>
            <c:ext xmlns:c16="http://schemas.microsoft.com/office/drawing/2014/chart" uri="{C3380CC4-5D6E-409C-BE32-E72D297353CC}">
              <c16:uniqueId val="{00000005-5A25-428A-A761-6EED3A4F4A07}"/>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9628-40E6-B3C1-256BFF9D75C9}"/>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9628-40E6-B3C1-256BFF9D75C9}"/>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9628-40E6-B3C1-256BFF9D75C9}"/>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9628-40E6-B3C1-256BFF9D75C9}"/>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9628-40E6-B3C1-256BFF9D75C9}"/>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9628-40E6-B3C1-256BFF9D75C9}"/>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9628-40E6-B3C1-256BFF9D75C9}"/>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9628-40E6-B3C1-256BFF9D75C9}"/>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9628-40E6-B3C1-256BFF9D75C9}"/>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9628-40E6-B3C1-256BFF9D75C9}"/>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9628-40E6-B3C1-256BFF9D75C9}"/>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9628-40E6-B3C1-256BFF9D75C9}"/>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9628-40E6-B3C1-256BFF9D75C9}"/>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9628-40E6-B3C1-256BFF9D75C9}"/>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9628-40E6-B3C1-256BFF9D75C9}"/>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9628-40E6-B3C1-256BFF9D75C9}"/>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9628-40E6-B3C1-256BFF9D75C9}"/>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9628-40E6-B3C1-256BFF9D75C9}"/>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9628-40E6-B3C1-256BFF9D75C9}"/>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9628-40E6-B3C1-256BFF9D75C9}"/>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9628-40E6-B3C1-256BFF9D75C9}"/>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9628-40E6-B3C1-256BFF9D75C9}"/>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9628-40E6-B3C1-256BFF9D75C9}"/>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9628-40E6-B3C1-256BFF9D75C9}"/>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9628-40E6-B3C1-256BFF9D75C9}"/>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{F7DE057E-87ED-497B-9532-21224BFA292C}</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9628-40E6-B3C1-256BFF9D75C9}"/>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{C82E4993-3E38-4A14-BC9E-D0C650DC0D14}</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9628-40E6-B3C1-256BFF9D75C9}"/>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{3409BCD0-C5D6-4224-A613-BBF122FBA76E}</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9628-40E6-B3C1-256BFF9D75C9}"/>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{8582F948-5322-49E5-841B-67D5854706A4}</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9628-40E6-B3C1-256BFF9D75C9}"/>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{E45E2EFE-0CD9-4765-BDD7-3BF3FD043FD0}</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9628-40E6-B3C1-256BFF9D75C9}"/>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{620723F2-41EE-4517-ABDF-49F2416A79EE}</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9628-40E6-B3C1-256BFF9D75C9}"/>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{5E811395-7B3A-4B6F-8A47-2B6A60845ADE}</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9628-40E6-B3C1-256BFF9D75C9}"/>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{FF484A50-6F83-452A-826E-884223C59B62}</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9628-40E6-B3C1-256BFF9D75C9}"/>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{9B96E3CD-5E4D-4969-A618-FD90B09BD3C2}</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9628-40E6-B3C1-256BFF9D75C9}"/>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{7EC6CE2A-F5C4-468F-B989-7DA942370F70}</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9628-40E6-B3C1-256BFF9D75C9}"/>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{033688E8-6C96-4C42-9ED8-7E47E79C2634}</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9628-40E6-B3C1-256BFF9D75C9}"/>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{90D8F40C-E03B-43BA-8E2C-73CF2F506D17}</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9628-40E6-B3C1-256BFF9D75C9}"/>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{60563A42-8AEF-4986-9321-DD6038C37FA1}</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9628-40E6-B3C1-256BFF9D75C9}"/>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{6CFB150E-FEF0-4908-8C05-093989B7567B}</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9628-40E6-B3C1-256BFF9D75C9}"/>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{AD0D9DFE-EF43-49C9-84C8-27B6D0D0245A}</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9628-40E6-B3C1-256BFF9D75C9}"/>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{9ADF58AB-F94D-4370-AE52-2DA059E31BA1}</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9628-40E6-B3C1-256BFF9D75C9}"/>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{A0196533-0DC3-4811-B4D5-07024FB9A583}</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9628-40E6-B3C1-256BFF9D75C9}"/>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{10C728F6-74C8-4B54-B782-5F1A55FFCB3D}</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9628-40E6-B3C1-256BFF9D75C9}"/>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{CD0DD1AC-07B8-4CF5-9597-A7E8CF641363}</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9628-40E6-B3C1-256BFF9D75C9}"/>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{5FC6F854-7288-4F4A-AEAA-50DF2AC24FFF}</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9628-40E6-B3C1-256BFF9D75C9}"/>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{25BFB68E-6BF4-4678-938D-F4FBADD54FF8}</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9628-40E6-B3C1-256BFF9D75C9}"/>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{0AFEDC02-1EC6-4111-A4A3-63BF0ACB51BD}</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9628-40E6-B3C1-256BFF9D75C9}"/>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{AF503D29-127C-44B4-912F-75B22FD971AA}</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9628-40E6-B3C1-256BFF9D75C9}"/>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{7AD64FA2-7AFC-474C-B3CD-5E8E81D5AC50}</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9628-40E6-B3C1-256BFF9D75C9}"/>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{51742EA5-EB0D-4460-B611-CFB22720B9D3}</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9628-40E6-B3C1-256BFF9D75C9}"/>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1.1235955056179775E-2</c:v>
                </c:pt>
                <c:pt idx="1">
                  <c:v>3.3707865168539325E-2</c:v>
                </c:pt>
                <c:pt idx="2">
                  <c:v>0.1</c:v>
                </c:pt>
                <c:pt idx="3">
                  <c:v>0</c:v>
                </c:pt>
                <c:pt idx="4">
                  <c:v>4.49438202247191E-2</c:v>
                </c:pt>
                <c:pt idx="5">
                  <c:v>2.247191011235955E-2</c:v>
                </c:pt>
                <c:pt idx="6">
                  <c:v>4.49438202247191E-2</c:v>
                </c:pt>
                <c:pt idx="7">
                  <c:v>0</c:v>
                </c:pt>
                <c:pt idx="8">
                  <c:v>2.247191011235955E-2</c:v>
                </c:pt>
                <c:pt idx="9">
                  <c:v>0.1</c:v>
                </c:pt>
                <c:pt idx="10">
                  <c:v>1.1235955056179775E-2</c:v>
                </c:pt>
                <c:pt idx="11">
                  <c:v>0</c:v>
                </c:pt>
                <c:pt idx="12">
                  <c:v>0</c:v>
                </c:pt>
                <c:pt idx="13">
                  <c:v>6.741573033707865E-2</c:v>
                </c:pt>
                <c:pt idx="14">
                  <c:v>0.1</c:v>
                </c:pt>
                <c:pt idx="15">
                  <c:v>3.3707865168539325E-2</c:v>
                </c:pt>
                <c:pt idx="16">
                  <c:v>4.49438202247191E-2</c:v>
                </c:pt>
                <c:pt idx="17">
                  <c:v>0</c:v>
                </c:pt>
                <c:pt idx="18">
                  <c:v>0</c:v>
                </c:pt>
                <c:pt idx="19">
                  <c:v>2.247191011235955E-2</c:v>
                </c:pt>
                <c:pt idx="20">
                  <c:v>0</c:v>
                </c:pt>
                <c:pt idx="21">
                  <c:v>0</c:v>
                </c:pt>
                <c:pt idx="22">
                  <c:v>0.1</c:v>
                </c:pt>
                <c:pt idx="23">
                  <c:v>0</c:v>
                </c:pt>
                <c:pt idx="24">
                  <c:v>0.1</c:v>
                </c:pt>
              </c:numCache>
            </c:numRef>
          </c:xVal>
          <c:yVal>
            <c:numRef>
              <c:f>'Customer View Chart'!$F$49:$F$73</c:f>
              <c:numCache>
                <c:formatCode>0</c:formatCode>
                <c:ptCount val="25"/>
                <c:pt idx="0">
                  <c:v>103.36396246176302</c:v>
                </c:pt>
                <c:pt idx="1">
                  <c:v>105.45240459124369</c:v>
                </c:pt>
                <c:pt idx="2">
                  <c:v>200</c:v>
                </c:pt>
                <c:pt idx="3">
                  <c:v>0</c:v>
                </c:pt>
                <c:pt idx="4">
                  <c:v>129.42282223266542</c:v>
                </c:pt>
                <c:pt idx="5">
                  <c:v>200</c:v>
                </c:pt>
                <c:pt idx="6">
                  <c:v>200</c:v>
                </c:pt>
                <c:pt idx="7">
                  <c:v>0</c:v>
                </c:pt>
                <c:pt idx="8">
                  <c:v>47.920588338458295</c:v>
                </c:pt>
                <c:pt idx="9">
                  <c:v>200</c:v>
                </c:pt>
                <c:pt idx="10">
                  <c:v>56.517373064206843</c:v>
                </c:pt>
                <c:pt idx="11">
                  <c:v>0</c:v>
                </c:pt>
                <c:pt idx="12">
                  <c:v>0</c:v>
                </c:pt>
                <c:pt idx="13">
                  <c:v>179.21678405617547</c:v>
                </c:pt>
                <c:pt idx="14">
                  <c:v>200</c:v>
                </c:pt>
                <c:pt idx="15">
                  <c:v>52.385153121652749</c:v>
                </c:pt>
                <c:pt idx="16">
                  <c:v>59.19016003367431</c:v>
                </c:pt>
                <c:pt idx="17">
                  <c:v>0</c:v>
                </c:pt>
                <c:pt idx="18">
                  <c:v>0</c:v>
                </c:pt>
                <c:pt idx="19">
                  <c:v>31.210279528200974</c:v>
                </c:pt>
                <c:pt idx="20">
                  <c:v>0</c:v>
                </c:pt>
                <c:pt idx="21">
                  <c:v>0</c:v>
                </c:pt>
                <c:pt idx="22">
                  <c:v>200</c:v>
                </c:pt>
                <c:pt idx="23">
                  <c:v>0</c:v>
                </c:pt>
                <c:pt idx="24">
                  <c:v>185.23693629897454</c:v>
                </c:pt>
              </c:numCache>
            </c:numRef>
          </c:yVal>
          <c:smooth val="0"/>
          <c:extLst>
            <c:ext xmlns:c16="http://schemas.microsoft.com/office/drawing/2014/chart" uri="{C3380CC4-5D6E-409C-BE32-E72D297353CC}">
              <c16:uniqueId val="{00000019-9628-40E6-B3C1-256BFF9D75C9}"/>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105.99327082415186</c:v>
                </c:pt>
                <c:pt idx="1">
                  <c:v>104.42517132531155</c:v>
                </c:pt>
                <c:pt idx="2">
                  <c:v>97.668265588037983</c:v>
                </c:pt>
                <c:pt idx="3">
                  <c:v>108.93927024807277</c:v>
                </c:pt>
                <c:pt idx="4">
                  <c:v>104.68956698423413</c:v>
                </c:pt>
                <c:pt idx="5">
                  <c:v>104.33069897875326</c:v>
                </c:pt>
                <c:pt idx="6">
                  <c:v>119.63147576364696</c:v>
                </c:pt>
                <c:pt idx="7">
                  <c:v>97.377988088273156</c:v>
                </c:pt>
                <c:pt idx="8">
                  <c:v>111.91399715815153</c:v>
                </c:pt>
                <c:pt idx="9">
                  <c:v>105.13111868144578</c:v>
                </c:pt>
                <c:pt idx="10">
                  <c:v>105.48193091773888</c:v>
                </c:pt>
                <c:pt idx="11">
                  <c:v>97.177702951629101</c:v>
                </c:pt>
                <c:pt idx="12">
                  <c:v>100.32994188106301</c:v>
                </c:pt>
                <c:pt idx="13">
                  <c:v>122.72728426522296</c:v>
                </c:pt>
                <c:pt idx="14">
                  <c:v>98.277093023625923</c:v>
                </c:pt>
                <c:pt idx="15">
                  <c:v>106.63253351959163</c:v>
                </c:pt>
                <c:pt idx="16">
                  <c:v>98.20294845060495</c:v>
                </c:pt>
                <c:pt idx="17">
                  <c:v>96.77543143201801</c:v>
                </c:pt>
                <c:pt idx="18">
                  <c:v>100.04670846142774</c:v>
                </c:pt>
                <c:pt idx="19">
                  <c:v>94.600842685112056</c:v>
                </c:pt>
                <c:pt idx="20">
                  <c:v>85.475929389116374</c:v>
                </c:pt>
                <c:pt idx="21">
                  <c:v>102.17034621695156</c:v>
                </c:pt>
                <c:pt idx="22">
                  <c:v>92.041031179771011</c:v>
                </c:pt>
                <c:pt idx="23">
                  <c:v>93.597944288678306</c:v>
                </c:pt>
                <c:pt idx="24">
                  <c:v>100.48631200126212</c:v>
                </c:pt>
                <c:pt idx="25">
                  <c:v>107.89139950695299</c:v>
                </c:pt>
                <c:pt idx="26">
                  <c:v>106.55815011123428</c:v>
                </c:pt>
                <c:pt idx="27">
                  <c:v>100</c:v>
                </c:pt>
                <c:pt idx="28">
                  <c:v>109.39098362325129</c:v>
                </c:pt>
                <c:pt idx="29">
                  <c:v>106.37837374568872</c:v>
                </c:pt>
                <c:pt idx="30">
                  <c:v>115.05961551450304</c:v>
                </c:pt>
                <c:pt idx="31">
                  <c:v>110.41977951761102</c:v>
                </c:pt>
                <c:pt idx="32">
                  <c:v>99.827297570860125</c:v>
                </c:pt>
                <c:pt idx="33">
                  <c:v>107.50694835124315</c:v>
                </c:pt>
                <c:pt idx="34">
                  <c:v>104.54061334532814</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3036-4A07-ADFC-730E956FD9F8}"/>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F7A8-46FC-BE09-78AB54D36B9D}"/>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B45B-427E-A042-48505CDC2197}"/>
              </c:ext>
            </c:extLst>
          </c:dPt>
          <c:dPt>
            <c:idx val="1"/>
            <c:invertIfNegative val="0"/>
            <c:bubble3D val="0"/>
            <c:spPr>
              <a:solidFill>
                <a:srgbClr val="89756E"/>
              </a:solidFill>
            </c:spPr>
            <c:extLst>
              <c:ext xmlns:c16="http://schemas.microsoft.com/office/drawing/2014/chart" uri="{C3380CC4-5D6E-409C-BE32-E72D297353CC}">
                <c16:uniqueId val="{00000003-B45B-427E-A042-48505CDC2197}"/>
              </c:ext>
            </c:extLst>
          </c:dPt>
          <c:dPt>
            <c:idx val="2"/>
            <c:invertIfNegative val="0"/>
            <c:bubble3D val="0"/>
            <c:spPr>
              <a:solidFill>
                <a:srgbClr val="30499F"/>
              </a:solidFill>
            </c:spPr>
            <c:extLst>
              <c:ext xmlns:c16="http://schemas.microsoft.com/office/drawing/2014/chart" uri="{C3380CC4-5D6E-409C-BE32-E72D297353CC}">
                <c16:uniqueId val="{00000005-B45B-427E-A042-48505CDC2197}"/>
              </c:ext>
            </c:extLst>
          </c:dPt>
          <c:dPt>
            <c:idx val="3"/>
            <c:invertIfNegative val="0"/>
            <c:bubble3D val="0"/>
            <c:spPr>
              <a:solidFill>
                <a:srgbClr val="C1C630"/>
              </a:solidFill>
            </c:spPr>
            <c:extLst>
              <c:ext xmlns:c16="http://schemas.microsoft.com/office/drawing/2014/chart" uri="{C3380CC4-5D6E-409C-BE32-E72D297353CC}">
                <c16:uniqueId val="{00000007-B45B-427E-A042-48505CDC2197}"/>
              </c:ext>
            </c:extLst>
          </c:dPt>
          <c:dPt>
            <c:idx val="4"/>
            <c:invertIfNegative val="0"/>
            <c:bubble3D val="0"/>
            <c:spPr>
              <a:solidFill>
                <a:srgbClr val="AB347D"/>
              </a:solidFill>
            </c:spPr>
            <c:extLst>
              <c:ext xmlns:c16="http://schemas.microsoft.com/office/drawing/2014/chart" uri="{C3380CC4-5D6E-409C-BE32-E72D297353CC}">
                <c16:uniqueId val="{00000009-B45B-427E-A042-48505CDC2197}"/>
              </c:ext>
            </c:extLst>
          </c:dPt>
          <c:val>
            <c:numRef>
              <c:f>'Wellbeing Acorn Group'!$K$13:$K$17</c:f>
              <c:numCache>
                <c:formatCode>0</c:formatCode>
                <c:ptCount val="5"/>
                <c:pt idx="0">
                  <c:v>154.34775406106675</c:v>
                </c:pt>
                <c:pt idx="1">
                  <c:v>131.70462832431502</c:v>
                </c:pt>
                <c:pt idx="2">
                  <c:v>116.62354587401258</c:v>
                </c:pt>
                <c:pt idx="3">
                  <c:v>60.266584293129455</c:v>
                </c:pt>
                <c:pt idx="4">
                  <c:v>0</c:v>
                </c:pt>
              </c:numCache>
            </c:numRef>
          </c:val>
          <c:extLst>
            <c:ext xmlns:c16="http://schemas.microsoft.com/office/drawing/2014/chart" uri="{C3380CC4-5D6E-409C-BE32-E72D297353CC}">
              <c16:uniqueId val="{0000000A-B45B-427E-A042-48505CDC2197}"/>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A399-4E61-95A5-F712524DBD05}"/>
              </c:ext>
            </c:extLst>
          </c:dPt>
          <c:dPt>
            <c:idx val="1"/>
            <c:invertIfNegative val="0"/>
            <c:bubble3D val="0"/>
            <c:spPr>
              <a:solidFill>
                <a:srgbClr val="89756E"/>
              </a:solidFill>
            </c:spPr>
            <c:extLst>
              <c:ext xmlns:c16="http://schemas.microsoft.com/office/drawing/2014/chart" uri="{C3380CC4-5D6E-409C-BE32-E72D297353CC}">
                <c16:uniqueId val="{00000003-A399-4E61-95A5-F712524DBD05}"/>
              </c:ext>
            </c:extLst>
          </c:dPt>
          <c:dPt>
            <c:idx val="2"/>
            <c:invertIfNegative val="0"/>
            <c:bubble3D val="0"/>
            <c:spPr>
              <a:solidFill>
                <a:srgbClr val="30499F"/>
              </a:solidFill>
            </c:spPr>
            <c:extLst>
              <c:ext xmlns:c16="http://schemas.microsoft.com/office/drawing/2014/chart" uri="{C3380CC4-5D6E-409C-BE32-E72D297353CC}">
                <c16:uniqueId val="{00000005-A399-4E61-95A5-F712524DBD05}"/>
              </c:ext>
            </c:extLst>
          </c:dPt>
          <c:dPt>
            <c:idx val="3"/>
            <c:invertIfNegative val="0"/>
            <c:bubble3D val="0"/>
            <c:spPr>
              <a:solidFill>
                <a:srgbClr val="C1C630"/>
              </a:solidFill>
            </c:spPr>
            <c:extLst>
              <c:ext xmlns:c16="http://schemas.microsoft.com/office/drawing/2014/chart" uri="{C3380CC4-5D6E-409C-BE32-E72D297353CC}">
                <c16:uniqueId val="{00000007-A399-4E61-95A5-F712524DBD05}"/>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0.25842696629213485</c:v>
                </c:pt>
                <c:pt idx="1">
                  <c:v>0.2247191011235955</c:v>
                </c:pt>
                <c:pt idx="2">
                  <c:v>0.25842696629213485</c:v>
                </c:pt>
                <c:pt idx="3">
                  <c:v>0.25842696629213485</c:v>
                </c:pt>
              </c:numCache>
            </c:numRef>
          </c:val>
          <c:extLst>
            <c:ext xmlns:c16="http://schemas.microsoft.com/office/drawing/2014/chart" uri="{C3380CC4-5D6E-409C-BE32-E72D297353CC}">
              <c16:uniqueId val="{00000008-A399-4E61-95A5-F712524DBD05}"/>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A399-4E61-95A5-F712524DBD05}"/>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103.36396246176302</c:v>
                </c:pt>
                <c:pt idx="1">
                  <c:v>105.45240459124369</c:v>
                </c:pt>
                <c:pt idx="2">
                  <c:v>343.38791085095323</c:v>
                </c:pt>
                <c:pt idx="3">
                  <c:v>0</c:v>
                </c:pt>
                <c:pt idx="4">
                  <c:v>129.42282223266542</c:v>
                </c:pt>
              </c:numCache>
            </c:numRef>
          </c:val>
          <c:extLst>
            <c:ext xmlns:c16="http://schemas.microsoft.com/office/drawing/2014/chart" uri="{C3380CC4-5D6E-409C-BE32-E72D297353CC}">
              <c16:uniqueId val="{00000000-117C-454A-9A1E-FBB41A156DF0}"/>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232.99959871589087</c:v>
                </c:pt>
                <c:pt idx="1">
                  <c:v>221.24590975989636</c:v>
                </c:pt>
                <c:pt idx="2">
                  <c:v>0</c:v>
                </c:pt>
                <c:pt idx="3">
                  <c:v>47.920588338458295</c:v>
                </c:pt>
                <c:pt idx="4">
                  <c:v>357.38982273154573</c:v>
                </c:pt>
                <c:pt idx="5">
                  <c:v>56.517373064206843</c:v>
                </c:pt>
                <c:pt idx="6">
                  <c:v>0</c:v>
                </c:pt>
                <c:pt idx="7">
                  <c:v>0</c:v>
                </c:pt>
              </c:numCache>
            </c:numRef>
          </c:val>
          <c:extLst>
            <c:ext xmlns:c16="http://schemas.microsoft.com/office/drawing/2014/chart" uri="{C3380CC4-5D6E-409C-BE32-E72D297353CC}">
              <c16:uniqueId val="{00000000-C8BF-4FAD-A893-28C90B31BCCA}"/>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179.21678405617547</c:v>
                </c:pt>
                <c:pt idx="1">
                  <c:v>258.93981996606243</c:v>
                </c:pt>
                <c:pt idx="2">
                  <c:v>52.385153121652749</c:v>
                </c:pt>
                <c:pt idx="3">
                  <c:v>59.19016003367431</c:v>
                </c:pt>
                <c:pt idx="4">
                  <c:v>0</c:v>
                </c:pt>
              </c:numCache>
            </c:numRef>
          </c:val>
          <c:extLst>
            <c:ext xmlns:c16="http://schemas.microsoft.com/office/drawing/2014/chart" uri="{C3380CC4-5D6E-409C-BE32-E72D297353CC}">
              <c16:uniqueId val="{00000000-C04A-43A6-BF08-0895163E7480}"/>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0</c:v>
                </c:pt>
                <c:pt idx="1">
                  <c:v>31.210279528200974</c:v>
                </c:pt>
                <c:pt idx="2">
                  <c:v>0</c:v>
                </c:pt>
                <c:pt idx="3">
                  <c:v>0</c:v>
                </c:pt>
                <c:pt idx="4">
                  <c:v>256.44609921560317</c:v>
                </c:pt>
                <c:pt idx="5">
                  <c:v>0</c:v>
                </c:pt>
                <c:pt idx="6">
                  <c:v>185.23693629897454</c:v>
                </c:pt>
              </c:numCache>
            </c:numRef>
          </c:val>
          <c:extLst>
            <c:ext xmlns:c16="http://schemas.microsoft.com/office/drawing/2014/chart" uri="{C3380CC4-5D6E-409C-BE32-E72D297353CC}">
              <c16:uniqueId val="{00000000-3367-4D2B-ACE1-C3448BBB904D}"/>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0</c:v>
                </c:pt>
                <c:pt idx="2">
                  <c:v>0</c:v>
                </c:pt>
              </c:numCache>
            </c:numRef>
          </c:val>
          <c:extLst>
            <c:ext xmlns:c16="http://schemas.microsoft.com/office/drawing/2014/chart" uri="{C3380CC4-5D6E-409C-BE32-E72D297353CC}">
              <c16:uniqueId val="{00000000-70BA-4B9F-80B2-B5ED6228A2C0}"/>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357.38982273154573</c:v>
                </c:pt>
                <c:pt idx="1">
                  <c:v>343.38791085095323</c:v>
                </c:pt>
                <c:pt idx="2">
                  <c:v>258.93981996606243</c:v>
                </c:pt>
                <c:pt idx="3">
                  <c:v>256.44609921560317</c:v>
                </c:pt>
                <c:pt idx="4">
                  <c:v>232.99959871589087</c:v>
                </c:pt>
                <c:pt idx="5">
                  <c:v>221.24590975989636</c:v>
                </c:pt>
                <c:pt idx="6">
                  <c:v>185.23693629897454</c:v>
                </c:pt>
                <c:pt idx="7">
                  <c:v>179.21678405617547</c:v>
                </c:pt>
                <c:pt idx="8">
                  <c:v>129.42282223266542</c:v>
                </c:pt>
                <c:pt idx="9">
                  <c:v>105.45240459124369</c:v>
                </c:pt>
                <c:pt idx="10">
                  <c:v>103.36396246176302</c:v>
                </c:pt>
                <c:pt idx="11">
                  <c:v>59.19016003367431</c:v>
                </c:pt>
                <c:pt idx="12">
                  <c:v>56.517373064206843</c:v>
                </c:pt>
                <c:pt idx="13">
                  <c:v>52.385153121652749</c:v>
                </c:pt>
                <c:pt idx="14">
                  <c:v>47.920588338458295</c:v>
                </c:pt>
                <c:pt idx="15">
                  <c:v>31.210279528200974</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F9AF-4CD9-B166-FCD39EDE271B}"/>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7DB4E0E-6C70-4FE1-8712-A171FA61A8DD}"/>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4B1058B5-23A2-49C4-9D2B-164B62582730}"/>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1C17E022-2D28-475B-9D9E-92E870946299}"/>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6964EC77-85A2-4F25-BE8F-92E95F9065F8}"/>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13225B5B-1CA3-4C36-8088-D37C5ED0C9B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60E78729-A476-4412-BD12-F365EE98A15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BA10BAD6-6C49-49B8-B627-53D3D7C06F1E}"/>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D3186B1-5C92-4811-98EF-606E0846E6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D4959287-B63A-479E-8A87-7AEF10D522F7}"/>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470148FA-0424-40A0-9889-6409CCF4B03D}"/>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C55ED7E2-0955-4659-A076-A526F8853AFC}"/>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594CF1A9-6E48-4EC7-BCD2-7E9327A2FBFC}"/>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44C8E953-40DC-4D4E-B217-AFAA81B569A0}"/>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2630DBC3-D558-45FB-ADE4-1F3515DBA669}"/>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FF6C16BA-6FA9-44BB-97A2-1381865FDB0D}"/>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40EAD4D7-73D0-4B58-933D-4B2A4AA4A73E}"/>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B4FF0EA1-CEA0-4429-B03E-39DF73DB691B}"/>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045414A2-D884-4523-B273-B8B4B3AC5CE6}"/>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B6BC0106-DA49-4239-BCF3-79A4F120E18B}"/>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85688574-A3DE-4589-8794-D2FF056EB029}"/>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AEA9561E-1B66-408F-A493-EAB196FE360D}"/>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B82D97E8-DDF2-437F-9997-77A6B8E0AFBA}"/>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5D6886D5-8FEC-4518-A12B-78A3C9852F37}"/>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25008642-095C-4D70-B500-CE7296ED24D5}"/>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B373D50D-C503-45B6-AFF9-B0D3B6FE3CE6}"/>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BD3BD592-FF9D-4AE7-AA38-7799200FCFD7}"/>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4E4D2ACE-0A7A-4C94-B21A-5F48CDD2B6FC}"/>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F457D7F5-7F2F-45EA-AA42-8B303A30D98F}"/>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7F991019-E7C9-4A64-B0FF-36C8D13B5998}"/>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910FAD94-04B4-4C23-883D-F33D6982416F}"/>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C36ACD4B-D671-402B-AD03-01117F76376A}"/>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3AEE75F4-A17B-4A35-AAF8-25916DD1C509}"/>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E98D6F8C-B995-4305-8BC8-E6278B378BAC}"/>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5FD84D6F-9514-4CEA-A8C4-69D3277A27B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36F9E440-C364-4417-B016-9CFF10A7CE0A}"/>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4594F8C6-FD38-4C36-8235-0937EE20D0F5}"/>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3A4E2C05-5FB8-4C4C-9F27-02A98789D0FA}"/>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CD69127E-EB32-4DF7-945E-BEC6E48DCEB6}"/>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884AA02D-E43C-4D1D-BAEF-3824E3B9ED1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64494EEF-C3E5-4742-8D6B-A510A7D371D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C9E30762-FC4D-4F59-8DB3-EC76243251E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BA7D160D-037D-438E-96EC-BE30C7837A70}"/>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B0A2DB3-9AD6-43FA-9B5B-E096EB41B1F3}"/>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81DEB814-0A66-4786-8871-6EB801FE0A14}"/>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72F9C513-6B68-4B1A-8B01-6E3FF11F5F06}"/>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3B19473F-DAF4-4316-8075-671E04B32C56}"/>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5BA54ACE-2064-4169-A61E-0537E639AF0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BCBA5B6B-1CDD-4764-8B34-C2D9034F7197}"/>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6958AA57-9D1C-4831-A2D5-022AFCBA662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89F9BA8-60B6-45B3-81DC-05AC1F06D56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7192CD40-65C0-4184-9326-D5FCF4DB7AA0}"/>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4AAFA1FE-46EE-4ECA-9808-528767380B57}"/>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B1F0446D-A53A-48C2-A8CB-2E9EAAD3D00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4A223FA-56D4-4E50-832E-253E02A253D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DFDCA21A-28E3-4A25-9822-440FBAC09896}"/>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78030908-4BAA-40BE-A6F8-CE549BD2AD1A}"/>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F483D76F-A2E5-4DC9-8C46-CF522F48CB40}"/>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DD62E0D2-0315-40AD-A2C2-37EE8D644A67}"/>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929755A5-580D-4964-B7D7-62B501592CCA}"/>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AFCBEC45-2637-492C-8FDD-B78358566BE9}"/>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F59F673-43A9-486E-AD0D-8C761263915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955F170-B232-4D2C-A26B-5D02E96A090E}"/>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F9BF228-9CA5-4BAA-BCB1-A4D9D01CEB04}"/>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62EC8F4-745A-4C99-9BD9-6752A1AFF21D}"/>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3771DA2-4EAF-4EFC-9142-5D906B680894}"/>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763A4172-3332-4E76-BE61-A5AE4DD5E92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65AB97E-7EEF-4CED-AC76-2241A9482DA4}"/>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AB23A72-7D90-42EC-9486-19F4261FCF6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3957836-9BE0-400A-B151-C33646ED3832}"/>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73400CDB-4B61-4497-947C-006CEB6C281E}"/>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303DAFA3-7C42-497E-BEF1-89564B5DE561}"/>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Wharton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FBBE6E35-3934-4E8D-8B69-8C76E4798287}"/>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50F81105-7822-4894-B504-1F05D78CFF7F}"/>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8C990D36-17F7-428B-85A4-E5A168566589}"/>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8792B5F1-64BF-469E-AE10-BE951D3D974E}"/>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4D0A55CE-296D-40F6-9E17-BA5DFDAF5EA8}"/>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407B10C5-246D-4E91-A4D7-91128B57F942}"/>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29DE67FB-F396-446A-B0FE-73488C3D694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D55D583B-F847-4202-9760-90D995AA3B89}"/>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416E59F4-4065-4350-A5CB-E2F319246AE2}"/>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6E396E2F-BD4E-4DF2-9098-B6639EF6640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648B67C8-77C1-414C-87B7-A9B3AC53846E}"/>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2871EC7C-F4BE-46D3-9049-FDA789A1DB05}"/>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99618625-1FFF-4B7C-BADC-77B037F21C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01FEF3B4-4C82-45AE-B2FC-B9F8565DC950}"/>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F1BB8D8F-CE4A-45B4-B528-F6F3A1033F50}"/>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BC8CC933-D31E-4136-A616-E6342DD4255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27DEF344-9463-4D8E-A7FC-7556F6A7D939}"/>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A2E77488-5930-4AD7-BFF1-5E0117FE846F}"/>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8B99BADF-5BF5-4F0A-B7FD-0B6C785AA335}"/>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2ED4A38D-000A-40E8-AD02-4FE5726AB28F}"/>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E4A291FB-E87D-4C09-B290-C05152459805}"/>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14%</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5A1E20ED-A172-4579-AA8B-4053E11D18B9}"/>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B1E195FA-9E6C-4B6E-B129-8E825D4E7E29}"/>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12D3CF0E-E166-415D-B288-135091AE913D}"/>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B068E087-2AB7-460C-ACD3-34D1E3B4A931}"/>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98</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4A3AA9EF-2A64-4047-A9AC-7925AD08252E}"/>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106</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EDB8853D-44D6-4A03-8763-E82852294EC5}"/>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112</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40847734-0B8C-4B17-BB96-B5A050558AE5}"/>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120</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B937A5C0-3DEF-4EC9-B8AE-E7124CE69912}"/>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100</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4E84BCF1-11AF-48C1-B4E5-DB703EBAC97C}"/>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D4FAECB1-31DB-4B64-AF99-3A79EE926B10}"/>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D3A1046F-A307-4CF3-8498-DB1579C0EA40}"/>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09BDCE0B-4F42-453A-B6B3-CA8F202C556A}"/>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1504BAA3-9D05-4FF1-A0C0-6789088E8852}"/>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B732F5F4-16F8-4A53-A966-871C6C0DA1F4}"/>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FEF000E2-713F-4FA0-818C-1410BCB63B39}"/>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6055C4BA-DDC0-4656-BF16-804D227051D2}"/>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9151408A-B7AB-4C83-9A28-C65973622FCF}"/>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FAEA3AB0-17FD-47A9-B537-4E7E95EB572B}"/>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04BA085C-14E8-482B-886E-0B50168DA71F}"/>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470358E3-FB5E-4BDD-ABE5-F2084429AE25}"/>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D7219BAA-10C6-43FC-BD80-DCBAF99D957F}"/>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D0ECFFFE-B2E4-4579-8AC7-A4665C1EF7E7}"/>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152AD82B-B529-46E9-8679-5C3B78B83A88}"/>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81606DAD-7017-46DD-99D8-57C7F43A6466}"/>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BB648D8B-E5F2-4E4D-911A-BD4D169D172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61F4E671-161A-4A97-BF4C-2BCCF0E79A74}"/>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1AC53592-B3DE-443B-AF9D-AC65E33ECE40}"/>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2C2E8567-26C1-4BF0-8BB5-5F32FCEC9A7A}"/>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6AE43660-06FD-475C-84CB-77AD57EC897F}"/>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F099C14C-051E-4234-A252-DA64B679F67D}"/>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601379</xdr:colOff>
      <xdr:row>31</xdr:row>
      <xdr:rowOff>152400</xdr:rowOff>
    </xdr:from>
    <xdr:ext cx="616514" cy="233205"/>
    <xdr:sp macro="" textlink="'Data - Overview'!L40">
      <xdr:nvSpPr>
        <xdr:cNvPr id="64" name="TextBox 63">
          <a:extLst>
            <a:ext uri="{FF2B5EF4-FFF2-40B4-BE49-F238E27FC236}">
              <a16:creationId xmlns:a16="http://schemas.microsoft.com/office/drawing/2014/main" id="{F66E2FC0-DB25-44C0-92E1-B96F1B1A2FDD}"/>
            </a:ext>
          </a:extLst>
        </xdr:cNvPr>
        <xdr:cNvSpPr txBox="1"/>
      </xdr:nvSpPr>
      <xdr:spPr>
        <a:xfrm>
          <a:off x="601379" y="60960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97</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2C32C534-9F97-4764-AA12-043543B3D45D}"/>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FBA9A3BB-0FB1-4D69-86B0-04E9CF240AA6}"/>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A124D183-2DA6-43FF-885B-9DC88BEB0EC7}"/>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104</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44F4AD2E-3FF3-44FA-9058-0606F0806017}"/>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277C83BA-F008-4202-AFC9-7599B3AFC78E}"/>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23%</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FBA174BC-493E-4294-A8EF-33604E68330A}"/>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105</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4FC2EDEF-CF66-47B9-997A-B5AA3811754F}"/>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A63497E0-A002-439B-B767-17C8BDA3FFCA}"/>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E4CEA09E-5A6B-4955-969F-8752057E3D51}"/>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107</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0C317503-3602-45C6-B6EA-D4FEA64ED341}"/>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F4E9184C-ACB6-442E-81FE-7B6723F644CC}"/>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7E98B24F-8886-4309-93FE-9EBCC8BC5E57}"/>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105</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729C050F-DD9E-4AFC-B183-4BAE67C75B3C}"/>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BDBE725E-4858-4C34-A357-C8E31BB73EA9}"/>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D6486D16-F57F-4A94-BDA9-EA826D19177A}"/>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106</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C5F1FA4A-8502-4F71-86A0-B586EF7E4DB6}"/>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AF373270-607F-46E2-82FB-74BFBD77F3CA}"/>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10%</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1925E3A6-8FCF-40D2-A49C-249F2291B674}"/>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121</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A97039D1-1A25-453D-9BB3-F25B29F8C8E8}"/>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D47F5090-C119-40CB-AB9A-F048A5B0CB40}"/>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24%</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0D10DE4C-2823-4367-AC85-70B75C322BE1}"/>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115</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78F8911A-6C4C-47A4-8632-8E1F87107330}"/>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E2B68DD2-D714-4CDB-BEA9-A68F0CD69655}"/>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16%</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9BF6A300-8A6E-44D8-ACDC-07E757A6F9D1}"/>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107</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2500AC2D-3919-4016-AC70-E89E17C7AC4D}"/>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C7EB586B-334D-4A35-8F7F-4514D45C36BB}"/>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11%</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AAA0809E-097C-4E20-A483-E2F9A9541361}"/>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115</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5D31A9CF-3369-4D1E-AEF3-4E664990095A}"/>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32107865-916B-4A88-B685-C7EE7B7A6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C9099C3D-7F3C-436F-BE99-39D4338A7180}"/>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09E1D5AA-3841-41F1-A15A-A228BD6ABACB}"/>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43%</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BC23F076-D3C2-4072-A6DB-55C06FBE19EC}"/>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116</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5F2B856B-81D5-439C-A7DD-F0DDF2590ED7}"/>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112B62FF-3651-4687-9408-A1598C92E988}"/>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43%</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3FD3B1C0-D5F1-42BD-9E98-766EDD4C3FB8}"/>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111</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3CD2DA16-E9CA-4947-A62F-57B4BE3D6A9F}"/>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EFCDF889-B226-435A-B0D5-EB96AE276F0D}"/>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17%</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1AD51319-633F-421B-A27E-32CD60CE2C49}"/>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130</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2CB88338-B83B-4B78-8EAE-07EB7CC7E96D}"/>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D4B8B6EA-3E0C-429A-AD92-3135CC2D1F6B}"/>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452FF26F-BB06-43EA-B1F4-F70DD6929E77}"/>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972D27D4-4069-40F9-B404-71C77A62E549}"/>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17E466E8-05A9-4912-BC99-D07F19F2B092}"/>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CE949F4C-5846-4E19-BD30-8A316680E2B7}"/>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39.8</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D6100D67-0019-4BB5-9705-E02B44D42F0E}"/>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83C915CA-1CE0-4251-88E2-86159E4024A2}"/>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9E6B62D4-ACE8-4CE6-A2CD-04065BB093F0}"/>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3D3EB7C0-A9E7-4330-99DA-CDEBC6F25038}"/>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A0E3036D-35CF-4D7D-B574-E70788D02007}"/>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AE072900-EFB5-4465-A42B-AB70249151A1}"/>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04F43114-35C0-4A5F-8668-F79AE35D62D4}"/>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195413ED-09B8-42FF-946A-5A42140C26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F72B8AB5-ED5C-4B8A-98EB-B4096874705E}"/>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FFCA87FA-ADE1-4759-880B-C7F0F550CCC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FC31F053-77A7-4E49-B3F4-75852D40A3FB}"/>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0A119A06-9147-490D-BF4F-DE9A8C73FA8D}"/>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1491B6C1-590E-4803-99A8-EA3C673FFC84}"/>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CAD5B423-4B83-4148-B04D-A64085D6C05E}"/>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B3647AFC-366F-4653-B875-0C8FEA6DE23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42343575-8780-4E75-9DA0-4AEF4049F419}"/>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E25A6A4D-BD8A-43FD-AFE4-197668703B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B8D7EECA-349C-43B8-96F1-57306ED0B6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A0D7E565-1B07-492E-960E-72FA16933B40}"/>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B00F46CB-DD88-42BD-8319-E64E0C63B808}"/>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C16F044E-AF6A-4C11-9C35-3A353DD0B0C4}"/>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6F3E0660-DF17-4210-BC99-C054AD4EB39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0B80360D-5A7F-451F-B35F-D6E1E669F45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8D8E4D75-93B7-4417-B8D0-E4B987472F81}"/>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AB3903F3-CE18-43E9-BF92-4ABC60ECB35F}"/>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5225C9BC-0E56-4133-8A2E-DF66851B78F4}"/>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2C88A88D-0F57-441D-954F-7997D8E882FB}"/>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4CD9B96E-63DC-4D04-8B30-0CD171A30929}"/>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116</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07DD5239-F43D-44D6-995E-C8A492DD077F}"/>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108</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9D7FF64E-5E69-4FFF-A57E-C71E0333DE33}"/>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117</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9FF79072-E69F-4386-A3BE-77C2C020E26B}"/>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116</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7DCD8CDA-9325-4F6E-92C8-14E5F387FF1E}"/>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CFD0F1C5-4346-4586-96CA-D6131A81E311}"/>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91</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B14A428A-23D7-4B27-AAD0-37BFB3E0E475}"/>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81</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F858D4A3-5C80-460C-98CE-66BFA496959A}"/>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80</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5B5D2D59-70F7-43B3-AC47-1220D03F154B}"/>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FDDBEE8B-024E-40B1-A248-40BD1E0D5777}"/>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C7A56F2E-3407-4CA9-A9AC-50EB25A0DE0D}"/>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24%</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B45A787D-71A4-463C-8D64-2E6A5DAD4464}"/>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3F11CB0F-5520-4C75-AE28-AFDB2197744D}"/>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4%</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FD64C113-648C-430D-82C1-4A23AEA9DCF5}"/>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18%</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B796CB2E-AB46-4403-8CF7-58147179BCD9}"/>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35%</a:t>
            </a:fld>
            <a:endParaRPr lang="en-GB" sz="4800" b="1">
              <a:solidFill>
                <a:srgbClr val="92D050"/>
              </a:solidFill>
            </a:endParaRPr>
          </a:p>
        </xdr:txBody>
      </xdr:sp>
      <xdr:pic>
        <xdr:nvPicPr>
          <xdr:cNvPr id="151" name="Picture 150">
            <a:extLst>
              <a:ext uri="{FF2B5EF4-FFF2-40B4-BE49-F238E27FC236}">
                <a16:creationId xmlns:a16="http://schemas.microsoft.com/office/drawing/2014/main" id="{D1DB2C1F-4A6B-4E7D-8478-A7B8C3A730DC}"/>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6138CA94-37B5-4765-BC30-86A0D992DA1F}"/>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4793B5C8-8A44-42CD-AB7E-5DDDA4561402}"/>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2A4D50FA-1C6A-48A6-9093-C189569ABAF1}"/>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8BB817E2-3E72-4C9A-A17A-9126CC7839BC}"/>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EEE810F5-941A-4741-A74A-D2CC360DF66C}"/>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F246B1D1-C25A-4522-BE66-0700A989D917}"/>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164257F5-8736-4689-8A51-7821B23EDC67}"/>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EBF17410-E6F5-4E61-B3A5-AAB9671399B8}"/>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80</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16269238-9E08-4A5C-8AB5-93E090066A0C}"/>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E9E9D92F-5477-4E24-8D92-32C1EB8A180E}"/>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125</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10190AE8-C011-435B-9E6F-95958A82230B}"/>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110</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7EDC0F87-0190-46DD-B0AE-171A09949EB0}"/>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110</a:t>
            </a:fld>
            <a:endParaRPr lang="en-GB" sz="500" b="1">
              <a:solidFill>
                <a:schemeClr val="bg1"/>
              </a:solidFill>
            </a:endParaRPr>
          </a:p>
        </xdr:txBody>
      </xdr:sp>
      <xdr:pic>
        <xdr:nvPicPr>
          <xdr:cNvPr id="164" name="Picture 163">
            <a:extLst>
              <a:ext uri="{FF2B5EF4-FFF2-40B4-BE49-F238E27FC236}">
                <a16:creationId xmlns:a16="http://schemas.microsoft.com/office/drawing/2014/main" id="{17387DD9-D640-4D1D-8A95-2B1BB1405B1D}"/>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FAD66CD6-E1B6-41DF-98E8-06112FBA812B}"/>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50ACD3F3-EB21-43CC-BEB4-7FCA06C60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B31AEF67-7778-4C74-8DDB-71FB39F3F676}"/>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DE60EC3E-2868-495E-A7EF-C20C7A1856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75A7D343-AF92-493E-90A0-8983413BD44A}"/>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4FFF28CE-4D2D-47A0-834A-4AEED7575992}"/>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EAFB139C-0C32-4BA3-9CC3-97D537B564D1}"/>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AAC576C5-AEE3-483C-AB92-F1625B39C7A9}"/>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A22F9FB6-08A5-41C1-878F-2C0632B16B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F96D237A-2313-4298-B817-5E202CE5DDE6}"/>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173A0BA9-6778-4845-996E-2A3DB2248161}"/>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80388C22-9765-4CDA-823D-50FDAC7F1E24}"/>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30%</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CAB72015-E99E-458F-AB58-5B10FB9F6515}"/>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43%</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F760F6E9-CEB3-4852-850E-B7DB4B12D641}"/>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98</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BD35112A-3DDE-4D4E-9D7D-5A53450050CA}"/>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102</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C85A9144-6A11-49EC-B06A-F658EFEA39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CBAF9985-5A69-4227-B02D-F4BD2E9B6F4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39BDCC2A-6655-47F5-B65F-3F4CE6A2B7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CFA48225-AA38-4093-A700-1763BDA69C1B}"/>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20%</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B1AD5679-D738-4F76-B22A-0A95B276FA43}"/>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45339FEC-7481-498F-B166-1EE0936DFB11}"/>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54CBCA91-3554-4168-B760-84DE0EC39896}"/>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35%</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0AF6A3A6-D8E4-4E0A-8C22-AAD508731DD7}"/>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36%</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453748EC-1DAD-48E5-AEAD-90E2DEB0814E}"/>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9%</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13B21DF3-BF6F-45B6-8A66-EC73C773796A}"/>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4268091B-486A-4EBA-B65A-5A7E52EFD4BD}"/>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108</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356161E6-C165-4B10-9623-9113B26DEAD1}"/>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90</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E3EAFA58-C332-4354-9458-DEFB7288E8B7}"/>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104</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37A2FBD5-2EC7-45D9-AEAB-184B0B6B229B}"/>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113</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3ABC74E8-7203-4A58-87BB-5D5D5A072454}"/>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0A0F5053-62A2-46C6-9C88-71ACB7999153}"/>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4405D7C7-3044-4521-B7B8-3C94331ED45B}"/>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3091E4CE-E263-4F83-842B-2F6A8A4E366B}"/>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75812FF0-9CD1-4FD2-BF0D-AA99B639B6BB}"/>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AB4DE8BE-9769-4C0C-94FC-E440AD4255C5}"/>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5D9A6E60-77C6-4A73-AAC4-65BED6A1E56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AAD41578-39DF-4292-98FE-7817961C31F6}"/>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6AC08EF6-120C-40EE-8D75-176817802BD1}"/>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69B3C4A5-D837-48B4-AD15-DA78AFD01E7A}"/>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2500AAE3-5189-4EAB-956C-44DC633B100A}"/>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0E57BAD6-87EE-45F9-AD1B-FC23CA207DA9}"/>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0CA951D0-C367-4FD5-8C10-8A2DBCEF2696}"/>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6EE6C7B1-C9F4-41D5-9512-C9D6D113AC3F}"/>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3A569578-9B29-4FF7-9D98-70EE980ADB10}"/>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C495235F-EF93-4A54-A366-283DF7012A18}"/>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6E5F2869-B5EA-43F0-B71B-A965EF0ACA69}"/>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7B02E047-A53A-4E8E-A1AB-2540575B3433}"/>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05830EA4-8AA8-427E-BF82-BC0A95D24FF9}"/>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83E4E15-B0D3-487D-AF5B-C6B11E1B937E}"/>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0CF2489-78A4-4215-87A7-2191CA29B672}"/>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A005BBD-504E-4FB1-AC56-CD5B8DAA9416}"/>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F499C9D-C1D3-4462-A555-6BA035AE6903}"/>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92FA4E84-C271-49B3-94FD-6928656F85B8}"/>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C60D65F-07F8-4583-B287-9B02AE58EB26}"/>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BFBEF37-CBFA-4130-98A1-EBA01AB5325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5EFBEF1-C369-48DD-A66B-A524601D23BE}"/>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444F3BA0-553B-4C25-A668-D600D12210F4}"/>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FFF4494D-6F31-40F8-9AF9-2917D7A06BE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E6B36AF-0E4D-4C56-BE3B-885AEAF5EF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9CAB6C3F-3F6B-4DF6-B388-B8F413E4A712}"/>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AAFD5247-CD57-49E4-8793-65E10AA16282}"/>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Wharton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E04F07B8-D4B5-488D-AF0F-688F3A491AA8}"/>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0F608D4B-DE15-4244-AB54-483BE74AC906}"/>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3E664094-52F0-4E28-B792-135D3307DE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6FD6B1A8-9706-47F6-8D14-A3C4496CA7F5}"/>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FECC7A51-A76D-48B6-85C3-96CDCBC5FA10}"/>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E96F2281-62D7-4FD9-BD9A-23CC76C81AC9}"/>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F8587E90-2CC3-411A-85A1-7CDD072BE909}"/>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34D50173-3A0E-462E-9D45-D8D2D52CEE23}"/>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F322C52E-E15F-435C-9D8A-E8E559378045}"/>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322C41DC-AA13-4B0D-A026-6F2703895ABD}"/>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0C8A79CC-F73F-44BA-9B48-7D5F82DEC4D2}"/>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4BCDB5E8-01FE-45B2-BBFF-3ED6E7902963}"/>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1369479D-698D-4C64-B1A7-5BFEEA5BC26B}"/>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3C045A7-2927-475D-AAE7-6D775B7A7470}"/>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476F7B9-C971-4EEB-9E58-5AB965F3E31D}"/>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E392907F-D907-428A-A982-0D46C15F3521}"/>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64C5F63-DAFB-43B6-B17D-4AFC1AC0B7DA}"/>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B047082-13BC-4DB2-AA85-5C0F4D7D3ADC}"/>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B35BB41C-7ADF-4612-821E-2C73AC33D02E}"/>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22B568F-7DCF-4ED9-BD83-3FC43063DA8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36EE3F02-2FC4-4E7A-9160-06401ACD67EF}"/>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FA9D73F8-E8F1-48CD-B59C-040D7A23AD4B}"/>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12F85E3E-83ED-4FE8-85B0-D4C78FA39E9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5413C717-9452-4FE8-9366-B48372FAB4D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80DBBEF3-378C-4A48-A35A-39C517996CFF}"/>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E2776C5E-B670-401A-9164-02BE117387E0}"/>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Wharton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0146B216-72EF-4B0C-9F4E-16FCBFA71FBA}"/>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58907940-7EBF-44AE-B082-800383522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5B76E3E9-FD02-4EC4-9613-1B65E6F19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560628BA-B8B7-43D4-A140-731AA42685B1}"/>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CA15179D-6E55-4088-BADA-27C0E994DEEC}"/>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5D2079F-9ECF-47A6-BF6F-A5D925B81239}"/>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224604C-237A-4B81-82B6-1E08B6D04799}"/>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E4B5B96-BDC7-4F4C-8B05-B3659A270A4D}"/>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E2D83A9-042B-4889-8C09-70D4E3612F47}"/>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C42763D-24C9-4153-B320-654F093F78B0}"/>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C97D78A-9B68-43A3-A71A-7BA86CEAD08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D7CA5785-267D-4984-986C-3F6EB92B9021}"/>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8080F5EC-5613-4D5F-9B26-F6AE037E42EE}"/>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4DC5F538-C192-4611-83FD-F7BF43F2534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8DB61ADC-1563-419D-8EF0-EDEBD28165A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7E8A025C-FB8C-47B5-8434-034387D6B1F7}"/>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606B6D9A-7DDC-4D29-A8C3-F52DE34D2745}"/>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Wharton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2D769DD9-DA4B-4240-9AB4-F58E2765047C}"/>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4A8CBC48-FDF4-45BE-9B0A-DF02B847E1FF}"/>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7EAEFA8E-C629-4AFA-8247-7708FF6EB560}"/>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8215380F-5A4E-4F75-8B00-8BAAAD56DCE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E4090413-D5D4-4B01-867D-E43BF10105FA}"/>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A2F79510-5D3E-487A-9BA0-8973D4DD3D64}"/>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637140C8-3026-4F07-A71C-BAB6EF55B76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C3C06083-917B-40F8-A0CD-9C7443B4FC27}"/>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EA181900-B6C4-47C4-A7B1-CE28D89ED0F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6C8F3CE4-A8A0-4994-8968-9508BF3752C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D4E0D06E-A104-47D4-8A5C-3FF9130DF895}"/>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DE01ABE8-BBF3-40FE-92DC-0CD0C6D8B4AC}"/>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94CA7CC3-EE97-46B5-B921-E90B9314367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EB012E57-31D7-40DA-8FBD-DF10EAC9D6C3}"/>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E64674A6-9F44-416B-9A78-7EAE9FC5E848}"/>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0678072E-553C-4070-B68A-3F47121D430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F0CEE9FD-E2FC-4DB4-BB40-E44A897607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65DB769A-735F-44EE-A7DE-6692E1635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9FF72B58-B353-4E21-A411-0C6837AA8C0A}"/>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BA3E8F53-5446-45CD-A31D-819B625222F1}"/>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E5E64A1-21A5-44B3-969A-B4CE77EBA9AB}"/>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0CE6622-AF7F-487A-96AE-1C9B4BFA9B5B}"/>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2F994B2-9411-4A3E-8AD6-C529EDB31092}"/>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C973A40-5CB2-4AAF-AA61-6D69A87F6E1B}"/>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028722D-961A-49BE-B9B2-287019A3F8F7}"/>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DEAE966-DF8B-47A4-B18F-CE62747BE2C6}"/>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B061AAF9-FCE1-45D4-B2CE-DD6462F2EA1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14434FAB-A0FB-42FF-A635-5DF97786C0B1}"/>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E1A92245-C536-452C-A53F-879E1D7B3886}"/>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C2124B7D-EE02-46DC-8727-3C78818D31B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EEE1BFC-BECB-47C2-A90F-D080F924B7B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0D0A2DA5-D82D-4E1C-953D-E3DF8DBA975B}"/>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BF97B680-A7A6-484A-A322-67EDAC18B17C}"/>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Wharton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EE34C6C6-7C3C-4358-BD3B-82EC4AD4EDCB}"/>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01E183EC-484E-4612-A7AD-187F605295E2}"/>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2C71EC56-9FF2-47EB-89DE-BA161BFFEC2C}"/>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2DDC08EE-5D6A-48BF-A090-2BF02338119E}"/>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622372A9-DEF1-4CE4-89DF-1C2D42244802}"/>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934571AD-364F-485B-B562-1E85CFA03874}"/>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C047ECB0-2E18-4AE3-816B-961EF049D35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31297396-255F-4D2B-B305-F4554CA88AB6}"/>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B99E1F15-7148-4DE1-A74B-5AF2CF7158A9}"/>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B1AE14A8-E603-413E-A455-232D1BA8F13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9018A7E1-72AD-4716-B744-C608A3EA8B96}"/>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289A7EAB-E176-40C8-8B51-78FA1D60F102}"/>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E1EE7518-FF4F-4868-B570-08DC397FA59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493C6B6C-D7B4-4D3E-997B-8CC33CD343FB}"/>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190E4413-2D01-4409-8911-26A1AF5E30BA}"/>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E17FC1BC-FEFC-43B4-9210-032C1308301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F10AC2C1-C768-4ED9-90FA-0B83191C1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612FFA9D-44EE-44E0-9FDB-AE4190A52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735A84B7-1E99-406E-B113-C5AD51FE1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707A5A7B-BAEF-4483-8978-23F9D9AA8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A8425F57-1B07-45C5-A6D4-96E6A7DD2E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B155BD84-7042-43DC-8494-059C7AF3791A}"/>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3970BB8D-CC64-4940-B6E3-F61FE46A1B32}"/>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A7F2888C-AF18-443F-9410-D38CF1BC60BA}"/>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341DE01C-15DA-49AB-863C-8E1E9A7A3987}"/>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20AE6D2D-62B1-4238-B9DA-16BDBB7813A8}"/>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6F3EB236-BA66-447D-9AC6-77B2BC2CA8E3}"/>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D5317183-665A-4129-8DBE-6EE3F1F45D6E}"/>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A82BBA00-6B9C-4871-A7ED-9387CAD402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33E15A39-1DD9-4FFE-88B8-0E8C98E1B7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AFAF6726-9C6F-4181-B2C6-C3AFF1FE16D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37AC1608-821B-4B4D-BD2F-F429A9834A63}"/>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90A76ACD-8C7A-492E-9BAC-A26122116AFE}"/>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21D8F22F-076D-4C98-A10D-53149CC8840B}"/>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E23A511-EEF4-4AEB-B5F6-643C20F6AE56}"/>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47F9D3F-701A-47B8-8C98-109DB9FCA93F}"/>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74D39DFF-4817-46D9-B1B2-69F2FEFE3CCA}"/>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FC1FFC6-A5B4-49EC-A6B1-6940B629BF1D}"/>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EE6499A-6E69-41C2-B8FE-719FE1920906}"/>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3231880-AC10-44CB-A417-A2EBE39BA1A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A46EDB8D-87C3-4003-B466-3A3026FD6E68}"/>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A5CCEFA9-5CA3-4F37-A97E-E4D94740C784}"/>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3D849717-3816-45EA-9777-BE808829DBC2}"/>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BCF0BA5-34F0-4415-B16E-53E59DA0040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3DBB2B9A-90C4-4DFE-85DE-29E0D8AA108C}"/>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9C020EA5-1916-4805-944F-4E7843E0BB9F}"/>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Winsford Wharton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AE3AF3B8-7B71-40EF-A218-5CA0CECDCE05}"/>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AE86005C-ACA5-4069-9EDB-656892D87B61}"/>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FE5E85FD-F40F-471F-9EEC-EB9B08957C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4B6F21C0-2437-4BBA-9C4F-4BF500E827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852F8784-4077-4959-8663-AD31A84FA0D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FB03BDC1-A439-4864-A311-B588A195B5CE}"/>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929EC7CF-7C3D-4321-8149-0177AD854949}"/>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1BA9DB02-913C-4139-95B7-A12CF82B11F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5FFA1212-2BBC-499B-85F4-8EC3687C8223}"/>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93EA9C83-0074-431F-ADDC-F7FF3A01E028}"/>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830378AA-479C-4023-83DA-DC6D1E858C34}"/>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5C045DE0-C977-4EF0-A402-ED6C771AB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5E11B43C-A34F-4A9C-80D3-B1811D3F28BB}"/>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FFC4964C0D8D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0.42670786516853931</v>
          </cell>
          <cell r="C89">
            <v>0.17326966292134832</v>
          </cell>
          <cell r="D89">
            <v>0.29607865168539327</v>
          </cell>
          <cell r="E89">
            <v>0.42946067415730332</v>
          </cell>
        </row>
        <row r="90">
          <cell r="A90">
            <v>0.57329213483146069</v>
          </cell>
          <cell r="C90">
            <v>0.82673033707865162</v>
          </cell>
          <cell r="D90">
            <v>0.70392134831460673</v>
          </cell>
          <cell r="E90">
            <v>0.57053932584269673</v>
          </cell>
        </row>
        <row r="96">
          <cell r="C96" t="str">
            <v>0-4</v>
          </cell>
          <cell r="E96">
            <v>6.1022471910112348E-2</v>
          </cell>
        </row>
        <row r="97">
          <cell r="C97" t="str">
            <v>5-17</v>
          </cell>
          <cell r="E97">
            <v>0.16889887640449436</v>
          </cell>
        </row>
        <row r="98">
          <cell r="C98" t="str">
            <v>18-24</v>
          </cell>
          <cell r="E98">
            <v>8.4528089887640448E-2</v>
          </cell>
        </row>
        <row r="99">
          <cell r="C99" t="str">
            <v>25-34</v>
          </cell>
          <cell r="E99">
            <v>0.13650561797752811</v>
          </cell>
        </row>
        <row r="100">
          <cell r="C100" t="str">
            <v>35-49</v>
          </cell>
          <cell r="E100">
            <v>0.19285393258426964</v>
          </cell>
        </row>
        <row r="101">
          <cell r="C101" t="str">
            <v>50-64</v>
          </cell>
          <cell r="E101">
            <v>0.19008988764044943</v>
          </cell>
        </row>
        <row r="102">
          <cell r="C102" t="str">
            <v>65-74</v>
          </cell>
          <cell r="E102">
            <v>9.0752808988764047E-2</v>
          </cell>
        </row>
        <row r="103">
          <cell r="C103" t="str">
            <v>75 plus</v>
          </cell>
          <cell r="E103">
            <v>7.5123595505617993E-2</v>
          </cell>
        </row>
        <row r="115">
          <cell r="C115" t="str">
            <v>Couple - no children</v>
          </cell>
          <cell r="D115">
            <v>0.24353932584269664</v>
          </cell>
        </row>
        <row r="116">
          <cell r="C116" t="str">
            <v>Couple with children</v>
          </cell>
          <cell r="D116">
            <v>0.19451685393258425</v>
          </cell>
        </row>
        <row r="117">
          <cell r="C117" t="str">
            <v>Lone parent</v>
          </cell>
          <cell r="D117">
            <v>3.817977528089888E-2</v>
          </cell>
        </row>
        <row r="118">
          <cell r="C118" t="str">
            <v>Single person - no children</v>
          </cell>
          <cell r="D118">
            <v>0.17640449438202249</v>
          </cell>
        </row>
        <row r="119">
          <cell r="C119" t="str">
            <v>Other: two or more adults</v>
          </cell>
          <cell r="D119">
            <v>0.34756179775280899</v>
          </cell>
        </row>
        <row r="128">
          <cell r="D128">
            <v>0.68879775280898881</v>
          </cell>
          <cell r="L128" t="str">
            <v>0 
Index: 95</v>
          </cell>
        </row>
        <row r="129">
          <cell r="D129">
            <v>0.14250561797752806</v>
          </cell>
          <cell r="L129" t="str">
            <v>1 
Index: 112</v>
          </cell>
        </row>
        <row r="130">
          <cell r="D130">
            <v>0.11880898876404493</v>
          </cell>
          <cell r="L130" t="str">
            <v>2 
Index: 110</v>
          </cell>
        </row>
        <row r="131">
          <cell r="D131">
            <v>5.0280898876404502E-2</v>
          </cell>
          <cell r="L131" t="str">
            <v>3+ 
Index: 124</v>
          </cell>
        </row>
        <row r="137">
          <cell r="D137">
            <v>0.19902247191011238</v>
          </cell>
        </row>
        <row r="138">
          <cell r="D138">
            <v>0.34859550561797753</v>
          </cell>
        </row>
        <row r="139">
          <cell r="D139">
            <v>0.35992134831460665</v>
          </cell>
        </row>
        <row r="140">
          <cell r="D140">
            <v>9.2550561797752812E-2</v>
          </cell>
        </row>
        <row r="146">
          <cell r="D146">
            <v>0.18764044943820224</v>
          </cell>
          <cell r="L146" t="str">
            <v>&lt;20k 
Index: 116</v>
          </cell>
        </row>
        <row r="147">
          <cell r="D147">
            <v>0.32937078651685392</v>
          </cell>
          <cell r="L147" t="str">
            <v>20k - 40k 
Index: 106</v>
          </cell>
        </row>
        <row r="148">
          <cell r="D148">
            <v>0.20841573033707869</v>
          </cell>
          <cell r="L148" t="str">
            <v>40k - 60k 
Index: 98</v>
          </cell>
        </row>
        <row r="149">
          <cell r="D149">
            <v>0.14125842696629212</v>
          </cell>
          <cell r="L149" t="str">
            <v>60k - 80k 
Index: 99</v>
          </cell>
        </row>
        <row r="150">
          <cell r="D150">
            <v>6.4820224719101122E-2</v>
          </cell>
          <cell r="L150" t="str">
            <v>80k - 100k 
Index: 86</v>
          </cell>
        </row>
        <row r="151">
          <cell r="D151">
            <v>6.8550561797752818E-2</v>
          </cell>
          <cell r="L151" t="str">
            <v>100k+ 
Index: 71</v>
          </cell>
        </row>
      </sheetData>
      <sheetData sheetId="4"/>
      <sheetData sheetId="5"/>
      <sheetData sheetId="6">
        <row r="48">
          <cell r="F48" t="str">
            <v>Capped Index</v>
          </cell>
        </row>
        <row r="49">
          <cell r="E49">
            <v>1.1235955056179775E-2</v>
          </cell>
          <cell r="F49">
            <v>103.36396246176302</v>
          </cell>
          <cell r="G49">
            <v>1.1000000000000001</v>
          </cell>
        </row>
        <row r="50">
          <cell r="E50">
            <v>3.3707865168539325E-2</v>
          </cell>
          <cell r="F50">
            <v>105.45240459124369</v>
          </cell>
          <cell r="G50">
            <v>1.2</v>
          </cell>
        </row>
        <row r="51">
          <cell r="E51">
            <v>0.1</v>
          </cell>
          <cell r="F51">
            <v>200</v>
          </cell>
          <cell r="G51">
            <v>1.3</v>
          </cell>
        </row>
        <row r="52">
          <cell r="E52">
            <v>0</v>
          </cell>
          <cell r="F52">
            <v>0</v>
          </cell>
          <cell r="G52">
            <v>1.4</v>
          </cell>
        </row>
        <row r="53">
          <cell r="E53">
            <v>4.49438202247191E-2</v>
          </cell>
          <cell r="F53">
            <v>129.42282223266542</v>
          </cell>
          <cell r="G53">
            <v>1.5</v>
          </cell>
        </row>
        <row r="54">
          <cell r="E54">
            <v>2.247191011235955E-2</v>
          </cell>
          <cell r="F54">
            <v>200</v>
          </cell>
          <cell r="G54">
            <v>2.6</v>
          </cell>
        </row>
        <row r="55">
          <cell r="E55">
            <v>4.49438202247191E-2</v>
          </cell>
          <cell r="F55">
            <v>200</v>
          </cell>
          <cell r="G55">
            <v>2.7</v>
          </cell>
        </row>
        <row r="56">
          <cell r="E56">
            <v>0</v>
          </cell>
          <cell r="F56">
            <v>0</v>
          </cell>
          <cell r="G56">
            <v>2.8</v>
          </cell>
        </row>
        <row r="57">
          <cell r="E57">
            <v>2.247191011235955E-2</v>
          </cell>
          <cell r="F57">
            <v>47.920588338458295</v>
          </cell>
          <cell r="G57">
            <v>2.9</v>
          </cell>
        </row>
        <row r="58">
          <cell r="E58">
            <v>0.1</v>
          </cell>
          <cell r="F58">
            <v>200</v>
          </cell>
          <cell r="G58">
            <v>2.1</v>
          </cell>
        </row>
        <row r="59">
          <cell r="E59">
            <v>1.1235955056179775E-2</v>
          </cell>
          <cell r="F59">
            <v>56.517373064206843</v>
          </cell>
          <cell r="G59">
            <v>2.11</v>
          </cell>
        </row>
        <row r="60">
          <cell r="E60">
            <v>0</v>
          </cell>
          <cell r="F60">
            <v>0</v>
          </cell>
          <cell r="G60">
            <v>2.12</v>
          </cell>
        </row>
        <row r="61">
          <cell r="E61">
            <v>0</v>
          </cell>
          <cell r="F61">
            <v>0</v>
          </cell>
          <cell r="G61">
            <v>2.13</v>
          </cell>
        </row>
        <row r="62">
          <cell r="E62">
            <v>6.741573033707865E-2</v>
          </cell>
          <cell r="F62">
            <v>179.21678405617547</v>
          </cell>
          <cell r="G62">
            <v>3.14</v>
          </cell>
        </row>
        <row r="63">
          <cell r="E63">
            <v>0.1</v>
          </cell>
          <cell r="F63">
            <v>200</v>
          </cell>
          <cell r="G63">
            <v>3.15</v>
          </cell>
        </row>
        <row r="64">
          <cell r="E64">
            <v>3.3707865168539325E-2</v>
          </cell>
          <cell r="F64">
            <v>52.385153121652749</v>
          </cell>
          <cell r="G64">
            <v>3.16</v>
          </cell>
        </row>
        <row r="65">
          <cell r="E65">
            <v>4.49438202247191E-2</v>
          </cell>
          <cell r="F65">
            <v>59.19016003367431</v>
          </cell>
          <cell r="G65">
            <v>3.17</v>
          </cell>
        </row>
        <row r="66">
          <cell r="E66">
            <v>0</v>
          </cell>
          <cell r="F66">
            <v>0</v>
          </cell>
          <cell r="G66">
            <v>3.18</v>
          </cell>
        </row>
        <row r="67">
          <cell r="E67">
            <v>0</v>
          </cell>
          <cell r="F67">
            <v>0</v>
          </cell>
          <cell r="G67">
            <v>4.1900000000000004</v>
          </cell>
        </row>
        <row r="68">
          <cell r="E68">
            <v>2.247191011235955E-2</v>
          </cell>
          <cell r="F68">
            <v>31.210279528200974</v>
          </cell>
          <cell r="G68">
            <v>4.2</v>
          </cell>
        </row>
        <row r="69">
          <cell r="E69">
            <v>0</v>
          </cell>
          <cell r="F69">
            <v>0</v>
          </cell>
          <cell r="G69">
            <v>4.21</v>
          </cell>
        </row>
        <row r="70">
          <cell r="E70">
            <v>0</v>
          </cell>
          <cell r="F70">
            <v>0</v>
          </cell>
          <cell r="G70">
            <v>4.22</v>
          </cell>
        </row>
        <row r="71">
          <cell r="E71">
            <v>0.1</v>
          </cell>
          <cell r="F71">
            <v>200</v>
          </cell>
          <cell r="G71">
            <v>4.2300000000000004</v>
          </cell>
        </row>
        <row r="72">
          <cell r="E72">
            <v>0</v>
          </cell>
          <cell r="F72">
            <v>0</v>
          </cell>
          <cell r="G72">
            <v>4.24</v>
          </cell>
        </row>
        <row r="73">
          <cell r="E73">
            <v>0.1</v>
          </cell>
          <cell r="F73">
            <v>185.23693629897454</v>
          </cell>
          <cell r="G73">
            <v>4.25</v>
          </cell>
        </row>
      </sheetData>
      <sheetData sheetId="7">
        <row r="19">
          <cell r="A19">
            <v>105.99327082415186</v>
          </cell>
        </row>
        <row r="20">
          <cell r="A20">
            <v>104.42517132531155</v>
          </cell>
        </row>
        <row r="21">
          <cell r="A21">
            <v>97.668265588037983</v>
          </cell>
        </row>
        <row r="22">
          <cell r="A22">
            <v>108.93927024807277</v>
          </cell>
        </row>
        <row r="23">
          <cell r="A23">
            <v>104.68956698423413</v>
          </cell>
        </row>
        <row r="24">
          <cell r="A24">
            <v>104.33069897875326</v>
          </cell>
        </row>
        <row r="25">
          <cell r="A25">
            <v>119.63147576364696</v>
          </cell>
        </row>
        <row r="26">
          <cell r="A26">
            <v>97.377988088273156</v>
          </cell>
        </row>
        <row r="27">
          <cell r="A27">
            <v>111.91399715815153</v>
          </cell>
        </row>
        <row r="28">
          <cell r="A28">
            <v>105.13111868144578</v>
          </cell>
        </row>
        <row r="29">
          <cell r="A29">
            <v>105.48193091773888</v>
          </cell>
        </row>
        <row r="30">
          <cell r="A30">
            <v>97.177702951629101</v>
          </cell>
        </row>
        <row r="31">
          <cell r="A31">
            <v>100.32994188106301</v>
          </cell>
        </row>
        <row r="32">
          <cell r="A32">
            <v>122.72728426522296</v>
          </cell>
        </row>
        <row r="33">
          <cell r="A33">
            <v>98.277093023625923</v>
          </cell>
        </row>
        <row r="34">
          <cell r="A34">
            <v>106.63253351959163</v>
          </cell>
        </row>
        <row r="35">
          <cell r="A35">
            <v>98.20294845060495</v>
          </cell>
        </row>
        <row r="36">
          <cell r="A36">
            <v>96.77543143201801</v>
          </cell>
        </row>
        <row r="37">
          <cell r="A37">
            <v>100.04670846142774</v>
          </cell>
        </row>
        <row r="38">
          <cell r="A38">
            <v>94.600842685112056</v>
          </cell>
        </row>
        <row r="39">
          <cell r="A39">
            <v>85.475929389116374</v>
          </cell>
        </row>
        <row r="40">
          <cell r="A40">
            <v>102.17034621695156</v>
          </cell>
        </row>
        <row r="41">
          <cell r="A41">
            <v>92.041031179771011</v>
          </cell>
        </row>
        <row r="42">
          <cell r="A42">
            <v>93.597944288678306</v>
          </cell>
        </row>
        <row r="43">
          <cell r="A43">
            <v>100.48631200126212</v>
          </cell>
        </row>
        <row r="44">
          <cell r="A44">
            <v>107.89139950695299</v>
          </cell>
        </row>
        <row r="45">
          <cell r="A45">
            <v>106.55815011123428</v>
          </cell>
        </row>
        <row r="46">
          <cell r="A46">
            <v>100</v>
          </cell>
        </row>
        <row r="47">
          <cell r="A47">
            <v>109.39098362325129</v>
          </cell>
        </row>
        <row r="48">
          <cell r="A48">
            <v>106.37837374568872</v>
          </cell>
        </row>
        <row r="49">
          <cell r="A49">
            <v>115.05961551450304</v>
          </cell>
        </row>
        <row r="50">
          <cell r="A50">
            <v>110.41977951761102</v>
          </cell>
        </row>
        <row r="51">
          <cell r="A51">
            <v>99.827297570860125</v>
          </cell>
        </row>
        <row r="52">
          <cell r="A52">
            <v>107.50694835124315</v>
          </cell>
        </row>
        <row r="53">
          <cell r="A53">
            <v>104.54061334532814</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154.34775406106675</v>
          </cell>
        </row>
        <row r="14">
          <cell r="K14">
            <v>131.70462832431502</v>
          </cell>
        </row>
        <row r="15">
          <cell r="K15">
            <v>116.62354587401258</v>
          </cell>
        </row>
        <row r="16">
          <cell r="K16">
            <v>60.266584293129455</v>
          </cell>
        </row>
        <row r="17">
          <cell r="K17">
            <v>0</v>
          </cell>
        </row>
        <row r="24">
          <cell r="A24" t="str">
            <v>Health Challenges</v>
          </cell>
          <cell r="B24">
            <v>0.25842696629213485</v>
          </cell>
          <cell r="C24">
            <v>0.16743163375729445</v>
          </cell>
        </row>
        <row r="25">
          <cell r="A25" t="str">
            <v>At Risk</v>
          </cell>
          <cell r="B25">
            <v>0.2247191011235955</v>
          </cell>
          <cell r="C25">
            <v>0.17062354146753123</v>
          </cell>
        </row>
        <row r="26">
          <cell r="A26" t="str">
            <v>Caution</v>
          </cell>
          <cell r="B26">
            <v>0.25842696629213485</v>
          </cell>
          <cell r="C26">
            <v>0.22159072968962143</v>
          </cell>
        </row>
        <row r="27">
          <cell r="A27" t="str">
            <v>Healthy</v>
          </cell>
          <cell r="B27">
            <v>0.25842696629213485</v>
          </cell>
          <cell r="C27">
            <v>0.42880639300076639</v>
          </cell>
        </row>
      </sheetData>
      <sheetData sheetId="9">
        <row r="14">
          <cell r="K14">
            <v>103.36396246176302</v>
          </cell>
        </row>
        <row r="15">
          <cell r="K15">
            <v>105.45240459124369</v>
          </cell>
        </row>
        <row r="16">
          <cell r="K16">
            <v>343.38791085095323</v>
          </cell>
        </row>
        <row r="17">
          <cell r="K17">
            <v>0</v>
          </cell>
        </row>
        <row r="18">
          <cell r="K18">
            <v>129.42282223266542</v>
          </cell>
        </row>
        <row r="21">
          <cell r="K21">
            <v>232.99959871589087</v>
          </cell>
        </row>
        <row r="22">
          <cell r="K22">
            <v>221.24590975989636</v>
          </cell>
        </row>
        <row r="23">
          <cell r="K23">
            <v>0</v>
          </cell>
        </row>
        <row r="24">
          <cell r="K24">
            <v>47.920588338458295</v>
          </cell>
        </row>
        <row r="25">
          <cell r="K25">
            <v>357.38982273154573</v>
          </cell>
        </row>
        <row r="26">
          <cell r="K26">
            <v>56.517373064206843</v>
          </cell>
        </row>
        <row r="27">
          <cell r="K27">
            <v>0</v>
          </cell>
        </row>
        <row r="28">
          <cell r="K28">
            <v>0</v>
          </cell>
        </row>
        <row r="31">
          <cell r="K31">
            <v>179.21678405617547</v>
          </cell>
        </row>
        <row r="32">
          <cell r="K32">
            <v>258.93981996606243</v>
          </cell>
        </row>
        <row r="33">
          <cell r="K33">
            <v>52.385153121652749</v>
          </cell>
        </row>
        <row r="34">
          <cell r="K34">
            <v>59.19016003367431</v>
          </cell>
        </row>
        <row r="35">
          <cell r="K35">
            <v>0</v>
          </cell>
        </row>
        <row r="38">
          <cell r="K38">
            <v>0</v>
          </cell>
        </row>
        <row r="39">
          <cell r="K39">
            <v>31.210279528200974</v>
          </cell>
        </row>
        <row r="40">
          <cell r="K40">
            <v>0</v>
          </cell>
        </row>
        <row r="41">
          <cell r="K41">
            <v>0</v>
          </cell>
        </row>
        <row r="42">
          <cell r="K42">
            <v>256.44609921560317</v>
          </cell>
        </row>
        <row r="43">
          <cell r="K43">
            <v>0</v>
          </cell>
        </row>
        <row r="44">
          <cell r="K44">
            <v>185.23693629897454</v>
          </cell>
        </row>
        <row r="47">
          <cell r="K47">
            <v>0</v>
          </cell>
        </row>
        <row r="48">
          <cell r="K48">
            <v>0</v>
          </cell>
        </row>
        <row r="49">
          <cell r="K49">
            <v>0</v>
          </cell>
        </row>
      </sheetData>
      <sheetData sheetId="10">
        <row r="13">
          <cell r="V13">
            <v>357.38982273154573</v>
          </cell>
        </row>
        <row r="14">
          <cell r="V14">
            <v>343.38791085095323</v>
          </cell>
        </row>
        <row r="15">
          <cell r="V15">
            <v>258.93981996606243</v>
          </cell>
        </row>
        <row r="16">
          <cell r="V16">
            <v>256.44609921560317</v>
          </cell>
        </row>
        <row r="17">
          <cell r="V17">
            <v>232.99959871589087</v>
          </cell>
        </row>
        <row r="18">
          <cell r="V18">
            <v>221.24590975989636</v>
          </cell>
        </row>
        <row r="19">
          <cell r="V19">
            <v>185.23693629897454</v>
          </cell>
        </row>
        <row r="20">
          <cell r="V20">
            <v>179.21678405617547</v>
          </cell>
        </row>
        <row r="21">
          <cell r="V21">
            <v>129.42282223266542</v>
          </cell>
        </row>
        <row r="22">
          <cell r="V22">
            <v>105.45240459124369</v>
          </cell>
        </row>
        <row r="23">
          <cell r="V23">
            <v>103.36396246176302</v>
          </cell>
        </row>
        <row r="24">
          <cell r="V24">
            <v>59.19016003367431</v>
          </cell>
        </row>
        <row r="25">
          <cell r="V25">
            <v>56.517373064206843</v>
          </cell>
        </row>
        <row r="26">
          <cell r="V26">
            <v>52.385153121652749</v>
          </cell>
        </row>
        <row r="27">
          <cell r="V27">
            <v>47.920588338458295</v>
          </cell>
        </row>
        <row r="28">
          <cell r="V28">
            <v>31.210279528200974</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730A3-28A2-426D-851F-ED398CF3EFA5}">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D2A5C-CF9F-4310-99ED-D2C234C186E6}">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7BDC0-A49B-4707-A024-67FC40848B2B}">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Emphysema are about 20%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Diabetes are 7%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24% Feels downhearted / depressed in the past 4 weeks. This is 21%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17% are likely to be current cigarette smokers.  This is 30%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4% smoke 20+ cigarettes per day, which is 39%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10% are likely to say they never eat fruit and 43% never do moderate intensity sports, which are 29% above and 11%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16%, 20% above the base average, with white bread being eaten by about 35%, which is 17%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32.9%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E80E-AC61-41C1-9737-AEFD577D501A}">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Emphysema are about 20% above the base average.</v>
      </c>
    </row>
    <row r="5" spans="1:2">
      <c r="A5" s="1" t="s">
        <v>49</v>
      </c>
      <c r="B5" s="1" t="str">
        <f>"• Incidents of "&amp;A55&amp;" are "&amp;TEXT(B55,"0%")&amp;" "&amp;C55&amp;" in this profile than in the base."</f>
        <v>• Incidents of Diabetes are 7% above in this profile than in the base.</v>
      </c>
    </row>
    <row r="6" spans="1:2">
      <c r="A6" s="55" t="s">
        <v>50</v>
      </c>
      <c r="B6" s="54" t="str">
        <f>"• Approximately "&amp;TEXT(B68,"0%")&amp;" "&amp;A68&amp;". This is "&amp;TEXT(C68,"0%")&amp;" "&amp;D68&amp;" the base."</f>
        <v>• Approximately 24% Feels downhearted / depressed in the past 4 weeks. This is 21%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17% are likely to be current cigarette smokers.  This is 30% above the base average.</v>
      </c>
    </row>
    <row r="10" spans="1:2">
      <c r="A10" s="1" t="s">
        <v>51</v>
      </c>
      <c r="B10" s="48" t="str">
        <f>"• Circa "&amp;TEXT(D81,"0%")&amp;" smoke 20+ cigarettes per day, which is "&amp;TEXT(ABS(I81/100),"0%")&amp;" "&amp;J81&amp;" the base."</f>
        <v>• Circa 4% smoke 20+ cigarettes per day, which is 39%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10% are likely to say they never eat fruit and 43% never do moderate intensity sports, which are 29% above and 11%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16%, 20% above the base average, with white bread being eaten by about 35%, which is 17%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32.9%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1.8123595505617977E-2</v>
      </c>
      <c r="E27" s="63">
        <f>RANK('Data - Overview'!$D27,'Data - Overview'!$D$27:$D$31)</f>
        <v>3</v>
      </c>
      <c r="F27" s="62">
        <f>INDEX('Data - Knowledge'!$G:$G,MATCH('Data - Overview'!$A27,'Data - Knowledge'!$A:$A,0))</f>
        <v>1.8556278640252298E-2</v>
      </c>
      <c r="G27" s="64">
        <f>INDEX('Data - Knowledge'!$J:$J,MATCH('Data - Overview'!$A27,'Data - Knowledge'!$A:$A,0))</f>
        <v>97.668265588037983</v>
      </c>
      <c r="H27" s="64">
        <f>RANK('Data - Overview'!$G27,'Data - Overview'!$G$27:$G$31)</f>
        <v>5</v>
      </c>
      <c r="I27" s="65">
        <f>G27-100</f>
        <v>-2.3317344119620174</v>
      </c>
      <c r="J27" s="65" t="str">
        <f>IF(I27&gt;0,"above","below")</f>
        <v>below</v>
      </c>
      <c r="K27" s="66" t="str">
        <f>"" &amp;TEXT('Data - Overview'!$C27,"0")&amp;" "</f>
        <v xml:space="preserve">Coronary heart disease </v>
      </c>
      <c r="L27" s="67" t="str">
        <f>"Index: "&amp;TEXT('Data - Overview'!$G27,"0")&amp;""</f>
        <v>Index: 98</v>
      </c>
      <c r="M27" s="61" t="str">
        <f>'Data - Overview'!$K27&amp;CHAR(10)&amp;'Data - Overview'!$L27</f>
        <v>Coronary heart disease 
Index: 98</v>
      </c>
      <c r="N27" s="61">
        <v>1</v>
      </c>
    </row>
    <row r="28" spans="1:14">
      <c r="A28" s="1" t="s">
        <v>71</v>
      </c>
      <c r="B28" s="1" t="str">
        <f>INDEX('Data - Knowledge'!$D:$D,MATCH('Data - Overview'!$A28,'Data - Knowledge'!$A:$A,0))</f>
        <v>Asthma</v>
      </c>
      <c r="C28" s="1" t="s">
        <v>72</v>
      </c>
      <c r="D28" s="68">
        <f>INDEX('Data - Knowledge'!$E:$E,MATCH('Data - Overview'!$A28,'Data - Knowledge'!$A:$A,0))</f>
        <v>0.13760674157303371</v>
      </c>
      <c r="E28" s="69">
        <f>RANK('Data - Overview'!$D28,'Data - Overview'!$D$27:$D$31)</f>
        <v>2</v>
      </c>
      <c r="F28" s="68">
        <f>INDEX('Data - Knowledge'!$G:$G,MATCH('Data - Overview'!$A28,'Data - Knowledge'!$A:$A,0))</f>
        <v>0.12982592244118041</v>
      </c>
      <c r="G28" s="70">
        <f>INDEX('Data - Knowledge'!$J:$J,MATCH('Data - Overview'!$A28,'Data - Knowledge'!$A:$A,0))</f>
        <v>105.99327082415186</v>
      </c>
      <c r="H28" s="70">
        <f>RANK('Data - Overview'!$G28,'Data - Overview'!$G$27:$G$31)</f>
        <v>3</v>
      </c>
      <c r="I28" s="71">
        <f>G28-100</f>
        <v>5.993270824151864</v>
      </c>
      <c r="J28" s="71" t="str">
        <f>IF(I28&gt;0,"above","below")</f>
        <v>above</v>
      </c>
      <c r="K28" s="1" t="str">
        <f>"" &amp;TEXT('Data - Overview'!$C28,"0")&amp;" "</f>
        <v xml:space="preserve">Asthma </v>
      </c>
      <c r="L28" s="1" t="str">
        <f>"Index: "&amp;TEXT('Data - Overview'!$G28,"0")&amp;""</f>
        <v>Index: 106</v>
      </c>
      <c r="M28" s="1" t="str">
        <f>'Data - Overview'!$K28&amp;CHAR(10)&amp;'Data - Overview'!$L28</f>
        <v>Asthma 
Index: 106</v>
      </c>
      <c r="N28" s="1">
        <v>2</v>
      </c>
    </row>
    <row r="29" spans="1:14">
      <c r="A29" s="72" t="s">
        <v>73</v>
      </c>
      <c r="B29" s="72" t="str">
        <f>INDEX('Data - Knowledge'!$D:$D,MATCH('Data - Overview'!$A29,'Data - Knowledge'!$A:$A,0))</f>
        <v>Chronic bronchitis</v>
      </c>
      <c r="C29" s="72" t="s">
        <v>74</v>
      </c>
      <c r="D29" s="73">
        <f>INDEX('Data - Knowledge'!$E:$E,MATCH('Data - Overview'!$A29,'Data - Knowledge'!$A:$A,0))</f>
        <v>9.8539325842696632E-3</v>
      </c>
      <c r="E29" s="74">
        <f>RANK('Data - Overview'!$D29,'Data - Overview'!$D$27:$D$31)</f>
        <v>4</v>
      </c>
      <c r="F29" s="73">
        <f>INDEX('Data - Knowledge'!$G:$G,MATCH('Data - Overview'!$A29,'Data - Knowledge'!$A:$A,0))</f>
        <v>8.80491523356507E-3</v>
      </c>
      <c r="G29" s="75">
        <f>INDEX('Data - Knowledge'!$J:$J,MATCH('Data - Overview'!$A29,'Data - Knowledge'!$A:$A,0))</f>
        <v>111.91399715815153</v>
      </c>
      <c r="H29" s="75">
        <f>RANK('Data - Overview'!$G29,'Data - Overview'!$G$27:$G$31)</f>
        <v>2</v>
      </c>
      <c r="I29" s="75">
        <f>G29-100</f>
        <v>11.913997158151531</v>
      </c>
      <c r="J29" s="75" t="str">
        <f>IF(I29&gt;0,"above","below")</f>
        <v>above</v>
      </c>
      <c r="K29" s="55" t="str">
        <f>"" &amp;TEXT('Data - Overview'!$C29,"0")&amp;" "</f>
        <v xml:space="preserve">Chronic bronchitis </v>
      </c>
      <c r="L29" s="72" t="str">
        <f>"Index: "&amp;TEXT('Data - Overview'!$G29,"0")&amp;""</f>
        <v>Index: 112</v>
      </c>
      <c r="M29" s="72" t="str">
        <f>'Data - Overview'!$K29&amp;CHAR(10)&amp;'Data - Overview'!$L29</f>
        <v>Chronic bronchitis 
Index: 112</v>
      </c>
      <c r="N29" s="72">
        <v>3</v>
      </c>
    </row>
    <row r="30" spans="1:14">
      <c r="A30" s="1" t="s">
        <v>75</v>
      </c>
      <c r="B30" s="1" t="str">
        <f>INDEX('Data - Knowledge'!$D:$D,MATCH('Data - Overview'!$A30,'Data - Knowledge'!$A:$A,0))</f>
        <v>Emphysema</v>
      </c>
      <c r="C30" s="1" t="s">
        <v>76</v>
      </c>
      <c r="D30" s="68">
        <f>INDEX('Data - Knowledge'!$E:$E,MATCH('Data - Overview'!$A30,'Data - Knowledge'!$A:$A,0))</f>
        <v>6.0449438202247194E-3</v>
      </c>
      <c r="E30" s="69">
        <f>RANK('Data - Overview'!$D30,'Data - Overview'!$D$27:$D$31)</f>
        <v>5</v>
      </c>
      <c r="F30" s="68">
        <f>INDEX('Data - Knowledge'!$G:$G,MATCH('Data - Overview'!$A30,'Data - Knowledge'!$A:$A,0))</f>
        <v>5.0529710359567661E-3</v>
      </c>
      <c r="G30" s="70">
        <f>INDEX('Data - Knowledge'!$J:$J,MATCH('Data - Overview'!$A30,'Data - Knowledge'!$A:$A,0))</f>
        <v>119.63147576364696</v>
      </c>
      <c r="H30" s="70">
        <f>RANK('Data - Overview'!$G30,'Data - Overview'!$G$27:$G$31)</f>
        <v>1</v>
      </c>
      <c r="I30" s="71">
        <f>G30-100</f>
        <v>19.631475763646961</v>
      </c>
      <c r="J30" s="71" t="str">
        <f>IF(I30&gt;0,"above","below")</f>
        <v>above</v>
      </c>
      <c r="K30" s="1" t="str">
        <f>"" &amp;TEXT('Data - Overview'!$C30,"0")&amp;" "</f>
        <v xml:space="preserve">Emphysema </v>
      </c>
      <c r="L30" s="1" t="str">
        <f>"Index: "&amp;TEXT('Data - Overview'!$G30,"0")&amp;""</f>
        <v>Index: 120</v>
      </c>
      <c r="M30" s="1" t="str">
        <f>'Data - Overview'!$K30&amp;CHAR(10)&amp;'Data - Overview'!$L30</f>
        <v>Emphysema 
Index: 120</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0.17060674157303368</v>
      </c>
      <c r="E31" s="79">
        <f>RANK('Data - Overview'!$D31,'Data - Overview'!$D$27:$D$31)</f>
        <v>1</v>
      </c>
      <c r="F31" s="78">
        <f>INDEX('Data - Knowledge'!$G:$G,MATCH('Data - Overview'!$A31,'Data - Knowledge'!$A:$A,0))</f>
        <v>0.17084342457558702</v>
      </c>
      <c r="G31" s="80">
        <f>INDEX('Data - Knowledge'!$J:$J,MATCH('Data - Overview'!$A31,'Data - Knowledge'!$A:$A,0))</f>
        <v>99.861462035696533</v>
      </c>
      <c r="H31" s="81">
        <f>RANK('Data - Overview'!$G31,'Data - Overview'!$G$27:$G$31)</f>
        <v>4</v>
      </c>
      <c r="I31" s="80">
        <f>G31-100</f>
        <v>-0.13853796430346677</v>
      </c>
      <c r="J31" s="80" t="str">
        <f>IF(I31&gt;0,"above","below")</f>
        <v>below</v>
      </c>
      <c r="K31" s="77" t="str">
        <f>"" &amp;TEXT('Data - Overview'!$C31,"0")&amp;" "</f>
        <v xml:space="preserve">Cholesterol (taking medication for) </v>
      </c>
      <c r="L31" s="57" t="str">
        <f>"Index: "&amp;TEXT('Data - Overview'!$G31,"0")&amp;""</f>
        <v>Index: 100</v>
      </c>
      <c r="M31" s="57" t="str">
        <f>'Data - Overview'!$K31&amp;CHAR(10)&amp;'Data - Overview'!$L31</f>
        <v>Cholesterol (taking medication for) 
Index: 100</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Emphysema</v>
      </c>
      <c r="B34" s="82">
        <f>ABS(INDEX(I27:I31,MATCH(1,H27:H31,0))/100)</f>
        <v>0.19631475763646961</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0.16979775280898873</v>
      </c>
      <c r="E40" s="63">
        <f>RANK('Data - Overview'!$D40,'Data - Overview'!$D$40:$D$44)</f>
        <v>2</v>
      </c>
      <c r="F40" s="62">
        <f>INDEX('Data - Knowledge'!$G:$G,MATCH('Data - Overview'!$A40,'Data - Knowledge'!$A:$A,0))</f>
        <v>0.17472912782627387</v>
      </c>
      <c r="G40" s="64">
        <f>INDEX('Data - Knowledge'!$J:$J,MATCH('Data - Overview'!$A40,'Data - Knowledge'!$A:$A,0))</f>
        <v>97.177702951629101</v>
      </c>
      <c r="H40" s="64">
        <f>RANK('Data - Overview'!$G40,'Data - Overview'!$G$40:$G$44)</f>
        <v>5</v>
      </c>
      <c r="I40" s="64">
        <f>'Data - Overview'!$G40-100</f>
        <v>-2.8222970483708991</v>
      </c>
      <c r="J40" s="64" t="str">
        <f>IF(I27&gt;0,"above","below")</f>
        <v>below</v>
      </c>
      <c r="K40" s="61" t="str">
        <f>"" &amp;TEXT('Data - Overview'!$C40,"0")&amp;" "</f>
        <v xml:space="preserve">High blood pressure </v>
      </c>
      <c r="L40" s="61" t="str">
        <f>"Index: "&amp;TEXT('Data - Overview'!$G40,"0")&amp;""</f>
        <v>Index: 97</v>
      </c>
      <c r="M40" s="72" t="str">
        <f>'Data - Overview'!$K40&amp;CHAR(10)&amp;'Data - Overview'!$L40</f>
        <v>High blood pressure 
Index: 97</v>
      </c>
      <c r="N40" s="61">
        <v>1</v>
      </c>
    </row>
    <row r="41" spans="1:14">
      <c r="A41" s="1" t="s">
        <v>85</v>
      </c>
      <c r="B41" s="1" t="str">
        <f>INDEX('Data - Knowledge'!$D:$D,MATCH('Data - Overview'!$A41,'Data - Knowledge'!$A:$A,0))</f>
        <v>Stroke</v>
      </c>
      <c r="C41" s="1" t="s">
        <v>86</v>
      </c>
      <c r="D41" s="68">
        <f>INDEX('Data - Knowledge'!$E:$E,MATCH('Data - Overview'!$A41,'Data - Knowledge'!$A:$A,0))</f>
        <v>2.0067415730337081E-2</v>
      </c>
      <c r="E41" s="69">
        <f>RANK('Data - Overview'!$D41,'Data - Overview'!$D$40:$D$44)</f>
        <v>4</v>
      </c>
      <c r="F41" s="68">
        <f>INDEX('Data - Knowledge'!$G:$G,MATCH('Data - Overview'!$A41,'Data - Knowledge'!$A:$A,0))</f>
        <v>1.9234430447383249E-2</v>
      </c>
      <c r="G41" s="70">
        <f>INDEX('Data - Knowledge'!$J:$J,MATCH('Data - Overview'!$A41,'Data - Knowledge'!$A:$A,0))</f>
        <v>104.33069897875326</v>
      </c>
      <c r="H41" s="70">
        <f>RANK('Data - Overview'!$G41,'Data - Overview'!$G$40:$G$44)</f>
        <v>4</v>
      </c>
      <c r="I41" s="70">
        <f>'Data - Overview'!$G41-100</f>
        <v>4.3306989787532615</v>
      </c>
      <c r="J41" s="70" t="str">
        <f>IF(I28&gt;0,"above","below")</f>
        <v>above</v>
      </c>
      <c r="K41" s="1" t="str">
        <f>"" &amp;TEXT('Data - Overview'!$C41,"0")&amp;" "</f>
        <v xml:space="preserve">Stroke </v>
      </c>
      <c r="L41" s="1" t="str">
        <f>"Index: "&amp;TEXT('Data - Overview'!$G41,"0")&amp;""</f>
        <v>Index: 104</v>
      </c>
      <c r="M41" s="1" t="str">
        <f>'Data - Overview'!$K41&amp;CHAR(10)&amp;'Data - Overview'!$L41</f>
        <v>Stroke 
Index: 104</v>
      </c>
      <c r="N41" s="1">
        <v>2</v>
      </c>
    </row>
    <row r="42" spans="1:14">
      <c r="A42" s="55" t="s">
        <v>87</v>
      </c>
      <c r="B42" s="72" t="str">
        <f>INDEX('Data - Knowledge'!$D:$D,MATCH('Data - Overview'!$A42,'Data - Knowledge'!$A:$A,0))</f>
        <v>BMI &gt; 30</v>
      </c>
      <c r="C42" s="72" t="s">
        <v>88</v>
      </c>
      <c r="D42" s="84">
        <f>INDEX('Data - Knowledge'!$E:$E,MATCH('Data - Overview'!$A42,'Data - Knowledge'!$A:$A,0))</f>
        <v>0.22694382022471909</v>
      </c>
      <c r="E42" s="85">
        <f>RANK('Data - Overview'!$D42,'Data - Overview'!$D$40:$D$44)</f>
        <v>1</v>
      </c>
      <c r="F42" s="84">
        <f>INDEX('Data - Knowledge'!$G:$G,MATCH('Data - Overview'!$A42,'Data - Knowledge'!$A:$A,0))</f>
        <v>0.2151952735234843</v>
      </c>
      <c r="G42" s="75">
        <f>INDEX('Data - Knowledge'!$J:$J,MATCH('Data - Overview'!$A42,'Data - Knowledge'!$A:$A,0))</f>
        <v>105.45948175760127</v>
      </c>
      <c r="H42" s="75">
        <f>RANK('Data - Overview'!$G42,'Data - Overview'!$G$40:$G$44)</f>
        <v>2</v>
      </c>
      <c r="I42" s="75">
        <f>'Data - Overview'!$G42-100</f>
        <v>5.4594817576012673</v>
      </c>
      <c r="J42" s="75" t="str">
        <f>IF(I29&gt;0,"above","below")</f>
        <v>above</v>
      </c>
      <c r="K42" s="72" t="str">
        <f>"" &amp;TEXT('Data - Overview'!$C42,"0")&amp;" "</f>
        <v xml:space="preserve">BMI &gt; 30 </v>
      </c>
      <c r="L42" s="72" t="str">
        <f>"Index: "&amp;TEXT('Data - Overview'!$G42,"0")&amp;""</f>
        <v>Index: 105</v>
      </c>
      <c r="M42" s="72" t="str">
        <f>'Data - Overview'!$K42&amp;CHAR(10)&amp;'Data - Overview'!$L42</f>
        <v>BMI &gt; 30 
Index: 105</v>
      </c>
      <c r="N42" s="72">
        <v>3</v>
      </c>
    </row>
    <row r="43" spans="1:14">
      <c r="A43" s="86"/>
      <c r="B43" s="1" t="s">
        <v>89</v>
      </c>
      <c r="C43" s="1" t="s">
        <v>89</v>
      </c>
      <c r="D43" s="68">
        <f>SUM(D49:D51)</f>
        <v>7.1999999999999995E-2</v>
      </c>
      <c r="E43" s="69">
        <f>RANK('Data - Overview'!$D43,'Data - Overview'!$D$40:$D$44)</f>
        <v>3</v>
      </c>
      <c r="F43" s="68">
        <f>SUM(E49:E51)</f>
        <v>6.7355635704702668E-2</v>
      </c>
      <c r="G43" s="70">
        <f>D43/F43*100</f>
        <v>106.89528685566702</v>
      </c>
      <c r="H43" s="70">
        <f>RANK('Data - Overview'!$G43,'Data - Overview'!$G$40:$G$44)</f>
        <v>1</v>
      </c>
      <c r="I43" s="70">
        <f>'Data - Overview'!$G43-100</f>
        <v>6.8952868556670239</v>
      </c>
      <c r="J43" s="70" t="str">
        <f>IF(I30&gt;0,"above","below")</f>
        <v>above</v>
      </c>
      <c r="K43" s="1" t="str">
        <f>"" &amp;TEXT('Data - Overview'!$C43,"0")&amp;" "</f>
        <v xml:space="preserve">Diabetes </v>
      </c>
      <c r="L43" s="1" t="str">
        <f>"Index: "&amp;TEXT('Data - Overview'!$G43,"0")&amp;""</f>
        <v>Index: 107</v>
      </c>
      <c r="M43" s="1" t="str">
        <f>'Data - Overview'!$K43&amp;CHAR(10)&amp;'Data - Overview'!$L43</f>
        <v>Diabetes 
Index: 107</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1.5078651685393256E-2</v>
      </c>
      <c r="E44" s="89">
        <f>RANK('Data - Overview'!$D44,'Data - Overview'!$D$40:$D$44)</f>
        <v>5</v>
      </c>
      <c r="F44" s="88">
        <f>INDEX('Data - Knowledge'!$G:$G,MATCH('Data - Overview'!$A44,'Data - Knowledge'!$A:$A,0))</f>
        <v>1.434271020275411E-2</v>
      </c>
      <c r="G44" s="80">
        <f>INDEX('Data - Knowledge'!$J:$J,MATCH('Data - Overview'!$A44,'Data - Knowledge'!$A:$A,0))</f>
        <v>105.13111868144578</v>
      </c>
      <c r="H44" s="80">
        <f>RANK('Data - Overview'!$G44,'Data - Overview'!$G$40:$G$44)</f>
        <v>3</v>
      </c>
      <c r="I44" s="80">
        <f>'Data - Overview'!$G44-100</f>
        <v>5.1311186814457841</v>
      </c>
      <c r="J44" s="80" t="str">
        <f>IF(I31&gt;0,"above","below")</f>
        <v>below</v>
      </c>
      <c r="K44" s="57" t="str">
        <f>"" &amp;TEXT('Data - Overview'!$C44,"0")&amp;" "</f>
        <v xml:space="preserve">Any kind of liver condition </v>
      </c>
      <c r="L44" s="57" t="str">
        <f>"Index: "&amp;TEXT('Data - Overview'!$G44,"0")&amp;""</f>
        <v>Index: 105</v>
      </c>
      <c r="M44" s="58" t="str">
        <f>'Data - Overview'!$K44&amp;CHAR(10)&amp;'Data - Overview'!$L44</f>
        <v>Any kind of liver condition 
Index: 105</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8.0337078651685385E-3</v>
      </c>
      <c r="E49" s="84">
        <f>INDEX('Data - Knowledge'!$G:$G,MATCH('Data - Overview'!$A49,'Data - Knowledge'!$A:$A,0))</f>
        <v>7.9948280568478153E-3</v>
      </c>
      <c r="F49" s="75">
        <f>INDEX('Data - Knowledge'!$J:$J,MATCH('Data - Overview'!$A49,'Data - Knowledge'!$A:$A,0))</f>
        <v>100.48631200126212</v>
      </c>
    </row>
    <row r="50" spans="1:14">
      <c r="A50" s="1" t="s">
        <v>95</v>
      </c>
      <c r="B50" s="1" t="str">
        <f>INDEX('Data - Knowledge'!$D:$D,MATCH('Data - Overview'!$A50,'Data - Knowledge'!$A:$A,0))</f>
        <v>Type 2 diabetes</v>
      </c>
      <c r="C50" s="1" t="s">
        <v>96</v>
      </c>
      <c r="D50" s="68">
        <f>INDEX('Data - Knowledge'!$E:$E,MATCH('Data - Overview'!$A50,'Data - Knowledge'!$A:$A,0))</f>
        <v>6.2966292134831459E-2</v>
      </c>
      <c r="E50" s="68">
        <f>INDEX('Data - Knowledge'!$G:$G,MATCH('Data - Overview'!$A50,'Data - Knowledge'!$A:$A,0))</f>
        <v>5.8360807647854854E-2</v>
      </c>
      <c r="F50" s="70">
        <f>INDEX('Data - Knowledge'!$J:$J,MATCH('Data - Overview'!$A50,'Data - Knowledge'!$A:$A,0))</f>
        <v>107.89139950695299</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Diabetes</v>
      </c>
      <c r="B55" s="95">
        <f>ABS(INDEX('Data - Overview'!$I$40:$I$44,MATCH(1,'Data - Overview'!$H$40:$H$44,0))/100)</f>
        <v>6.8952868556670238E-2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5.082022471910113E-2</v>
      </c>
      <c r="E61" s="63">
        <f>RANK('Data - Overview'!$D61,'Data - Overview'!$D$61:$D$65)</f>
        <v>5</v>
      </c>
      <c r="F61" s="62">
        <f>INDEX('Data - Knowledge'!$G:$G,MATCH('Data - Overview'!$A61,'Data - Knowledge'!$A:$A,0))</f>
        <v>4.7773079179226276E-2</v>
      </c>
      <c r="G61" s="64">
        <f>INDEX('Data - Knowledge'!$J:$J,MATCH('Data - Overview'!$A61,'Data - Knowledge'!$A:$A,0))</f>
        <v>106.37837374568872</v>
      </c>
      <c r="H61" s="64">
        <f>RANK('Data - Overview'!$G61,'Data - Overview'!$G$61:$G$65)</f>
        <v>5</v>
      </c>
      <c r="I61" s="64">
        <f>'Data - Overview'!$G61-100</f>
        <v>6.3783737456887195</v>
      </c>
      <c r="J61" s="64" t="str">
        <f>IF(I61&gt;0,"above","below")</f>
        <v>above</v>
      </c>
      <c r="K61" s="61" t="str">
        <f>"" &amp;TEXT('Data - Overview'!$C61,"0")&amp;" "</f>
        <v xml:space="preserve">Has Depression </v>
      </c>
      <c r="L61" s="61" t="str">
        <f>"Index: "&amp;TEXT('Data - Overview'!$G61,"0")&amp;""</f>
        <v>Index: 106</v>
      </c>
      <c r="M61" s="61" t="str">
        <f>'Data - Overview'!$K61&amp;CHAR(10)&amp;'Data - Overview'!$L61</f>
        <v>Has Depression 
Index: 106</v>
      </c>
      <c r="N61" s="61">
        <v>1</v>
      </c>
    </row>
    <row r="62" spans="1:14">
      <c r="A62" s="86" t="s">
        <v>104</v>
      </c>
      <c r="B62" s="1" t="str">
        <f>INDEX('Data - Knowledge'!$D:$D,MATCH('Data - Overview'!$A62,'Data - Knowledge'!$A:$A,0))</f>
        <v>Poor general health</v>
      </c>
      <c r="C62" s="48" t="s">
        <v>105</v>
      </c>
      <c r="D62" s="68">
        <f>INDEX('Data - Knowledge'!$E:$E,MATCH('Data - Overview'!$A62,'Data - Knowledge'!$A:$A,0))</f>
        <v>0.24426966292134833</v>
      </c>
      <c r="E62" s="69">
        <f>RANK('Data - Overview'!$D62,'Data - Overview'!$D$61:$D$65)</f>
        <v>1</v>
      </c>
      <c r="F62" s="68">
        <f>INDEX('Data - Knowledge'!$G:$G,MATCH('Data - Overview'!$A62,'Data - Knowledge'!$A:$A,0))</f>
        <v>0.21211815900893838</v>
      </c>
      <c r="G62" s="70">
        <f>INDEX('Data - Knowledge'!$J:$J,MATCH('Data - Overview'!$A62,'Data - Knowledge'!$A:$A,0))</f>
        <v>115.15735572222043</v>
      </c>
      <c r="H62" s="70">
        <f>RANK('Data - Overview'!$G62,'Data - Overview'!$G$61:$G$65)</f>
        <v>2</v>
      </c>
      <c r="I62" s="70">
        <f>'Data - Overview'!$G62-100</f>
        <v>15.15735572222043</v>
      </c>
      <c r="J62" s="70" t="str">
        <f>IF(I62&gt;0,"above","below")</f>
        <v>above</v>
      </c>
      <c r="K62" s="1" t="str">
        <f>"" &amp;TEXT('Data - Overview'!$C62,"0")&amp;" "</f>
        <v xml:space="preserve">Poor general health </v>
      </c>
      <c r="L62" s="1" t="str">
        <f>"Index: "&amp;TEXT('Data - Overview'!$G62,"0")&amp;""</f>
        <v>Index: 115</v>
      </c>
      <c r="M62" s="1" t="str">
        <f>'Data - Overview'!$K62&amp;CHAR(10)&amp;'Data - Overview'!$L62</f>
        <v>Poor general health 
Index: 115</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0.10319101123595503</v>
      </c>
      <c r="E63" s="85">
        <f>RANK('Data - Overview'!$D63,'Data - Overview'!$D$61:$D$65)</f>
        <v>4</v>
      </c>
      <c r="F63" s="84">
        <f>INDEX('Data - Knowledge'!$G:$G,MATCH('Data - Overview'!$A63,'Data - Knowledge'!$A:$A,0))</f>
        <v>8.5511563547238614E-2</v>
      </c>
      <c r="G63" s="75">
        <f>INDEX('Data - Knowledge'!$J:$J,MATCH('Data - Overview'!$A63,'Data - Knowledge'!$A:$A,0))</f>
        <v>120.67492039126367</v>
      </c>
      <c r="H63" s="75">
        <f>RANK('Data - Overview'!$G63,'Data - Overview'!$G$61:$G$65)</f>
        <v>1</v>
      </c>
      <c r="I63" s="75">
        <f>'Data - Overview'!$G63-100</f>
        <v>20.674920391263669</v>
      </c>
      <c r="J63" s="75" t="str">
        <f>IF(I63&gt;0,"above","below")</f>
        <v>above</v>
      </c>
      <c r="K63" s="72" t="str">
        <f>"" &amp;TEXT('Data - Overview'!$C63,"0")&amp;" "</f>
        <v xml:space="preserve">Feels downhearted / depressed in the past 4 weeks </v>
      </c>
      <c r="L63" s="72" t="str">
        <f>"Index: "&amp;TEXT('Data - Overview'!$G63,"0")&amp;""</f>
        <v>Index: 121</v>
      </c>
      <c r="M63" s="72" t="str">
        <f>'Data - Overview'!$K63&amp;CHAR(10)&amp;'Data - Overview'!$L63</f>
        <v>Feels downhearted / depressed in the past 4 weeks 
Index: 121</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0.15992134831460675</v>
      </c>
      <c r="E64" s="69">
        <f>RANK('Data - Overview'!$D64,'Data - Overview'!$D$61:$D$65)</f>
        <v>2</v>
      </c>
      <c r="F64" s="68">
        <f>INDEX('Data - Knowledge'!$G:$G,MATCH('Data - Overview'!$A64,'Data - Knowledge'!$A:$A,0))</f>
        <v>0.14893117337189785</v>
      </c>
      <c r="G64" s="70">
        <f>INDEX('Data - Knowledge'!$J:$J,MATCH('Data - Overview'!$A64,'Data - Knowledge'!$A:$A,0))</f>
        <v>107.37936504083345</v>
      </c>
      <c r="H64" s="70">
        <f>RANK('Data - Overview'!$G64,'Data - Overview'!$G$61:$G$65)</f>
        <v>4</v>
      </c>
      <c r="I64" s="70">
        <f>'Data - Overview'!$G64-100</f>
        <v>7.3793650408334486</v>
      </c>
      <c r="J64" s="70" t="str">
        <f>IF(I64&gt;0,"above","below")</f>
        <v>above</v>
      </c>
      <c r="K64" s="1" t="str">
        <f>"" &amp;TEXT('Data - Overview'!$C64,"0")&amp;" "</f>
        <v xml:space="preserve">Does not enjoy general happiness </v>
      </c>
      <c r="L64" s="1" t="str">
        <f>"Index: "&amp;TEXT('Data - Overview'!$G64,"0")&amp;""</f>
        <v>Index: 107</v>
      </c>
      <c r="M64" s="1" t="str">
        <f>'Data - Overview'!$K64&amp;CHAR(10)&amp;'Data - Overview'!$L64</f>
        <v>Does not enjoy general happiness 
Index: 107</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0.1099438202247191</v>
      </c>
      <c r="E65" s="89">
        <f>RANK('Data - Overview'!$D65,'Data - Overview'!$D$61:$D$65)</f>
        <v>3</v>
      </c>
      <c r="F65" s="88">
        <f>INDEX('Data - Knowledge'!$G:$G,MATCH('Data - Overview'!$A65,'Data - Knowledge'!$A:$A,0))</f>
        <v>9.5531618257743381E-2</v>
      </c>
      <c r="G65" s="80">
        <f>INDEX('Data - Knowledge'!$J:$J,MATCH('Data - Overview'!$A65,'Data - Knowledge'!$A:$A,0))</f>
        <v>115.08631616402826</v>
      </c>
      <c r="H65" s="80">
        <f>RANK('Data - Overview'!$G65,'Data - Overview'!$G$61:$G$65)</f>
        <v>3</v>
      </c>
      <c r="I65" s="80">
        <f>'Data - Overview'!$G65-100</f>
        <v>15.086316164028261</v>
      </c>
      <c r="J65" s="80" t="str">
        <f>IF(I65&gt;0,"above","below")</f>
        <v>above</v>
      </c>
      <c r="K65" s="57" t="str">
        <f>"" &amp;TEXT('Data - Overview'!$C65,"0")&amp;" "</f>
        <v xml:space="preserve">Does not feel a sense of self-worth </v>
      </c>
      <c r="L65" s="57" t="str">
        <f>"Index: "&amp;TEXT('Data - Overview'!$G65,"0")&amp;""</f>
        <v>Index: 115</v>
      </c>
      <c r="M65" s="57" t="str">
        <f>'Data - Overview'!$K65&amp;CHAR(10)&amp;'Data - Overview'!$L65</f>
        <v>Does not feel a sense of self-worth 
Index: 115</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0.24426966292134833</v>
      </c>
      <c r="C68" s="102">
        <f>ABS(INDEX('Data - Overview'!$I$61:$I$65,MATCH(1,'Data - Overview'!$H$61:$H$65,0))/100)</f>
        <v>0.20674920391263668</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0.42670786516853931</v>
      </c>
      <c r="E74" s="63">
        <f>RANK('Data - Overview'!$D74,'Data - Overview'!$D$74:$D$83)</f>
        <v>3</v>
      </c>
      <c r="F74" s="62">
        <f>INDEX('Data - Knowledge'!$G:$G,MATCH('Data - Overview'!$A74,'Data - Knowledge'!$A:$A,0))</f>
        <v>0.36675228686425176</v>
      </c>
      <c r="G74" s="64">
        <f>INDEX('Data - Knowledge'!$J:$J,MATCH('Data - Overview'!$A74,'Data - Knowledge'!$A:$A,0))</f>
        <v>116.34770400940384</v>
      </c>
      <c r="H74" s="64">
        <f>RANK('Data - Overview'!$G74,'Data - Overview'!$G$74:$G$83)</f>
        <v>6</v>
      </c>
      <c r="I74" s="64">
        <f>'Data - Overview'!$G74-100</f>
        <v>16.347704009403841</v>
      </c>
      <c r="J74" s="64" t="str">
        <f t="shared" ref="J74:J83" si="0">IF(I74&gt;0,"above","below")</f>
        <v>above</v>
      </c>
      <c r="K74" s="61" t="str">
        <f>"" &amp;TEXT('Data - Overview'!$C74,"0")&amp;" "</f>
        <v xml:space="preserve">Eats fruit 3 or less days per week </v>
      </c>
      <c r="L74" s="61" t="str">
        <f>"Index: "&amp;TEXT('Data - Overview'!$G74,"0")&amp;""</f>
        <v>Index: 116</v>
      </c>
      <c r="M74" s="61" t="str">
        <f>'Data - Overview'!$K74&amp;CHAR(10)&amp;'Data - Overview'!$L74</f>
        <v>Eats fruit 3 or less days per week 
Index: 116</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0.4257865168539326</v>
      </c>
      <c r="E75" s="69">
        <f>RANK('Data - Overview'!$D75,'Data - Overview'!$D$74:$D$83)</f>
        <v>4</v>
      </c>
      <c r="F75" s="68">
        <f>INDEX('Data - Knowledge'!$G:$G,MATCH('Data - Overview'!$A75,'Data - Knowledge'!$A:$A,0))</f>
        <v>0.38215443230591417</v>
      </c>
      <c r="G75" s="70">
        <f>INDEX('Data - Knowledge'!$J:$J,MATCH('Data - Overview'!$A75,'Data - Knowledge'!$A:$A,0))</f>
        <v>111.41739591629045</v>
      </c>
      <c r="H75" s="70">
        <f>RANK('Data - Overview'!$G75,'Data - Overview'!$G$74:$G$83)</f>
        <v>8</v>
      </c>
      <c r="I75" s="70">
        <f>'Data - Overview'!$G75-100</f>
        <v>11.417395916290445</v>
      </c>
      <c r="J75" s="70" t="str">
        <f t="shared" si="0"/>
        <v>above</v>
      </c>
      <c r="K75" s="1" t="str">
        <f>"" &amp;TEXT('Data - Overview'!$C75,"0")&amp;" "</f>
        <v xml:space="preserve">Never does moderate intensity sports </v>
      </c>
      <c r="L75" s="1" t="str">
        <f>"Index: "&amp;TEXT('Data - Overview'!$G75,"0")&amp;""</f>
        <v>Index: 111</v>
      </c>
      <c r="M75" s="1" t="str">
        <f>'Data - Overview'!$K75&amp;CHAR(10)&amp;'Data - Overview'!$L75</f>
        <v>Never does moderate intensity sports 
Index: 111</v>
      </c>
      <c r="N75" s="1">
        <v>2</v>
      </c>
    </row>
    <row r="76" spans="1:14">
      <c r="A76" s="56" t="s">
        <v>118</v>
      </c>
      <c r="B76" s="72" t="str">
        <f>INDEX('Data - Knowledge'!$D:$D,MATCH('Data - Overview'!$A76,'Data - Knowledge'!$A:$A,0))</f>
        <v>Current cigarette smoker</v>
      </c>
      <c r="C76" s="72" t="s">
        <v>119</v>
      </c>
      <c r="D76" s="103">
        <f>INDEX('Data - Knowledge'!$E:$E,MATCH('Data - Overview'!$A76,'Data - Knowledge'!$A:$A,0))</f>
        <v>0.17326966292134832</v>
      </c>
      <c r="E76" s="104">
        <f>RANK('Data - Overview'!$D76,'Data - Overview'!$D$74:$D$83)</f>
        <v>7</v>
      </c>
      <c r="F76" s="84">
        <f>INDEX('Data - Knowledge'!$G:$G,MATCH('Data - Overview'!$A76,'Data - Knowledge'!$A:$A,0))</f>
        <v>0.13318458697053651</v>
      </c>
      <c r="G76" s="75">
        <f>INDEX('Data - Knowledge'!$J:$J,MATCH('Data - Overview'!$A76,'Data - Knowledge'!$A:$A,0))</f>
        <v>130.09738353558851</v>
      </c>
      <c r="H76" s="75">
        <f>RANK('Data - Overview'!$G76,'Data - Overview'!$G$74:$G$83)</f>
        <v>2</v>
      </c>
      <c r="I76" s="75">
        <f>'Data - Overview'!$G76-100</f>
        <v>30.097383535588506</v>
      </c>
      <c r="J76" s="75" t="str">
        <f t="shared" si="0"/>
        <v>above</v>
      </c>
      <c r="K76" s="72" t="str">
        <f>"" &amp;TEXT('Data - Overview'!$C76,"0")&amp;" "</f>
        <v xml:space="preserve">Current cigarette smoker </v>
      </c>
      <c r="L76" s="72" t="str">
        <f>"Index: "&amp;TEXT('Data - Overview'!$G76,"0")&amp;""</f>
        <v>Index: 130</v>
      </c>
      <c r="M76" s="72" t="str">
        <f>'Data - Overview'!$K76&amp;CHAR(10)&amp;'Data - Overview'!$L76</f>
        <v>Current cigarette smoker 
Index: 130</v>
      </c>
      <c r="N76" s="72">
        <v>3</v>
      </c>
    </row>
    <row r="77" spans="1:14">
      <c r="A77" s="86" t="s">
        <v>120</v>
      </c>
      <c r="B77" s="1" t="str">
        <f>INDEX('Data - Knowledge'!$D:$D,MATCH('Data - Overview'!$A77,'Data - Knowledge'!$A:$A,0))</f>
        <v>Never eats fruit</v>
      </c>
      <c r="C77" s="1" t="s">
        <v>121</v>
      </c>
      <c r="D77" s="105">
        <f>INDEX('Data - Knowledge'!$E:$E,MATCH('Data - Overview'!$A77,'Data - Knowledge'!$A:$A,0))</f>
        <v>9.9022471910112361E-2</v>
      </c>
      <c r="E77" s="106">
        <f>RANK('Data - Overview'!$D77,'Data - Overview'!$D$74:$D$83)</f>
        <v>9</v>
      </c>
      <c r="F77" s="68">
        <f>INDEX('Data - Knowledge'!$G:$G,MATCH('Data - Overview'!$A77,'Data - Knowledge'!$A:$A,0))</f>
        <v>7.7028603952863012E-2</v>
      </c>
      <c r="G77" s="70">
        <f>INDEX('Data - Knowledge'!$J:$J,MATCH('Data - Overview'!$A77,'Data - Knowledge'!$A:$A,0))</f>
        <v>128.55285806647657</v>
      </c>
      <c r="H77" s="70">
        <f>RANK('Data - Overview'!$G77,'Data - Overview'!$G$74:$G$83)</f>
        <v>3</v>
      </c>
      <c r="I77" s="70">
        <f>'Data - Overview'!$G77-100</f>
        <v>28.552858066476574</v>
      </c>
      <c r="J77" s="70" t="str">
        <f t="shared" si="0"/>
        <v>above</v>
      </c>
      <c r="K77" s="1" t="str">
        <f>"" &amp;TEXT('Data - Overview'!$C77,"0")&amp;" "</f>
        <v xml:space="preserve">Never eats fruit </v>
      </c>
      <c r="L77" s="1" t="str">
        <f>"Index: "&amp;TEXT('Data - Overview'!$G77,"0")&amp;""</f>
        <v>Index: 129</v>
      </c>
      <c r="M77" s="1" t="str">
        <f>'Data - Overview'!$K77&amp;CHAR(10)&amp;'Data - Overview'!$L77</f>
        <v>Never eats fruit 
Index: 129</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0.15884269662921346</v>
      </c>
      <c r="E78" s="104">
        <f>RANK('Data - Overview'!$D78,'Data - Overview'!$D$74:$D$83)</f>
        <v>8</v>
      </c>
      <c r="F78" s="84">
        <f>INDEX('Data - Knowledge'!$G:$G,MATCH('Data - Overview'!$A78,'Data - Knowledge'!$A:$A,0))</f>
        <v>0.13266256337880927</v>
      </c>
      <c r="G78" s="75">
        <f>INDEX('Data - Knowledge'!$J:$J,MATCH('Data - Overview'!$A78,'Data - Knowledge'!$A:$A,0))</f>
        <v>119.73437915235252</v>
      </c>
      <c r="H78" s="75">
        <f>RANK('Data - Overview'!$G78,'Data - Overview'!$G$74:$G$83)</f>
        <v>4</v>
      </c>
      <c r="I78" s="75">
        <f>'Data - Overview'!$G78-100</f>
        <v>19.734379152352517</v>
      </c>
      <c r="J78" s="75" t="str">
        <f t="shared" si="0"/>
        <v>above</v>
      </c>
      <c r="K78" s="72" t="str">
        <f>"" &amp;TEXT('Data - Overview'!$C78,"0")&amp;" "</f>
        <v xml:space="preserve">Drinks whole fat milk </v>
      </c>
      <c r="L78" s="72" t="str">
        <f>"Index: "&amp;TEXT('Data - Overview'!$G78,"0")&amp;""</f>
        <v>Index: 120</v>
      </c>
      <c r="M78" s="72" t="str">
        <f>'Data - Overview'!$K78&amp;CHAR(10)&amp;'Data - Overview'!$L78</f>
        <v>Drinks whole fat milk 
Index: 120</v>
      </c>
      <c r="N78" s="72">
        <v>5</v>
      </c>
    </row>
    <row r="79" spans="1:14">
      <c r="A79" s="86" t="s">
        <v>124</v>
      </c>
      <c r="B79" s="1" t="str">
        <f>INDEX('Data - Knowledge'!$D:$D,MATCH('Data - Overview'!$A79,'Data - Knowledge'!$A:$A,0))</f>
        <v>Usually eats white bread</v>
      </c>
      <c r="C79" s="1" t="s">
        <v>125</v>
      </c>
      <c r="D79" s="105">
        <f>INDEX('Data - Knowledge'!$E:$E,MATCH('Data - Overview'!$A79,'Data - Knowledge'!$A:$A,0))</f>
        <v>0.34869662921348316</v>
      </c>
      <c r="E79" s="106">
        <f>RANK('Data - Overview'!$D79,'Data - Overview'!$D$74:$D$83)</f>
        <v>5</v>
      </c>
      <c r="F79" s="68">
        <f>INDEX('Data - Knowledge'!$G:$G,MATCH('Data - Overview'!$A79,'Data - Knowledge'!$A:$A,0))</f>
        <v>0.29718134325324225</v>
      </c>
      <c r="G79" s="70">
        <f>INDEX('Data - Knowledge'!$J:$J,MATCH('Data - Overview'!$A79,'Data - Knowledge'!$A:$A,0))</f>
        <v>117.33462989173663</v>
      </c>
      <c r="H79" s="70">
        <f>RANK('Data - Overview'!$G79,'Data - Overview'!$G$74:$G$83)</f>
        <v>5</v>
      </c>
      <c r="I79" s="70">
        <f>'Data - Overview'!$G79-100</f>
        <v>17.334629891736625</v>
      </c>
      <c r="J79" s="70" t="str">
        <f t="shared" si="0"/>
        <v>above</v>
      </c>
      <c r="K79" s="1" t="str">
        <f>"" &amp;TEXT('Data - Overview'!$C79,"0")&amp;" "</f>
        <v xml:space="preserve">Eats white bread </v>
      </c>
      <c r="L79" s="1" t="str">
        <f>"Index: "&amp;TEXT('Data - Overview'!$G79,"0")&amp;""</f>
        <v>Index: 117</v>
      </c>
      <c r="M79" s="1" t="str">
        <f>'Data - Overview'!$K79&amp;CHAR(10)&amp;'Data - Overview'!$L79</f>
        <v>Eats white bread 
Index: 117</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0.45734831460674158</v>
      </c>
      <c r="E80" s="104">
        <f>RANK('Data - Overview'!$D80,'Data - Overview'!$D$74:$D$83)</f>
        <v>1</v>
      </c>
      <c r="F80" s="84">
        <f>INDEX('Data - Knowledge'!$G:$G,MATCH('Data - Overview'!$A80,'Data - Knowledge'!$A:$A,0))</f>
        <v>0.40501082303881425</v>
      </c>
      <c r="G80" s="75">
        <f>INDEX('Data - Knowledge'!$J:$J,MATCH('Data - Overview'!$A80,'Data - Knowledge'!$A:$A,0))</f>
        <v>112.92249208928216</v>
      </c>
      <c r="H80" s="75">
        <f>RANK('Data - Overview'!$G80,'Data - Overview'!$G$74:$G$83)</f>
        <v>7</v>
      </c>
      <c r="I80" s="75">
        <f>'Data - Overview'!$G80-100</f>
        <v>12.922492089282159</v>
      </c>
      <c r="J80" s="75" t="str">
        <f t="shared" si="0"/>
        <v>above</v>
      </c>
      <c r="K80" s="72" t="str">
        <f>"" &amp;TEXT('Data - Overview'!$C80,"0")&amp;" "</f>
        <v xml:space="preserve">Never does mild intensity sports </v>
      </c>
      <c r="L80" s="72" t="str">
        <f>"Index: "&amp;TEXT('Data - Overview'!$G80,"0")&amp;""</f>
        <v>Index: 113</v>
      </c>
      <c r="M80" s="72" t="str">
        <f>'Data - Overview'!$K80&amp;CHAR(10)&amp;'Data - Overview'!$L80</f>
        <v>Never does mild intensity sports 
Index: 113</v>
      </c>
      <c r="N80" s="72">
        <v>7</v>
      </c>
    </row>
    <row r="81" spans="1:14">
      <c r="A81" s="86" t="s">
        <v>128</v>
      </c>
      <c r="B81" s="1" t="str">
        <f>INDEX('Data - Knowledge'!$D:$D,MATCH('Data - Overview'!$A81,'Data - Knowledge'!$A:$A,0))</f>
        <v>Smokes 20+ per day</v>
      </c>
      <c r="C81" s="1" t="s">
        <v>129</v>
      </c>
      <c r="D81" s="105">
        <f>INDEX('Data - Knowledge'!$E:$E,MATCH('Data - Overview'!$A81,'Data - Knowledge'!$A:$A,0))</f>
        <v>4.1808988764044944E-2</v>
      </c>
      <c r="E81" s="106">
        <f>RANK('Data - Overview'!$D81,'Data - Overview'!$D$74:$D$83)</f>
        <v>10</v>
      </c>
      <c r="F81" s="68">
        <f>INDEX('Data - Knowledge'!$G:$G,MATCH('Data - Overview'!$A81,'Data - Knowledge'!$A:$A,0))</f>
        <v>3.0152416961418051E-2</v>
      </c>
      <c r="G81" s="70">
        <f>INDEX('Data - Knowledge'!$J:$J,MATCH('Data - Overview'!$A81,'Data - Knowledge'!$A:$A,0))</f>
        <v>138.65883062555889</v>
      </c>
      <c r="H81" s="70">
        <f>RANK('Data - Overview'!$G81,'Data - Overview'!$G$74:$G$83)</f>
        <v>1</v>
      </c>
      <c r="I81" s="70">
        <f>'Data - Overview'!$G81-100</f>
        <v>38.658830625558892</v>
      </c>
      <c r="J81" s="70" t="str">
        <f t="shared" si="0"/>
        <v>above</v>
      </c>
      <c r="K81" s="1" t="str">
        <f>"" &amp;TEXT('Data - Overview'!$C81,"0")&amp;" "</f>
        <v xml:space="preserve">Smokes 20+ per day </v>
      </c>
      <c r="L81" s="1" t="str">
        <f>"Index: "&amp;TEXT('Data - Overview'!$G81,"0")&amp;""</f>
        <v>Index: 139</v>
      </c>
      <c r="M81" s="1" t="str">
        <f>'Data - Overview'!$K81&amp;CHAR(10)&amp;'Data - Overview'!$L81</f>
        <v>Smokes 20+ per day 
Index: 139</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0.29607865168539327</v>
      </c>
      <c r="E82" s="104">
        <f>RANK('Data - Overview'!$D82,'Data - Overview'!$D$74:$D$83)</f>
        <v>6</v>
      </c>
      <c r="F82" s="84">
        <f>INDEX('Data - Knowledge'!$G:$G,MATCH('Data - Overview'!$A82,'Data - Knowledge'!$A:$A,0))</f>
        <v>0.30211903600322926</v>
      </c>
      <c r="G82" s="75">
        <f>INDEX('Data - Knowledge'!$J:$J,MATCH('Data - Overview'!$A82,'Data - Knowledge'!$A:$A,0))</f>
        <v>98.000660799880407</v>
      </c>
      <c r="H82" s="75">
        <f>RANK('Data - Overview'!$G82,'Data - Overview'!$G$74:$G$83)</f>
        <v>10</v>
      </c>
      <c r="I82" s="75">
        <f>'Data - Overview'!$G82-100</f>
        <v>-1.9993392001195929</v>
      </c>
      <c r="J82" s="75" t="str">
        <f t="shared" si="0"/>
        <v>below</v>
      </c>
      <c r="K82" s="72" t="str">
        <f>"" &amp;TEXT('Data - Overview'!$C82,"0")&amp;" "</f>
        <v xml:space="preserve">&gt; 3 units per day (Women) </v>
      </c>
      <c r="L82" s="72" t="str">
        <f>"Index: "&amp;TEXT('Data - Overview'!$G82,"0")&amp;""</f>
        <v>Index: 98</v>
      </c>
      <c r="M82" s="72" t="str">
        <f>'Data - Overview'!$K82&amp;CHAR(10)&amp;'Data - Overview'!$L82</f>
        <v>&gt; 3 units per day (Women) 
Index: 98</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0.42946067415730332</v>
      </c>
      <c r="E83" s="110">
        <f>RANK('Data - Overview'!$D83,'Data - Overview'!$D$74:$D$83)</f>
        <v>2</v>
      </c>
      <c r="F83" s="111">
        <f>INDEX('Data - Knowledge'!$G:$G,MATCH('Data - Overview'!$A83,'Data - Knowledge'!$A:$A,0))</f>
        <v>0.42035953281178312</v>
      </c>
      <c r="G83" s="112">
        <f>INDEX('Data - Knowledge'!$J:$J,MATCH('Data - Overview'!$A83,'Data - Knowledge'!$A:$A,0))</f>
        <v>102.1650850367643</v>
      </c>
      <c r="H83" s="112">
        <f>RANK('Data - Overview'!$G83,'Data - Overview'!$G$74:$G$83)</f>
        <v>9</v>
      </c>
      <c r="I83" s="112">
        <f>'Data - Overview'!$G83-100</f>
        <v>2.165085036764296</v>
      </c>
      <c r="J83" s="112" t="str">
        <f t="shared" si="0"/>
        <v>above</v>
      </c>
      <c r="K83" s="108" t="str">
        <f>"" &amp;TEXT('Data - Overview'!$C83,"0")&amp;" "</f>
        <v xml:space="preserve">&gt; 4 units per day (Men) </v>
      </c>
      <c r="L83" s="108" t="str">
        <f>"Index: "&amp;TEXT('Data - Overview'!$G83,"0")&amp;""</f>
        <v>Index: 102</v>
      </c>
      <c r="M83" s="108" t="str">
        <f>'Data - Overview'!$K83&amp;CHAR(10)&amp;'Data - Overview'!$L83</f>
        <v>&gt; 4 units per day (Men) 
Index: 102</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0.42670786516853931</v>
      </c>
      <c r="B89" s="62">
        <f>D75</f>
        <v>0.4257865168539326</v>
      </c>
      <c r="C89" s="62">
        <f>D76</f>
        <v>0.17326966292134832</v>
      </c>
      <c r="D89" s="62">
        <f>D82</f>
        <v>0.29607865168539327</v>
      </c>
      <c r="E89" s="62">
        <f>D83</f>
        <v>0.42946067415730332</v>
      </c>
      <c r="F89" s="68"/>
      <c r="G89" s="69"/>
      <c r="H89" s="68"/>
      <c r="I89" s="70"/>
      <c r="J89" s="70"/>
    </row>
    <row r="90" spans="1:14" ht="15" thickBot="1">
      <c r="A90" s="113">
        <f>1-A89</f>
        <v>0.57329213483146069</v>
      </c>
      <c r="B90" s="113">
        <f>1-B89</f>
        <v>0.57421348314606746</v>
      </c>
      <c r="C90" s="113">
        <f>1-C89</f>
        <v>0.82673033707865162</v>
      </c>
      <c r="D90" s="113">
        <f>1-D89</f>
        <v>0.70392134831460673</v>
      </c>
      <c r="E90" s="113">
        <f>1-E89</f>
        <v>0.57053932584269673</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6.1022471910112348E-2</v>
      </c>
      <c r="F96" s="63">
        <f>RANK('Data - Overview'!$E96,'Data - Overview'!$E$96:$E$103)</f>
        <v>8</v>
      </c>
      <c r="G96" s="62">
        <f>INDEX('Data - Knowledge'!$G:$G,MATCH('Data - Overview'!$A96,'Data - Knowledge'!$A:$A,0))</f>
        <v>5.268175271084162E-2</v>
      </c>
      <c r="H96" s="64">
        <f>INDEX('Data - Knowledge'!$J:$J,MATCH('Data - Overview'!$A96,'Data - Knowledge'!$A:$A,0))</f>
        <v>115.83227354839745</v>
      </c>
      <c r="I96" s="64">
        <f>RANK('Data - Overview'!$H96,'Data - Overview'!$H$96:$H$103)</f>
        <v>3</v>
      </c>
      <c r="J96" s="64">
        <f>'Data - Overview'!$H96-100</f>
        <v>15.832273548397453</v>
      </c>
      <c r="K96" s="61" t="str">
        <f>"" &amp;TEXT('Data - Overview'!$B96,"0")&amp;" "</f>
        <v xml:space="preserve">Age 0-4 </v>
      </c>
      <c r="L96" s="61" t="str">
        <f>"Index: "&amp;TEXT('Data - Overview'!$H96,"0")&amp;""</f>
        <v>Index: 116</v>
      </c>
      <c r="M96" s="61" t="str">
        <f>'Data - Overview'!$K96&amp;CHAR(10)&amp;'Data - Overview'!$L96</f>
        <v>Age 0-4 
Index: 116</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0.16889887640449436</v>
      </c>
      <c r="F97" s="69">
        <f>RANK('Data - Overview'!$E97,'Data - Overview'!$E$96:$E$103)</f>
        <v>3</v>
      </c>
      <c r="G97" s="68">
        <f>INDEX('Data - Knowledge'!$G:$G,MATCH('Data - Overview'!$A97,'Data - Knowledge'!$A:$A,0))</f>
        <v>0.15599186602315032</v>
      </c>
      <c r="H97" s="70">
        <f>INDEX('Data - Knowledge'!$J:$J,MATCH('Data - Overview'!$A97,'Data - Knowledge'!$A:$A,0))</f>
        <v>108.27415602517925</v>
      </c>
      <c r="I97" s="70">
        <f>RANK('Data - Overview'!$H97,'Data - Overview'!$H$96:$H$103)</f>
        <v>4</v>
      </c>
      <c r="J97" s="70">
        <f>'Data - Overview'!$H97-100</f>
        <v>8.2741560251792521</v>
      </c>
      <c r="K97" s="1" t="str">
        <f>"" &amp;TEXT('Data - Overview'!$B97,"0")&amp;" "</f>
        <v xml:space="preserve">Age 5-17 </v>
      </c>
      <c r="L97" s="1" t="str">
        <f>"Index: "&amp;TEXT('Data - Overview'!$H97,"0")&amp;""</f>
        <v>Index: 108</v>
      </c>
      <c r="M97" s="1" t="str">
        <f>'Data - Overview'!$K97&amp;CHAR(10)&amp;'Data - Overview'!$L97</f>
        <v>Age 5-17 
Index: 108</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8.4528089887640448E-2</v>
      </c>
      <c r="F98" s="85">
        <f>RANK('Data - Overview'!$E98,'Data - Overview'!$E$96:$E$103)</f>
        <v>6</v>
      </c>
      <c r="G98" s="84">
        <f>INDEX('Data - Knowledge'!$G:$G,MATCH('Data - Overview'!$A98,'Data - Knowledge'!$A:$A,0))</f>
        <v>7.2341385999454069E-2</v>
      </c>
      <c r="H98" s="75">
        <f>INDEX('Data - Knowledge'!$J:$J,MATCH('Data - Overview'!$A98,'Data - Knowledge'!$A:$A,0))</f>
        <v>116.84610229651717</v>
      </c>
      <c r="I98" s="75">
        <f>RANK('Data - Overview'!$H98,'Data - Overview'!$H$96:$H$103)</f>
        <v>1</v>
      </c>
      <c r="J98" s="75">
        <f>'Data - Overview'!$H98-100</f>
        <v>16.846102296517174</v>
      </c>
      <c r="K98" s="72" t="str">
        <f>"" &amp;TEXT('Data - Overview'!$B98,"0")&amp;" "</f>
        <v xml:space="preserve">Age 18-24 </v>
      </c>
      <c r="L98" s="72" t="str">
        <f>"Index: "&amp;TEXT('Data - Overview'!$H98,"0")&amp;""</f>
        <v>Index: 117</v>
      </c>
      <c r="M98" s="72" t="str">
        <f>'Data - Overview'!$K98&amp;CHAR(10)&amp;'Data - Overview'!$L98</f>
        <v>Age 18-24 
Index: 117</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0.13650561797752811</v>
      </c>
      <c r="F99" s="69">
        <f>RANK('Data - Overview'!$E99,'Data - Overview'!$E$96:$E$103)</f>
        <v>4</v>
      </c>
      <c r="G99" s="68">
        <f>INDEX('Data - Knowledge'!$G:$G,MATCH('Data - Overview'!$A99,'Data - Knowledge'!$A:$A,0))</f>
        <v>0.11770483043809059</v>
      </c>
      <c r="H99" s="70">
        <f>INDEX('Data - Knowledge'!$J:$J,MATCH('Data - Overview'!$A99,'Data - Knowledge'!$A:$A,0))</f>
        <v>115.97282581306314</v>
      </c>
      <c r="I99" s="70">
        <f>RANK('Data - Overview'!$H99,'Data - Overview'!$H$96:$H$103)</f>
        <v>2</v>
      </c>
      <c r="J99" s="70">
        <f>'Data - Overview'!$H99-100</f>
        <v>15.972825813063139</v>
      </c>
      <c r="K99" s="1" t="str">
        <f>"" &amp;TEXT('Data - Overview'!$B99,"0")&amp;" "</f>
        <v xml:space="preserve">Age 25-34 </v>
      </c>
      <c r="L99" s="1" t="str">
        <f>"Index: "&amp;TEXT('Data - Overview'!$H99,"0")&amp;""</f>
        <v>Index: 116</v>
      </c>
      <c r="M99" s="1" t="str">
        <f>'Data - Overview'!$K99&amp;CHAR(10)&amp;'Data - Overview'!$L99</f>
        <v>Age 25-34 
Index: 116</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0.19285393258426964</v>
      </c>
      <c r="F100" s="85">
        <f>RANK('Data - Overview'!$E100,'Data - Overview'!$E$96:$E$103)</f>
        <v>1</v>
      </c>
      <c r="G100" s="84">
        <f>INDEX('Data - Knowledge'!$G:$G,MATCH('Data - Overview'!$A100,'Data - Knowledge'!$A:$A,0))</f>
        <v>0.18513943338037742</v>
      </c>
      <c r="H100" s="75">
        <f>INDEX('Data - Knowledge'!$J:$J,MATCH('Data - Overview'!$A100,'Data - Knowledge'!$A:$A,0))</f>
        <v>104.16685903323601</v>
      </c>
      <c r="I100" s="75">
        <f>RANK('Data - Overview'!$H100,'Data - Overview'!$H$96:$H$103)</f>
        <v>5</v>
      </c>
      <c r="J100" s="75">
        <f>'Data - Overview'!$H100-100</f>
        <v>4.1668590332360083</v>
      </c>
      <c r="K100" s="72" t="str">
        <f>"" &amp;TEXT('Data - Overview'!$B100,"0")&amp;" "</f>
        <v xml:space="preserve">Age 35-49 </v>
      </c>
      <c r="L100" s="72" t="str">
        <f>"Index: "&amp;TEXT('Data - Overview'!$H100,"0")&amp;""</f>
        <v>Index: 104</v>
      </c>
      <c r="M100" s="72" t="str">
        <f>'Data - Overview'!$K100&amp;CHAR(10)&amp;'Data - Overview'!$L100</f>
        <v>Age 35-49 
Index: 104</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0.19008988764044943</v>
      </c>
      <c r="F101" s="69">
        <f>RANK('Data - Overview'!$E101,'Data - Overview'!$E$96:$E$103)</f>
        <v>2</v>
      </c>
      <c r="G101" s="68">
        <f>INDEX('Data - Knowledge'!$G:$G,MATCH('Data - Overview'!$A101,'Data - Knowledge'!$A:$A,0))</f>
        <v>0.20978183169840689</v>
      </c>
      <c r="H101" s="70">
        <f>INDEX('Data - Knowledge'!$J:$J,MATCH('Data - Overview'!$A101,'Data - Knowledge'!$A:$A,0))</f>
        <v>90.613131795765995</v>
      </c>
      <c r="I101" s="70">
        <f>RANK('Data - Overview'!$H101,'Data - Overview'!$H$96:$H$103)</f>
        <v>6</v>
      </c>
      <c r="J101" s="70">
        <f>'Data - Overview'!$H101-100</f>
        <v>-9.3868682042340055</v>
      </c>
      <c r="K101" s="1" t="str">
        <f>"" &amp;TEXT('Data - Overview'!$B101,"0")&amp;" "</f>
        <v xml:space="preserve">Age 50-64 </v>
      </c>
      <c r="L101" s="1" t="str">
        <f>"Index: "&amp;TEXT('Data - Overview'!$H101,"0")&amp;""</f>
        <v>Index: 91</v>
      </c>
      <c r="M101" s="1" t="str">
        <f>'Data - Overview'!$K101&amp;CHAR(10)&amp;'Data - Overview'!$L101</f>
        <v>Age 50-64 
Index: 91</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9.0752808988764047E-2</v>
      </c>
      <c r="F102" s="85">
        <f>RANK('Data - Overview'!$E102,'Data - Overview'!$E$96:$E$103)</f>
        <v>5</v>
      </c>
      <c r="G102" s="84">
        <f>INDEX('Data - Knowledge'!$G:$G,MATCH('Data - Overview'!$A102,'Data - Knowledge'!$A:$A,0))</f>
        <v>0.11245917039824832</v>
      </c>
      <c r="H102" s="75">
        <f>INDEX('Data - Knowledge'!$J:$J,MATCH('Data - Overview'!$A102,'Data - Knowledge'!$A:$A,0))</f>
        <v>80.698451417864646</v>
      </c>
      <c r="I102" s="75">
        <f>RANK('Data - Overview'!$H102,'Data - Overview'!$H$96:$H$103)</f>
        <v>7</v>
      </c>
      <c r="J102" s="75">
        <f>'Data - Overview'!$H102-100</f>
        <v>-19.301548582135354</v>
      </c>
      <c r="K102" s="72" t="str">
        <f>"" &amp;TEXT('Data - Overview'!$B102,"0")&amp;" "</f>
        <v xml:space="preserve">Aged 65-74 </v>
      </c>
      <c r="L102" s="72" t="str">
        <f>"Index: "&amp;TEXT('Data - Overview'!$H102,"0")&amp;""</f>
        <v>Index: 81</v>
      </c>
      <c r="M102" s="72" t="str">
        <f>'Data - Overview'!$K102&amp;CHAR(10)&amp;'Data - Overview'!$L102</f>
        <v>Aged 65-74 
Index: 81</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7.5123595505617993E-2</v>
      </c>
      <c r="F103" s="115">
        <f>RANK('Data - Overview'!$E103,'Data - Overview'!$E$96:$E$103)</f>
        <v>7</v>
      </c>
      <c r="G103" s="111">
        <f>INDEX('Data - Knowledge'!$G:$G,MATCH('Data - Overview'!$A103,'Data - Knowledge'!$A:$A,0))</f>
        <v>9.4001954361449411E-2</v>
      </c>
      <c r="H103" s="112">
        <f>INDEX('Data - Knowledge'!$J:$J,MATCH('Data - Overview'!$A103,'Data - Knowledge'!$A:$A,0))</f>
        <v>79.91705706113116</v>
      </c>
      <c r="I103" s="112">
        <f>RANK('Data - Overview'!$H103,'Data - Overview'!$H$96:$H$103)</f>
        <v>8</v>
      </c>
      <c r="J103" s="112">
        <f>'Data - Overview'!$H103-100</f>
        <v>-20.08294293886884</v>
      </c>
      <c r="K103" s="108" t="str">
        <f>"" &amp;TEXT('Data - Overview'!$B103,"0")&amp;" "</f>
        <v xml:space="preserve">Aged 75 plus </v>
      </c>
      <c r="L103" s="108" t="str">
        <f>"Index: "&amp;TEXT('Data - Overview'!$H103,"0")&amp;""</f>
        <v>Index: 80</v>
      </c>
      <c r="M103" s="108" t="str">
        <f>'Data - Overview'!$K103&amp;CHAR(10)&amp;'Data - Overview'!$L103</f>
        <v>Aged 75 plus 
Index: 80</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39.78537078651685</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0.24353932584269664</v>
      </c>
      <c r="E115" s="63">
        <f>RANK('Data - Overview'!$D115,'Data - Overview'!$D$115:$D$119)</f>
        <v>2</v>
      </c>
      <c r="F115" s="62">
        <f>INDEX('Data - Knowledge'!$G:$G,MATCH('Data - Overview'!$A115,'Data - Knowledge'!$A:$A,0))</f>
        <v>0.30298150180916372</v>
      </c>
      <c r="G115" s="64">
        <f>INDEX('Data - Knowledge'!$J:$J,MATCH('Data - Overview'!$A115,'Data - Knowledge'!$A:$A,0))</f>
        <v>80.3809223957483</v>
      </c>
      <c r="H115" s="64">
        <f>RANK('Data - Overview'!$G115,'Data - Overview'!$G$115:$G$119)</f>
        <v>5</v>
      </c>
      <c r="I115" s="64">
        <f>'Data - Overview'!$G115-100</f>
        <v>-19.6190776042517</v>
      </c>
      <c r="J115" s="61" t="str">
        <f>"" &amp;TEXT('Data - Overview'!$B115,"0")&amp;" "</f>
        <v xml:space="preserve">Couple, no children </v>
      </c>
      <c r="K115" s="61" t="str">
        <f>"Index: "&amp;TEXT('Data - Overview'!$G115,"0")&amp;""</f>
        <v>Index: 80</v>
      </c>
      <c r="L115" s="61" t="str">
        <f>'Data - Overview'!$J115&amp;CHAR(10)&amp;'Data - Overview'!$K115</f>
        <v>Couple, no children 
Index: 80</v>
      </c>
      <c r="M115" s="61">
        <v>1</v>
      </c>
    </row>
    <row r="116" spans="1:13">
      <c r="A116" s="86" t="s">
        <v>159</v>
      </c>
      <c r="B116" s="1" t="str">
        <f>INDEX('Data - Knowledge'!$D:$D,MATCH('Data - Overview'!$A116,'Data - Knowledge'!$A:$A,0))</f>
        <v>Couple with children</v>
      </c>
      <c r="C116" s="1" t="s">
        <v>160</v>
      </c>
      <c r="D116" s="68">
        <f>INDEX('Data - Knowledge'!$E:$E,MATCH('Data - Overview'!$A116,'Data - Knowledge'!$A:$A,0))</f>
        <v>0.19451685393258425</v>
      </c>
      <c r="E116" s="69">
        <f>RANK('Data - Overview'!$D116,'Data - Overview'!$D$115:$D$119)</f>
        <v>3</v>
      </c>
      <c r="F116" s="68">
        <f>INDEX('Data - Knowledge'!$G:$G,MATCH('Data - Overview'!$A116,'Data - Knowledge'!$A:$A,0))</f>
        <v>0.18888569744277756</v>
      </c>
      <c r="G116" s="70">
        <f>INDEX('Data - Knowledge'!$J:$J,MATCH('Data - Overview'!$A116,'Data - Knowledge'!$A:$A,0))</f>
        <v>102.98125086549375</v>
      </c>
      <c r="H116" s="70">
        <f>RANK('Data - Overview'!$G116,'Data - Overview'!$G$115:$G$119)</f>
        <v>4</v>
      </c>
      <c r="I116" s="70">
        <f>'Data - Overview'!$G116-100</f>
        <v>2.9812508654937488</v>
      </c>
      <c r="J116" s="1" t="str">
        <f>"" &amp;TEXT('Data - Overview'!$B116,"0")&amp;" "</f>
        <v xml:space="preserve">Couple with children </v>
      </c>
      <c r="K116" s="1" t="str">
        <f>"Index: "&amp;TEXT('Data - Overview'!$G116,"0")&amp;""</f>
        <v>Index: 103</v>
      </c>
      <c r="L116" s="1" t="str">
        <f>'Data - Overview'!$J116&amp;CHAR(10)&amp;'Data - Overview'!$K116</f>
        <v>Couple with children 
Index: 103</v>
      </c>
      <c r="M116" s="1">
        <v>2</v>
      </c>
    </row>
    <row r="117" spans="1:13">
      <c r="A117" s="56" t="s">
        <v>161</v>
      </c>
      <c r="B117" s="72" t="str">
        <f>INDEX('Data - Knowledge'!$D:$D,MATCH('Data - Overview'!$A117,'Data - Knowledge'!$A:$A,0))</f>
        <v>Single parent</v>
      </c>
      <c r="C117" s="72" t="s">
        <v>162</v>
      </c>
      <c r="D117" s="84">
        <f>INDEX('Data - Knowledge'!$E:$E,MATCH('Data - Overview'!$A117,'Data - Knowledge'!$A:$A,0))</f>
        <v>3.817977528089888E-2</v>
      </c>
      <c r="E117" s="85">
        <f>RANK('Data - Overview'!$D117,'Data - Overview'!$D$115:$D$119)</f>
        <v>5</v>
      </c>
      <c r="F117" s="84">
        <f>INDEX('Data - Knowledge'!$G:$G,MATCH('Data - Overview'!$A117,'Data - Knowledge'!$A:$A,0))</f>
        <v>3.043571225294606E-2</v>
      </c>
      <c r="G117" s="75">
        <f>INDEX('Data - Knowledge'!$J:$J,MATCH('Data - Overview'!$A117,'Data - Knowledge'!$A:$A,0))</f>
        <v>125.44400132184592</v>
      </c>
      <c r="H117" s="75">
        <f>RANK('Data - Overview'!$G117,'Data - Overview'!$G$115:$G$119)</f>
        <v>1</v>
      </c>
      <c r="I117" s="75">
        <f>'Data - Overview'!$G117-100</f>
        <v>25.444001321845917</v>
      </c>
      <c r="J117" s="72" t="str">
        <f>"" &amp;TEXT('Data - Overview'!$B117,"0")&amp;" "</f>
        <v xml:space="preserve">Single parent </v>
      </c>
      <c r="K117" s="72" t="str">
        <f>"Index: "&amp;TEXT('Data - Overview'!$G117,"0")&amp;""</f>
        <v>Index: 125</v>
      </c>
      <c r="L117" s="72" t="str">
        <f>'Data - Overview'!$J117&amp;CHAR(10)&amp;'Data - Overview'!$K117</f>
        <v>Single parent 
Index: 125</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0.17640449438202249</v>
      </c>
      <c r="E118" s="69">
        <f>RANK('Data - Overview'!$D118,'Data - Overview'!$D$115:$D$119)</f>
        <v>4</v>
      </c>
      <c r="F118" s="68">
        <f>INDEX('Data - Knowledge'!$G:$G,MATCH('Data - Overview'!$A118,'Data - Knowledge'!$A:$A,0))</f>
        <v>0.16054127681076091</v>
      </c>
      <c r="G118" s="70">
        <f>INDEX('Data - Knowledge'!$J:$J,MATCH('Data - Overview'!$A118,'Data - Knowledge'!$A:$A,0))</f>
        <v>109.88108347360439</v>
      </c>
      <c r="H118" s="70">
        <f>RANK('Data - Overview'!$G118,'Data - Overview'!$G$115:$G$119)</f>
        <v>2</v>
      </c>
      <c r="I118" s="70">
        <f>'Data - Overview'!$G118-100</f>
        <v>9.8810834736043915</v>
      </c>
      <c r="J118" s="1" t="str">
        <f>"" &amp;TEXT('Data - Overview'!$B118,"0")&amp;" "</f>
        <v xml:space="preserve">Single person, no children </v>
      </c>
      <c r="K118" s="1" t="str">
        <f>"Index: "&amp;TEXT('Data - Overview'!$G118,"0")&amp;""</f>
        <v>Index: 110</v>
      </c>
      <c r="L118" s="1" t="str">
        <f>'Data - Overview'!$J118&amp;CHAR(10)&amp;'Data - Overview'!$K118</f>
        <v>Single person, no children 
Index: 110</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0.34756179775280899</v>
      </c>
      <c r="E119" s="89">
        <f>RANK('Data - Overview'!$D119,'Data - Overview'!$D$115:$D$119)</f>
        <v>1</v>
      </c>
      <c r="F119" s="88">
        <f>INDEX('Data - Knowledge'!$G:$G,MATCH('Data - Overview'!$A119,'Data - Knowledge'!$A:$A,0))</f>
        <v>0.31733822940079798</v>
      </c>
      <c r="G119" s="80">
        <f>INDEX('Data - Knowledge'!$J:$J,MATCH('Data - Overview'!$A119,'Data - Knowledge'!$A:$A,0))</f>
        <v>109.52408677929523</v>
      </c>
      <c r="H119" s="80">
        <f>RANK('Data - Overview'!$G119,'Data - Overview'!$G$115:$G$119)</f>
        <v>3</v>
      </c>
      <c r="I119" s="80">
        <f>'Data - Overview'!$G119-100</f>
        <v>9.5240867792952315</v>
      </c>
      <c r="J119" s="57" t="str">
        <f>"" &amp;TEXT('Data - Overview'!$B119,"0")&amp;" "</f>
        <v xml:space="preserve">Other: two or more adults, may include a couple, may have children </v>
      </c>
      <c r="K119" s="57" t="str">
        <f>"Index: "&amp;TEXT('Data - Overview'!$G119,"0")&amp;""</f>
        <v>Index: 110</v>
      </c>
      <c r="L119" s="57" t="str">
        <f>'Data - Overview'!$J119&amp;CHAR(10)&amp;'Data - Overview'!$K119</f>
        <v>Other: two or more adults, may include a couple, may have children 
Index: 110</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25.444001321845917</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0.68879775280898881</v>
      </c>
      <c r="E128" s="63">
        <f>RANK('Data - Overview'!$D128,'Data - Overview'!$D$128:$D$131)</f>
        <v>1</v>
      </c>
      <c r="F128" s="62">
        <f>INDEX('Data - Knowledge'!$G:$G,MATCH('Data - Overview'!$A128,'Data - Knowledge'!$A:$A,0))</f>
        <v>0.72502948385110844</v>
      </c>
      <c r="G128" s="64">
        <f>INDEX('Data - Knowledge'!$J:$J,MATCH('Data - Overview'!$A128,'Data - Knowledge'!$A:$A,0))</f>
        <v>95.002723082422918</v>
      </c>
      <c r="H128" s="64">
        <f>RANK('Data - Overview'!$G128,'Data - Overview'!$G$128:$G$131)</f>
        <v>4</v>
      </c>
      <c r="I128" s="64">
        <f>'Data - Overview'!$G128 - 100</f>
        <v>-4.9972769175770821</v>
      </c>
      <c r="J128" s="61" t="str">
        <f>"" &amp;TEXT('Data - Overview'!$C128,"0")&amp;" "</f>
        <v xml:space="preserve">0 </v>
      </c>
      <c r="K128" s="61" t="str">
        <f>"Index: "&amp;TEXT('Data - Overview'!$G128,"0")&amp;""</f>
        <v>Index: 95</v>
      </c>
      <c r="L128" s="61" t="str">
        <f>'Data - Overview'!$J128&amp;CHAR(10)&amp;'Data - Overview'!$K128</f>
        <v>0 
Index: 95</v>
      </c>
      <c r="M128" s="61">
        <v>1</v>
      </c>
    </row>
    <row r="129" spans="1:13">
      <c r="A129" s="86" t="s">
        <v>170</v>
      </c>
      <c r="B129" s="1" t="str">
        <f>INDEX('Data - Knowledge'!$D:$D,MATCH('Data - Overview'!$A129,'Data - Knowledge'!$A:$A,0))</f>
        <v>Children at home : 1</v>
      </c>
      <c r="C129" s="1">
        <v>1</v>
      </c>
      <c r="D129" s="68">
        <f>INDEX('Data - Knowledge'!$E:$E,MATCH('Data - Overview'!$A129,'Data - Knowledge'!$A:$A,0))</f>
        <v>0.14250561797752806</v>
      </c>
      <c r="E129" s="69">
        <f>RANK('Data - Overview'!$D129,'Data - Overview'!$D$128:$D$131)</f>
        <v>2</v>
      </c>
      <c r="F129" s="68">
        <f>INDEX('Data - Knowledge'!$G:$G,MATCH('Data - Overview'!$A129,'Data - Knowledge'!$A:$A,0))</f>
        <v>0.12684393857555221</v>
      </c>
      <c r="G129" s="70">
        <f>INDEX('Data - Knowledge'!$J:$J,MATCH('Data - Overview'!$A129,'Data - Knowledge'!$A:$A,0))</f>
        <v>112.34720364083243</v>
      </c>
      <c r="H129" s="70">
        <f>RANK('Data - Overview'!$G129,'Data - Overview'!$G$128:$G$131)</f>
        <v>2</v>
      </c>
      <c r="I129" s="70">
        <f>'Data - Overview'!$G129 - 100</f>
        <v>12.347203640832433</v>
      </c>
      <c r="J129" s="1" t="str">
        <f>"" &amp;TEXT('Data - Overview'!$C129,"0")&amp;" "</f>
        <v xml:space="preserve">1 </v>
      </c>
      <c r="K129" s="1" t="str">
        <f>"Index: "&amp;TEXT('Data - Overview'!$G129,"0")&amp;""</f>
        <v>Index: 112</v>
      </c>
      <c r="L129" s="1" t="str">
        <f>'Data - Overview'!$J129&amp;CHAR(10)&amp;'Data - Overview'!$K129</f>
        <v>1 
Index: 112</v>
      </c>
      <c r="M129" s="1">
        <v>2</v>
      </c>
    </row>
    <row r="130" spans="1:13">
      <c r="A130" s="56" t="s">
        <v>171</v>
      </c>
      <c r="B130" s="72" t="str">
        <f>INDEX('Data - Knowledge'!$D:$D,MATCH('Data - Overview'!$A130,'Data - Knowledge'!$A:$A,0))</f>
        <v>Children at home : 2</v>
      </c>
      <c r="C130" s="72">
        <v>2</v>
      </c>
      <c r="D130" s="84">
        <f>INDEX('Data - Knowledge'!$E:$E,MATCH('Data - Overview'!$A130,'Data - Knowledge'!$A:$A,0))</f>
        <v>0.11880898876404493</v>
      </c>
      <c r="E130" s="85">
        <f>RANK('Data - Overview'!$D130,'Data - Overview'!$D$128:$D$131)</f>
        <v>3</v>
      </c>
      <c r="F130" s="84">
        <f>INDEX('Data - Knowledge'!$G:$G,MATCH('Data - Overview'!$A130,'Data - Knowledge'!$A:$A,0))</f>
        <v>0.10787175846067174</v>
      </c>
      <c r="G130" s="75">
        <f>INDEX('Data - Knowledge'!$J:$J,MATCH('Data - Overview'!$A130,'Data - Knowledge'!$A:$A,0))</f>
        <v>110.1391044880025</v>
      </c>
      <c r="H130" s="75">
        <f>RANK('Data - Overview'!$G130,'Data - Overview'!$G$128:$G$131)</f>
        <v>3</v>
      </c>
      <c r="I130" s="75">
        <f>'Data - Overview'!$G130 - 100</f>
        <v>10.139104488002502</v>
      </c>
      <c r="J130" s="72" t="str">
        <f>"" &amp;TEXT('Data - Overview'!$C130,"0")&amp;" "</f>
        <v xml:space="preserve">2 </v>
      </c>
      <c r="K130" s="72" t="str">
        <f>"Index: "&amp;TEXT('Data - Overview'!$G130,"0")&amp;""</f>
        <v>Index: 110</v>
      </c>
      <c r="L130" s="72" t="str">
        <f>'Data - Overview'!$J130&amp;CHAR(10)&amp;'Data - Overview'!$K130</f>
        <v>2 
Index: 110</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5.0280898876404502E-2</v>
      </c>
      <c r="E131" s="115">
        <f>RANK('Data - Overview'!$D131,'Data - Overview'!$D$128:$D$131)</f>
        <v>4</v>
      </c>
      <c r="F131" s="111">
        <f>INDEX('Data - Knowledge'!$G:$G,MATCH('Data - Overview'!$A131,'Data - Knowledge'!$A:$A,0))</f>
        <v>4.0459208149658213E-2</v>
      </c>
      <c r="G131" s="112">
        <f>INDEX('Data - Knowledge'!$J:$J,MATCH('Data - Overview'!$A131,'Data - Knowledge'!$A:$A,0))</f>
        <v>124.27553868680758</v>
      </c>
      <c r="H131" s="112">
        <f>RANK('Data - Overview'!$G131,'Data - Overview'!$G$128:$G$131)</f>
        <v>1</v>
      </c>
      <c r="I131" s="112">
        <f>'Data - Overview'!$G131 - 100</f>
        <v>24.275538686807579</v>
      </c>
      <c r="J131" s="108" t="str">
        <f>"" &amp;TEXT('Data - Overview'!$C131,"0")&amp;" "</f>
        <v xml:space="preserve">3+ </v>
      </c>
      <c r="K131" s="108" t="str">
        <f>"Index: "&amp;TEXT('Data - Overview'!$G131,"0")&amp;""</f>
        <v>Index: 124</v>
      </c>
      <c r="L131" s="108" t="str">
        <f>'Data - Overview'!$J131&amp;CHAR(10)&amp;'Data - Overview'!$K131</f>
        <v>3+ 
Index: 124</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0.19902247191011238</v>
      </c>
      <c r="E137" s="63">
        <f>RANK('Data - Overview'!$D137,'Data - Overview'!$D$137:$D$140)</f>
        <v>3</v>
      </c>
      <c r="F137" s="62">
        <f>INDEX('Data - Knowledge'!$G:$G,MATCH('Data - Overview'!$A137,'Data - Knowledge'!$A:$A,0))</f>
        <v>0.18364006353852674</v>
      </c>
      <c r="G137" s="64">
        <f>INDEX('Data - Knowledge'!$J:$J,MATCH('Data - Overview'!$A137,'Data - Knowledge'!$A:$A,0))</f>
        <v>108.37639024686925</v>
      </c>
      <c r="H137" s="64">
        <f>RANK('Data - Overview'!$G137,'Data - Overview'!$G$137:$G$140)</f>
        <v>2</v>
      </c>
      <c r="I137" s="61">
        <v>1</v>
      </c>
      <c r="J137" s="61" t="str">
        <f>"" &amp;TEXT('Data - Overview'!$C137,"0")&amp;" "</f>
        <v xml:space="preserve">1 person </v>
      </c>
      <c r="K137" s="61" t="str">
        <f>"Index: "&amp;TEXT('Data - Overview'!$G137,"0")&amp;""</f>
        <v>Index: 108</v>
      </c>
      <c r="L137" s="61" t="str">
        <f>'Data - Overview'!$J137&amp;CHAR(10)&amp;'Data - Overview'!$K137</f>
        <v>1 person 
Index: 108</v>
      </c>
    </row>
    <row r="138" spans="1:13">
      <c r="A138" s="1" t="s">
        <v>177</v>
      </c>
      <c r="B138" s="1" t="str">
        <f>INDEX('Data - Knowledge'!$D:$D,MATCH('Data - Overview'!$A138,'Data - Knowledge'!$A:$A,0))</f>
        <v>Household size : 2 persons</v>
      </c>
      <c r="C138" s="1" t="s">
        <v>178</v>
      </c>
      <c r="D138" s="68">
        <f>INDEX('Data - Knowledge'!$E:$E,MATCH('Data - Overview'!$A138,'Data - Knowledge'!$A:$A,0))</f>
        <v>0.34859550561797753</v>
      </c>
      <c r="E138" s="69">
        <f>RANK('Data - Overview'!$D138,'Data - Overview'!$D$137:$D$140)</f>
        <v>2</v>
      </c>
      <c r="F138" s="68">
        <f>INDEX('Data - Knowledge'!$G:$G,MATCH('Data - Overview'!$A138,'Data - Knowledge'!$A:$A,0))</f>
        <v>0.38787418326276724</v>
      </c>
      <c r="G138" s="70">
        <f>INDEX('Data - Knowledge'!$J:$J,MATCH('Data - Overview'!$A138,'Data - Knowledge'!$A:$A,0))</f>
        <v>89.873345703397803</v>
      </c>
      <c r="H138" s="70">
        <f>RANK('Data - Overview'!$G138,'Data - Overview'!$G$137:$G$140)</f>
        <v>4</v>
      </c>
      <c r="I138" s="1">
        <v>2</v>
      </c>
      <c r="J138" s="1" t="str">
        <f>"" &amp;TEXT('Data - Overview'!$C138,"0")&amp;" "</f>
        <v xml:space="preserve">2 people </v>
      </c>
      <c r="K138" s="1" t="str">
        <f>"Index: "&amp;TEXT('Data - Overview'!$G138,"0")&amp;""</f>
        <v>Index: 90</v>
      </c>
      <c r="L138" s="1" t="str">
        <f>'Data - Overview'!$J138&amp;CHAR(10)&amp;'Data - Overview'!$K138</f>
        <v>2 people 
Index: 90</v>
      </c>
    </row>
    <row r="139" spans="1:13">
      <c r="A139" s="72" t="s">
        <v>179</v>
      </c>
      <c r="B139" s="72" t="str">
        <f>INDEX('Data - Knowledge'!$D:$D,MATCH('Data - Overview'!$A139,'Data - Knowledge'!$A:$A,0))</f>
        <v>Household size : 3-4 persons</v>
      </c>
      <c r="C139" s="72" t="s">
        <v>180</v>
      </c>
      <c r="D139" s="84">
        <f>INDEX('Data - Knowledge'!$E:$E,MATCH('Data - Overview'!$A139,'Data - Knowledge'!$A:$A,0))</f>
        <v>0.35992134831460665</v>
      </c>
      <c r="E139" s="85">
        <f>RANK('Data - Overview'!$D139,'Data - Overview'!$D$137:$D$140)</f>
        <v>1</v>
      </c>
      <c r="F139" s="84">
        <f>INDEX('Data - Knowledge'!$G:$G,MATCH('Data - Overview'!$A139,'Data - Knowledge'!$A:$A,0))</f>
        <v>0.3470210449590253</v>
      </c>
      <c r="G139" s="75">
        <f>INDEX('Data - Knowledge'!$J:$J,MATCH('Data - Overview'!$A139,'Data - Knowledge'!$A:$A,0))</f>
        <v>103.71744121659958</v>
      </c>
      <c r="H139" s="75">
        <f>RANK('Data - Overview'!$G139,'Data - Overview'!$G$137:$G$140)</f>
        <v>3</v>
      </c>
      <c r="I139" s="72">
        <v>3</v>
      </c>
      <c r="J139" s="72" t="str">
        <f>"" &amp;TEXT('Data - Overview'!$C139,"0")&amp;" "</f>
        <v xml:space="preserve">3-4 people </v>
      </c>
      <c r="K139" s="72" t="str">
        <f>"Index: "&amp;TEXT('Data - Overview'!$G139,"0")&amp;""</f>
        <v>Index: 104</v>
      </c>
      <c r="L139" s="72" t="str">
        <f>'Data - Overview'!$J139&amp;CHAR(10)&amp;'Data - Overview'!$K139</f>
        <v>3-4 people 
Index: 104</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9.2550561797752812E-2</v>
      </c>
      <c r="E140" s="115">
        <f>RANK('Data - Overview'!$D140,'Data - Overview'!$D$137:$D$140)</f>
        <v>4</v>
      </c>
      <c r="F140" s="111">
        <f>INDEX('Data - Knowledge'!$G:$G,MATCH('Data - Overview'!$A140,'Data - Knowledge'!$A:$A,0))</f>
        <v>8.1627077053531491E-2</v>
      </c>
      <c r="G140" s="112">
        <f>INDEX('Data - Knowledge'!$J:$J,MATCH('Data - Overview'!$A140,'Data - Knowledge'!$A:$A,0))</f>
        <v>113.38218289631716</v>
      </c>
      <c r="H140" s="112">
        <f>RANK('Data - Overview'!$G140,'Data - Overview'!$G$137:$G$140)</f>
        <v>1</v>
      </c>
      <c r="I140" s="108">
        <v>4</v>
      </c>
      <c r="J140" s="108" t="str">
        <f>"" &amp;TEXT('Data - Overview'!$C140,"0")&amp;" "</f>
        <v xml:space="preserve">5+ people </v>
      </c>
      <c r="K140" s="108" t="str">
        <f>"Index: "&amp;TEXT('Data - Overview'!$G140,"0")&amp;""</f>
        <v>Index: 113</v>
      </c>
      <c r="L140" s="108" t="str">
        <f>'Data - Overview'!$J140&amp;CHAR(10)&amp;'Data - Overview'!$K140</f>
        <v>5+ people 
Index: 113</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0.18764044943820224</v>
      </c>
      <c r="E146" s="63">
        <f>RANK('Data - Overview'!$D146,'Data - Overview'!$D$146:$D$151)</f>
        <v>3</v>
      </c>
      <c r="F146" s="62">
        <f>INDEX('Data - Knowledge'!$G:$G,MATCH('Data - Overview'!$A146,'Data - Knowledge'!$A:$A,0))</f>
        <v>0.16121802891177203</v>
      </c>
      <c r="G146" s="64">
        <f>INDEX('Data - Knowledge'!$J:$J,MATCH('Data - Overview'!$A146,'Data - Knowledge'!$A:$A,0))</f>
        <v>116.38924672679761</v>
      </c>
      <c r="H146" s="64">
        <f>RANK('Data - Overview'!$G146,'Data - Overview'!$G$146:$G$151)</f>
        <v>1</v>
      </c>
      <c r="I146" s="64">
        <f xml:space="preserve"> 'Data - Overview'!$G146 - 100</f>
        <v>16.389246726797609</v>
      </c>
      <c r="J146" s="61" t="str">
        <f>"" &amp;TEXT('Data - Overview'!$C146,"0")&amp;" "</f>
        <v xml:space="preserve">&lt;20k </v>
      </c>
      <c r="K146" s="61" t="str">
        <f>"Index: "&amp;TEXT('Data - Overview'!$G146,"0")&amp;""</f>
        <v>Index: 116</v>
      </c>
      <c r="L146" s="61" t="str">
        <f>'Data - Overview'!$J146&amp;CHAR(10)&amp;'Data - Overview'!$K146</f>
        <v>&lt;20k 
Index: 116</v>
      </c>
      <c r="M146" s="61">
        <v>1</v>
      </c>
    </row>
    <row r="147" spans="1:13">
      <c r="A147" s="86" t="s">
        <v>186</v>
      </c>
      <c r="B147" s="1" t="str">
        <f>INDEX('Data - Knowledge'!$D:$D,MATCH('Data - Overview'!$A147,'Data - Knowledge'!$A:$A,0))</f>
        <v>£20,000-£40,000</v>
      </c>
      <c r="C147" s="1" t="s">
        <v>187</v>
      </c>
      <c r="D147" s="68">
        <f>INDEX('Data - Knowledge'!$E:$E,MATCH('Data - Overview'!$A147,'Data - Knowledge'!$A:$A,0))</f>
        <v>0.32937078651685392</v>
      </c>
      <c r="E147" s="69">
        <f>RANK('Data - Overview'!$D147,'Data - Overview'!$D$146:$D$151)</f>
        <v>1</v>
      </c>
      <c r="F147" s="68">
        <f>INDEX('Data - Knowledge'!$G:$G,MATCH('Data - Overview'!$A147,'Data - Knowledge'!$A:$A,0))</f>
        <v>0.31110931065925584</v>
      </c>
      <c r="G147" s="70">
        <f>INDEX('Data - Knowledge'!$J:$J,MATCH('Data - Overview'!$A147,'Data - Knowledge'!$A:$A,0))</f>
        <v>105.86979406656172</v>
      </c>
      <c r="H147" s="70">
        <f>RANK('Data - Overview'!$G147,'Data - Overview'!$G$146:$G$151)</f>
        <v>2</v>
      </c>
      <c r="I147" s="70">
        <f xml:space="preserve"> 'Data - Overview'!$G147 - 100</f>
        <v>5.8697940665617239</v>
      </c>
      <c r="J147" s="1" t="str">
        <f>"" &amp;TEXT('Data - Overview'!$C147,"0")&amp;" "</f>
        <v xml:space="preserve">20k - 40k </v>
      </c>
      <c r="K147" s="1" t="str">
        <f>"Index: "&amp;TEXT('Data - Overview'!$G147,"0")&amp;""</f>
        <v>Index: 106</v>
      </c>
      <c r="L147" s="1" t="str">
        <f>'Data - Overview'!$J147&amp;CHAR(10)&amp;'Data - Overview'!$K147</f>
        <v>20k - 40k 
Index: 106</v>
      </c>
      <c r="M147" s="1">
        <v>2</v>
      </c>
    </row>
    <row r="148" spans="1:13">
      <c r="A148" s="56" t="s">
        <v>188</v>
      </c>
      <c r="B148" s="72" t="str">
        <f>INDEX('Data - Knowledge'!$D:$D,MATCH('Data - Overview'!$A148,'Data - Knowledge'!$A:$A,0))</f>
        <v>£40,000-£60,000</v>
      </c>
      <c r="C148" s="72" t="s">
        <v>189</v>
      </c>
      <c r="D148" s="84">
        <f>INDEX('Data - Knowledge'!$E:$E,MATCH('Data - Overview'!$A148,'Data - Knowledge'!$A:$A,0))</f>
        <v>0.20841573033707869</v>
      </c>
      <c r="E148" s="85">
        <f>RANK('Data - Overview'!$D148,'Data - Overview'!$D$146:$D$151)</f>
        <v>2</v>
      </c>
      <c r="F148" s="84">
        <f>INDEX('Data - Knowledge'!$G:$G,MATCH('Data - Overview'!$A148,'Data - Knowledge'!$A:$A,0))</f>
        <v>0.21309835113457506</v>
      </c>
      <c r="G148" s="75">
        <f>INDEX('Data - Knowledge'!$J:$J,MATCH('Data - Overview'!$A148,'Data - Knowledge'!$A:$A,0))</f>
        <v>97.802601112319621</v>
      </c>
      <c r="H148" s="75">
        <f>RANK('Data - Overview'!$G148,'Data - Overview'!$G$146:$G$151)</f>
        <v>4</v>
      </c>
      <c r="I148" s="75">
        <f xml:space="preserve"> 'Data - Overview'!$G148 - 100</f>
        <v>-2.1973988876803787</v>
      </c>
      <c r="J148" s="72" t="str">
        <f>"" &amp;TEXT('Data - Overview'!$C148,"0")&amp;" "</f>
        <v xml:space="preserve">40k - 60k </v>
      </c>
      <c r="K148" s="72" t="str">
        <f>"Index: "&amp;TEXT('Data - Overview'!$G148,"0")&amp;""</f>
        <v>Index: 98</v>
      </c>
      <c r="L148" s="72" t="str">
        <f>'Data - Overview'!$J148&amp;CHAR(10)&amp;'Data - Overview'!$K148</f>
        <v>40k - 60k 
Index: 98</v>
      </c>
      <c r="M148" s="72">
        <v>3</v>
      </c>
    </row>
    <row r="149" spans="1:13">
      <c r="A149" s="86" t="s">
        <v>190</v>
      </c>
      <c r="B149" s="1" t="str">
        <f>INDEX('Data - Knowledge'!$D:$D,MATCH('Data - Overview'!$A149,'Data - Knowledge'!$A:$A,0))</f>
        <v>£60,000-£80,000</v>
      </c>
      <c r="C149" s="1" t="s">
        <v>191</v>
      </c>
      <c r="D149" s="68">
        <f>INDEX('Data - Knowledge'!$E:$E,MATCH('Data - Overview'!$A149,'Data - Knowledge'!$A:$A,0))</f>
        <v>0.14125842696629212</v>
      </c>
      <c r="E149" s="69">
        <f>RANK('Data - Overview'!$D149,'Data - Overview'!$D$146:$D$151)</f>
        <v>4</v>
      </c>
      <c r="F149" s="68">
        <f>INDEX('Data - Knowledge'!$G:$G,MATCH('Data - Overview'!$A149,'Data - Knowledge'!$A:$A,0))</f>
        <v>0.14212792500827628</v>
      </c>
      <c r="G149" s="70">
        <f>INDEX('Data - Knowledge'!$J:$J,MATCH('Data - Overview'!$A149,'Data - Knowledge'!$A:$A,0))</f>
        <v>99.388228568077992</v>
      </c>
      <c r="H149" s="70">
        <f>RANK('Data - Overview'!$G149,'Data - Overview'!$G$146:$G$151)</f>
        <v>3</v>
      </c>
      <c r="I149" s="70">
        <f xml:space="preserve"> 'Data - Overview'!$G149 - 100</f>
        <v>-0.61177143192200845</v>
      </c>
      <c r="J149" s="1" t="str">
        <f>"" &amp;TEXT('Data - Overview'!$C149,"0")&amp;" "</f>
        <v xml:space="preserve">60k - 80k </v>
      </c>
      <c r="K149" s="1" t="str">
        <f>"Index: "&amp;TEXT('Data - Overview'!$G149,"0")&amp;""</f>
        <v>Index: 99</v>
      </c>
      <c r="L149" s="1" t="str">
        <f>'Data - Overview'!$J149&amp;CHAR(10)&amp;'Data - Overview'!$K149</f>
        <v>60k - 80k 
Index: 99</v>
      </c>
      <c r="M149" s="1">
        <v>4</v>
      </c>
    </row>
    <row r="150" spans="1:13">
      <c r="A150" s="56" t="s">
        <v>192</v>
      </c>
      <c r="B150" s="72" t="str">
        <f>INDEX('Data - Knowledge'!$D:$D,MATCH('Data - Overview'!$A150,'Data - Knowledge'!$A:$A,0))</f>
        <v>£80,000-£100,000</v>
      </c>
      <c r="C150" s="72" t="s">
        <v>193</v>
      </c>
      <c r="D150" s="84">
        <f>INDEX('Data - Knowledge'!$E:$E,MATCH('Data - Overview'!$A150,'Data - Knowledge'!$A:$A,0))</f>
        <v>6.4820224719101122E-2</v>
      </c>
      <c r="E150" s="85">
        <f>RANK('Data - Overview'!$D150,'Data - Overview'!$D$146:$D$151)</f>
        <v>6</v>
      </c>
      <c r="F150" s="84">
        <f>INDEX('Data - Knowledge'!$G:$G,MATCH('Data - Overview'!$A150,'Data - Knowledge'!$A:$A,0))</f>
        <v>7.5628836850022363E-2</v>
      </c>
      <c r="G150" s="75">
        <f>INDEX('Data - Knowledge'!$J:$J,MATCH('Data - Overview'!$A150,'Data - Knowledge'!$A:$A,0))</f>
        <v>85.708345412801307</v>
      </c>
      <c r="H150" s="75">
        <f>RANK('Data - Overview'!$G150,'Data - Overview'!$G$146:$G$151)</f>
        <v>5</v>
      </c>
      <c r="I150" s="75">
        <f xml:space="preserve"> 'Data - Overview'!$G150 - 100</f>
        <v>-14.291654587198693</v>
      </c>
      <c r="J150" s="72" t="str">
        <f>"" &amp;TEXT('Data - Overview'!$C150,"0")&amp;" "</f>
        <v xml:space="preserve">80k - 100k </v>
      </c>
      <c r="K150" s="72" t="str">
        <f>"Index: "&amp;TEXT('Data - Overview'!$G150,"0")&amp;""</f>
        <v>Index: 86</v>
      </c>
      <c r="L150" s="72" t="str">
        <f>'Data - Overview'!$J150&amp;CHAR(10)&amp;'Data - Overview'!$K150</f>
        <v>80k - 100k 
Index: 86</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6.8550561797752818E-2</v>
      </c>
      <c r="E151" s="115">
        <f>RANK('Data - Overview'!$D151,'Data - Overview'!$D$146:$D$151)</f>
        <v>5</v>
      </c>
      <c r="F151" s="111">
        <f>INDEX('Data - Knowledge'!$G:$G,MATCH('Data - Overview'!$A151,'Data - Knowledge'!$A:$A,0))</f>
        <v>9.6759790682952054E-2</v>
      </c>
      <c r="G151" s="112">
        <f>INDEX('Data - Knowledge'!$J:$J,MATCH('Data - Overview'!$A151,'Data - Knowledge'!$A:$A,0))</f>
        <v>70.846124525391957</v>
      </c>
      <c r="H151" s="112">
        <f>RANK('Data - Overview'!$G151,'Data - Overview'!$G$146:$G$151)</f>
        <v>6</v>
      </c>
      <c r="I151" s="112">
        <f xml:space="preserve"> 'Data - Overview'!$G151 - 100</f>
        <v>-29.153875474608043</v>
      </c>
      <c r="J151" s="108" t="str">
        <f>"" &amp;TEXT('Data - Overview'!$C151,"0")&amp;" "</f>
        <v xml:space="preserve">100k+ </v>
      </c>
      <c r="K151" s="108" t="str">
        <f>"Index: "&amp;TEXT('Data - Overview'!$G151,"0")&amp;""</f>
        <v>Index: 71</v>
      </c>
      <c r="L151" s="108" t="str">
        <f>'Data - Overview'!$J151&amp;CHAR(10)&amp;'Data - Overview'!$K151</f>
        <v>100k+ 
Index: 71</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0.32937078651685392</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FE1BC-A0F7-4AA6-B828-44E5A19AFEB7}">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89</v>
      </c>
      <c r="K2" s="123">
        <f>'Input Sheet'!B8</f>
        <v>1</v>
      </c>
      <c r="L2" s="123">
        <f>'Input Sheet'!B9</f>
        <v>3</v>
      </c>
      <c r="M2" s="123">
        <f>'Input Sheet'!B10</f>
        <v>15</v>
      </c>
      <c r="N2" s="123">
        <f>'Input Sheet'!B11</f>
        <v>0</v>
      </c>
      <c r="O2" s="123">
        <f>'Input Sheet'!B12</f>
        <v>4</v>
      </c>
      <c r="P2" s="123">
        <f>'Input Sheet'!B13</f>
        <v>2</v>
      </c>
      <c r="Q2" s="123">
        <f>'Input Sheet'!B14</f>
        <v>4</v>
      </c>
      <c r="R2" s="123">
        <f>'Input Sheet'!B15</f>
        <v>0</v>
      </c>
      <c r="S2" s="123">
        <f>'Input Sheet'!B16</f>
        <v>2</v>
      </c>
      <c r="T2" s="123">
        <f>'Input Sheet'!B17</f>
        <v>11</v>
      </c>
      <c r="U2" s="123">
        <f>'Input Sheet'!B18</f>
        <v>1</v>
      </c>
      <c r="V2" s="123">
        <f>'Input Sheet'!B19</f>
        <v>0</v>
      </c>
      <c r="W2" s="123">
        <f>'Input Sheet'!B20</f>
        <v>0</v>
      </c>
      <c r="X2" s="123">
        <f>'Input Sheet'!B21</f>
        <v>6</v>
      </c>
      <c r="Y2" s="123">
        <f>'Input Sheet'!B22</f>
        <v>10</v>
      </c>
      <c r="Z2" s="123">
        <f>'Input Sheet'!B23</f>
        <v>3</v>
      </c>
      <c r="AA2" s="123">
        <f>'Input Sheet'!B24</f>
        <v>4</v>
      </c>
      <c r="AB2" s="123">
        <f>'Input Sheet'!B25</f>
        <v>0</v>
      </c>
      <c r="AC2" s="123">
        <f>'Input Sheet'!B26</f>
        <v>0</v>
      </c>
      <c r="AD2" s="123">
        <f>'Input Sheet'!B27</f>
        <v>2</v>
      </c>
      <c r="AE2" s="123">
        <f>'Input Sheet'!B28</f>
        <v>0</v>
      </c>
      <c r="AF2" s="123">
        <f>'Input Sheet'!B29</f>
        <v>0</v>
      </c>
      <c r="AG2" s="123">
        <f>'Input Sheet'!B30</f>
        <v>10</v>
      </c>
      <c r="AH2" s="123">
        <f>'Input Sheet'!B31</f>
        <v>0</v>
      </c>
      <c r="AI2" s="123">
        <f>'Input Sheet'!B32</f>
        <v>11</v>
      </c>
      <c r="AJ2" s="123">
        <f>'Input Sheet'!B32</f>
        <v>11</v>
      </c>
      <c r="AK2" s="123">
        <f>'Input Sheet'!B32</f>
        <v>11</v>
      </c>
      <c r="AL2" s="123">
        <f>'Input Sheet'!B32</f>
        <v>11</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1.1235955056179775E-2</v>
      </c>
      <c r="L4" s="126">
        <f t="shared" si="0"/>
        <v>3.3707865168539325E-2</v>
      </c>
      <c r="M4" s="126">
        <f t="shared" si="0"/>
        <v>0.16853932584269662</v>
      </c>
      <c r="N4" s="126">
        <f t="shared" si="0"/>
        <v>0</v>
      </c>
      <c r="O4" s="126">
        <f t="shared" si="0"/>
        <v>4.49438202247191E-2</v>
      </c>
      <c r="P4" s="126">
        <f t="shared" si="0"/>
        <v>2.247191011235955E-2</v>
      </c>
      <c r="Q4" s="126">
        <f t="shared" si="0"/>
        <v>4.49438202247191E-2</v>
      </c>
      <c r="R4" s="126">
        <f t="shared" si="0"/>
        <v>0</v>
      </c>
      <c r="S4" s="126">
        <f t="shared" si="0"/>
        <v>2.247191011235955E-2</v>
      </c>
      <c r="T4" s="126">
        <f t="shared" si="0"/>
        <v>0.12359550561797752</v>
      </c>
      <c r="U4" s="126">
        <f t="shared" si="0"/>
        <v>1.1235955056179775E-2</v>
      </c>
      <c r="V4" s="126">
        <f t="shared" si="0"/>
        <v>0</v>
      </c>
      <c r="W4" s="126">
        <f t="shared" si="0"/>
        <v>0</v>
      </c>
      <c r="X4" s="126">
        <f t="shared" si="0"/>
        <v>6.741573033707865E-2</v>
      </c>
      <c r="Y4" s="126">
        <f t="shared" si="0"/>
        <v>0.11235955056179775</v>
      </c>
      <c r="Z4" s="126">
        <f t="shared" si="0"/>
        <v>3.3707865168539325E-2</v>
      </c>
      <c r="AA4" s="126">
        <f t="shared" si="0"/>
        <v>4.49438202247191E-2</v>
      </c>
      <c r="AB4" s="126">
        <f t="shared" si="0"/>
        <v>0</v>
      </c>
      <c r="AC4" s="126">
        <f t="shared" si="0"/>
        <v>0</v>
      </c>
      <c r="AD4" s="126">
        <f t="shared" si="0"/>
        <v>2.247191011235955E-2</v>
      </c>
      <c r="AE4" s="126">
        <f t="shared" si="0"/>
        <v>0</v>
      </c>
      <c r="AF4" s="126">
        <f t="shared" si="0"/>
        <v>0</v>
      </c>
      <c r="AG4" s="126">
        <f t="shared" si="0"/>
        <v>0.11235955056179775</v>
      </c>
      <c r="AH4" s="126">
        <f t="shared" si="0"/>
        <v>0</v>
      </c>
      <c r="AI4" s="126">
        <f t="shared" si="0"/>
        <v>0.12359550561797752</v>
      </c>
      <c r="AJ4" s="126">
        <f t="shared" si="0"/>
        <v>0.12359550561797752</v>
      </c>
      <c r="AK4" s="126">
        <f t="shared" si="0"/>
        <v>0.12359550561797752</v>
      </c>
      <c r="AL4" s="126">
        <f t="shared" si="0"/>
        <v>0.12359550561797752</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0.13760674157303371</v>
      </c>
      <c r="F9" s="128">
        <f t="shared" ref="F9:F72" si="2">SUMPRODUCT($K$2:$AI$2,$K9:$AI9)</f>
        <v>12.247</v>
      </c>
      <c r="G9" s="122">
        <f t="shared" ref="G9:G72" si="3">SUMPRODUCT($K$3:$AI$3,$K9:$AI9)/$J$3</f>
        <v>0.12982592244118041</v>
      </c>
      <c r="H9" s="128">
        <f t="shared" ref="H9:H72" si="4">SUMPRODUCT($K$3:$AI$3,$K9:$AI9)</f>
        <v>44706.595000000001</v>
      </c>
      <c r="I9" s="122">
        <f t="shared" ref="I9:I72" si="5">CORREL($K$4:$AI$4,$K9:$AI9)</f>
        <v>0.10715324294610284</v>
      </c>
      <c r="J9" s="128">
        <f>$E9/$G9*100</f>
        <v>105.99327082415186</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7.3820224719101128E-3</v>
      </c>
      <c r="F10" s="128">
        <f t="shared" si="2"/>
        <v>0.65700000000000003</v>
      </c>
      <c r="G10" s="122">
        <f t="shared" si="3"/>
        <v>7.0691983342916383E-3</v>
      </c>
      <c r="H10" s="128">
        <f t="shared" si="4"/>
        <v>2434.335</v>
      </c>
      <c r="I10" s="122">
        <f t="shared" si="5"/>
        <v>-6.1422479029429086E-2</v>
      </c>
      <c r="J10" s="128">
        <f t="shared" ref="J10:J73" si="6">$E10/$G10*100</f>
        <v>104.42517132531155</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1.8123595505617977E-2</v>
      </c>
      <c r="F11" s="128">
        <f t="shared" si="2"/>
        <v>1.613</v>
      </c>
      <c r="G11" s="122">
        <f t="shared" si="3"/>
        <v>1.8556278640252298E-2</v>
      </c>
      <c r="H11" s="128">
        <f t="shared" si="4"/>
        <v>6390.0030000000006</v>
      </c>
      <c r="I11" s="122">
        <f t="shared" si="5"/>
        <v>-0.12958144445147698</v>
      </c>
      <c r="J11" s="128">
        <f t="shared" si="6"/>
        <v>97.668265588037983</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2.2056179775280901E-2</v>
      </c>
      <c r="F12" s="128">
        <f t="shared" si="2"/>
        <v>1.9630000000000001</v>
      </c>
      <c r="G12" s="122">
        <f t="shared" si="3"/>
        <v>2.0246307621719261E-2</v>
      </c>
      <c r="H12" s="128">
        <f t="shared" si="4"/>
        <v>6971.978000000001</v>
      </c>
      <c r="I12" s="122">
        <f t="shared" si="5"/>
        <v>0.10769246757039204</v>
      </c>
      <c r="J12" s="128">
        <f t="shared" si="6"/>
        <v>108.93927024807277</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2.0157303370786514E-2</v>
      </c>
      <c r="F13" s="128">
        <f t="shared" si="2"/>
        <v>1.7939999999999998</v>
      </c>
      <c r="G13" s="122">
        <f t="shared" si="3"/>
        <v>1.9254357383885378E-2</v>
      </c>
      <c r="H13" s="128">
        <f t="shared" si="4"/>
        <v>6630.3920000000007</v>
      </c>
      <c r="I13" s="122">
        <f t="shared" si="5"/>
        <v>0.10976834560383097</v>
      </c>
      <c r="J13" s="128">
        <f t="shared" si="6"/>
        <v>104.68956698423413</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2.0067415730337081E-2</v>
      </c>
      <c r="F14" s="128">
        <f t="shared" si="2"/>
        <v>1.786</v>
      </c>
      <c r="G14" s="122">
        <f t="shared" si="3"/>
        <v>1.9234430447383249E-2</v>
      </c>
      <c r="H14" s="128">
        <f t="shared" si="4"/>
        <v>6623.5300000000007</v>
      </c>
      <c r="I14" s="122">
        <f t="shared" si="5"/>
        <v>-3.6813916004834878E-2</v>
      </c>
      <c r="J14" s="128">
        <f t="shared" si="6"/>
        <v>104.33069897875326</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6.0449438202247194E-3</v>
      </c>
      <c r="F15" s="128">
        <f t="shared" si="2"/>
        <v>0.53800000000000003</v>
      </c>
      <c r="G15" s="122">
        <f t="shared" si="3"/>
        <v>5.0529710359567661E-3</v>
      </c>
      <c r="H15" s="128">
        <f t="shared" si="4"/>
        <v>1740.0309999999999</v>
      </c>
      <c r="I15" s="122">
        <f t="shared" si="5"/>
        <v>0.28057162485105586</v>
      </c>
      <c r="J15" s="128">
        <f t="shared" si="6"/>
        <v>119.63147576364696</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3.7921348314606744E-2</v>
      </c>
      <c r="F16" s="128">
        <f t="shared" si="2"/>
        <v>3.375</v>
      </c>
      <c r="G16" s="122">
        <f t="shared" si="3"/>
        <v>3.8942423292039098E-2</v>
      </c>
      <c r="H16" s="128">
        <f t="shared" si="4"/>
        <v>13410.135</v>
      </c>
      <c r="I16" s="122">
        <f t="shared" si="5"/>
        <v>-0.22528439235149517</v>
      </c>
      <c r="J16" s="128">
        <f t="shared" si="6"/>
        <v>97.377988088273156</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9.8539325842696632E-3</v>
      </c>
      <c r="F17" s="128">
        <f t="shared" si="2"/>
        <v>0.877</v>
      </c>
      <c r="G17" s="122">
        <f t="shared" si="3"/>
        <v>8.80491523356507E-3</v>
      </c>
      <c r="H17" s="128">
        <f t="shared" si="4"/>
        <v>3032.0430000000001</v>
      </c>
      <c r="I17" s="122">
        <f t="shared" si="5"/>
        <v>9.6568569926772235E-3</v>
      </c>
      <c r="J17" s="128">
        <f t="shared" si="6"/>
        <v>111.91399715815153</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1.5078651685393256E-2</v>
      </c>
      <c r="F18" s="128">
        <f t="shared" si="2"/>
        <v>1.3419999999999999</v>
      </c>
      <c r="G18" s="122">
        <f t="shared" si="3"/>
        <v>1.434271020275411E-2</v>
      </c>
      <c r="H18" s="128">
        <f t="shared" si="4"/>
        <v>4939.027</v>
      </c>
      <c r="I18" s="122">
        <f t="shared" si="5"/>
        <v>-0.15987206261939435</v>
      </c>
      <c r="J18" s="128">
        <f t="shared" si="6"/>
        <v>105.13111868144578</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1.1561797752808991E-2</v>
      </c>
      <c r="F19" s="128">
        <f t="shared" si="2"/>
        <v>1.0290000000000001</v>
      </c>
      <c r="G19" s="122">
        <f t="shared" si="3"/>
        <v>1.0960927290784593E-2</v>
      </c>
      <c r="H19" s="128">
        <f t="shared" si="4"/>
        <v>3774.4830000000006</v>
      </c>
      <c r="I19" s="122">
        <f t="shared" si="5"/>
        <v>3.6737085387155068E-2</v>
      </c>
      <c r="J19" s="128">
        <f t="shared" si="6"/>
        <v>105.48193091773888</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0.16979775280898873</v>
      </c>
      <c r="F20" s="128">
        <f t="shared" si="2"/>
        <v>15.111999999999998</v>
      </c>
      <c r="G20" s="122">
        <f t="shared" si="3"/>
        <v>0.17472912782627387</v>
      </c>
      <c r="H20" s="128">
        <f t="shared" si="4"/>
        <v>60169.373000000014</v>
      </c>
      <c r="I20" s="122">
        <f t="shared" si="5"/>
        <v>-9.8424714899906951E-2</v>
      </c>
      <c r="J20" s="128">
        <f t="shared" si="6"/>
        <v>97.177702951629101</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3.056179775280899E-3</v>
      </c>
      <c r="F21" s="128">
        <f t="shared" si="2"/>
        <v>0.27200000000000002</v>
      </c>
      <c r="G21" s="122">
        <f t="shared" si="3"/>
        <v>3.046129318906487E-3</v>
      </c>
      <c r="H21" s="128">
        <f t="shared" si="4"/>
        <v>1048.9590000000001</v>
      </c>
      <c r="I21" s="122">
        <f t="shared" si="5"/>
        <v>-7.2386811445143862E-2</v>
      </c>
      <c r="J21" s="128">
        <f t="shared" si="6"/>
        <v>100.32994188106301</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3.2797752808988771E-2</v>
      </c>
      <c r="F22" s="128">
        <f t="shared" si="2"/>
        <v>2.9190000000000009</v>
      </c>
      <c r="G22" s="122">
        <f t="shared" si="3"/>
        <v>2.6724092368988091E-2</v>
      </c>
      <c r="H22" s="128">
        <f t="shared" si="4"/>
        <v>9202.6550000000007</v>
      </c>
      <c r="I22" s="122">
        <f t="shared" si="5"/>
        <v>0.14195800153580829</v>
      </c>
      <c r="J22" s="128">
        <f t="shared" si="6"/>
        <v>122.72728426522296</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8.7898876404494397E-2</v>
      </c>
      <c r="F23" s="128">
        <f t="shared" si="2"/>
        <v>7.8230000000000013</v>
      </c>
      <c r="G23" s="122">
        <f t="shared" si="3"/>
        <v>8.9439841676394932E-2</v>
      </c>
      <c r="H23" s="128">
        <f t="shared" si="4"/>
        <v>30799.325000000004</v>
      </c>
      <c r="I23" s="122">
        <f t="shared" si="5"/>
        <v>-9.0654888723333993E-2</v>
      </c>
      <c r="J23" s="128">
        <f t="shared" si="6"/>
        <v>98.277093023625923</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2.6573033707865165E-2</v>
      </c>
      <c r="F24" s="128">
        <f t="shared" si="2"/>
        <v>2.3649999999999998</v>
      </c>
      <c r="G24" s="122">
        <f t="shared" si="3"/>
        <v>2.4920193519534912E-2</v>
      </c>
      <c r="H24" s="128">
        <f t="shared" si="4"/>
        <v>8581.4680000000026</v>
      </c>
      <c r="I24" s="122">
        <f t="shared" si="5"/>
        <v>0.15144094375427039</v>
      </c>
      <c r="J24" s="128">
        <f t="shared" si="6"/>
        <v>106.63253351959163</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1.0696629213483147E-2</v>
      </c>
      <c r="F25" s="128">
        <f t="shared" si="2"/>
        <v>0.95200000000000007</v>
      </c>
      <c r="G25" s="122">
        <f t="shared" si="3"/>
        <v>1.0892370730460744E-2</v>
      </c>
      <c r="H25" s="128">
        <f t="shared" si="4"/>
        <v>3750.8750000000009</v>
      </c>
      <c r="I25" s="122">
        <f t="shared" si="5"/>
        <v>7.6529124423664663E-2</v>
      </c>
      <c r="J25" s="128">
        <f t="shared" si="6"/>
        <v>98.20294845060495</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4.8764044943820231E-3</v>
      </c>
      <c r="F26" s="128">
        <f t="shared" si="2"/>
        <v>0.43400000000000005</v>
      </c>
      <c r="G26" s="122">
        <f t="shared" si="3"/>
        <v>5.0388868561206659E-3</v>
      </c>
      <c r="H26" s="128">
        <f t="shared" si="4"/>
        <v>1735.1810000000003</v>
      </c>
      <c r="I26" s="122">
        <f t="shared" si="5"/>
        <v>0.14731249199813606</v>
      </c>
      <c r="J26" s="128">
        <f t="shared" si="6"/>
        <v>96.77543143201801</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1.0224719101123594E-3</v>
      </c>
      <c r="F27" s="128">
        <f t="shared" si="2"/>
        <v>9.0999999999999998E-2</v>
      </c>
      <c r="G27" s="122">
        <f t="shared" si="3"/>
        <v>1.0219945521811604E-3</v>
      </c>
      <c r="H27" s="128">
        <f t="shared" si="4"/>
        <v>351.93200000000002</v>
      </c>
      <c r="I27" s="122">
        <f t="shared" si="5"/>
        <v>-0.12101434270405699</v>
      </c>
      <c r="J27" s="128">
        <f t="shared" si="6"/>
        <v>100.04670846142774</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1.0921348314606744E-2</v>
      </c>
      <c r="F28" s="128">
        <f t="shared" si="2"/>
        <v>0.9720000000000002</v>
      </c>
      <c r="G28" s="122">
        <f t="shared" si="3"/>
        <v>1.1544662821830769E-2</v>
      </c>
      <c r="H28" s="128">
        <f t="shared" si="4"/>
        <v>3975.4969999999998</v>
      </c>
      <c r="I28" s="122">
        <f t="shared" si="5"/>
        <v>8.6046983858271545E-2</v>
      </c>
      <c r="J28" s="128">
        <f t="shared" si="6"/>
        <v>94.600842685112056</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6.4382022471910121E-3</v>
      </c>
      <c r="F29" s="128">
        <f t="shared" si="2"/>
        <v>0.57300000000000006</v>
      </c>
      <c r="G29" s="122">
        <f t="shared" si="3"/>
        <v>7.5321816249368399E-3</v>
      </c>
      <c r="H29" s="128">
        <f t="shared" si="4"/>
        <v>2593.7670000000003</v>
      </c>
      <c r="I29" s="122">
        <f t="shared" si="5"/>
        <v>-0.25152744008761102</v>
      </c>
      <c r="J29" s="128">
        <f t="shared" si="6"/>
        <v>85.475929389116374</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1.1235955056179776E-5</v>
      </c>
      <c r="F30" s="128">
        <f t="shared" si="2"/>
        <v>1E-3</v>
      </c>
      <c r="G30" s="122">
        <f t="shared" si="3"/>
        <v>1.0997276090580152E-5</v>
      </c>
      <c r="H30" s="128">
        <f t="shared" si="4"/>
        <v>3.7869999999999999</v>
      </c>
      <c r="I30" s="122">
        <f t="shared" si="5"/>
        <v>-0.12101434270405702</v>
      </c>
      <c r="J30" s="128">
        <f t="shared" si="6"/>
        <v>102.17034621695156</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8.7977528089887638E-3</v>
      </c>
      <c r="F31" s="128">
        <f t="shared" si="2"/>
        <v>0.78300000000000003</v>
      </c>
      <c r="G31" s="122">
        <f t="shared" si="3"/>
        <v>9.5585117813438338E-3</v>
      </c>
      <c r="H31" s="128">
        <f t="shared" si="4"/>
        <v>3291.55</v>
      </c>
      <c r="I31" s="122">
        <f t="shared" si="5"/>
        <v>1.5219100592279176E-2</v>
      </c>
      <c r="J31" s="128">
        <f t="shared" si="6"/>
        <v>92.041031179771011</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1.5134831460674156E-2</v>
      </c>
      <c r="F32" s="128">
        <f t="shared" si="2"/>
        <v>1.347</v>
      </c>
      <c r="G32" s="122">
        <f t="shared" si="3"/>
        <v>1.6170046869827332E-2</v>
      </c>
      <c r="H32" s="128">
        <f t="shared" si="4"/>
        <v>5568.2849999999999</v>
      </c>
      <c r="I32" s="122">
        <f t="shared" si="5"/>
        <v>-0.11475782361263209</v>
      </c>
      <c r="J32" s="128">
        <f t="shared" si="6"/>
        <v>93.597944288678306</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8.0337078651685385E-3</v>
      </c>
      <c r="F33" s="128">
        <f t="shared" si="2"/>
        <v>0.71499999999999997</v>
      </c>
      <c r="G33" s="122">
        <f t="shared" si="3"/>
        <v>7.9948280568478153E-3</v>
      </c>
      <c r="H33" s="128">
        <f t="shared" si="4"/>
        <v>2753.0830000000001</v>
      </c>
      <c r="I33" s="122">
        <f t="shared" si="5"/>
        <v>2.8362736571263418E-2</v>
      </c>
      <c r="J33" s="128">
        <f t="shared" si="6"/>
        <v>100.48631200126212</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6.2966292134831459E-2</v>
      </c>
      <c r="F34" s="128">
        <f t="shared" si="2"/>
        <v>5.6040000000000001</v>
      </c>
      <c r="G34" s="122">
        <f t="shared" si="3"/>
        <v>5.8360807647854854E-2</v>
      </c>
      <c r="H34" s="128">
        <f t="shared" si="4"/>
        <v>20097.011000000002</v>
      </c>
      <c r="I34" s="122">
        <f t="shared" si="5"/>
        <v>6.3873192378843618E-2</v>
      </c>
      <c r="J34" s="128">
        <f t="shared" si="6"/>
        <v>107.89139950695299</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1.1123595505617976E-3</v>
      </c>
      <c r="F35" s="128">
        <f t="shared" si="2"/>
        <v>9.8999999999999991E-2</v>
      </c>
      <c r="G35" s="122">
        <f t="shared" si="3"/>
        <v>1.0438990817695538E-3</v>
      </c>
      <c r="H35" s="128">
        <f t="shared" si="4"/>
        <v>359.47500000000002</v>
      </c>
      <c r="I35" s="122">
        <f t="shared" si="5"/>
        <v>0.30442670586489345</v>
      </c>
      <c r="J35" s="128">
        <f t="shared" si="6"/>
        <v>106.55815011123428</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8.8999999999999996E-2</v>
      </c>
      <c r="G36" s="122">
        <f t="shared" si="3"/>
        <v>1E-3</v>
      </c>
      <c r="H36" s="128">
        <f t="shared" si="4"/>
        <v>344.358</v>
      </c>
      <c r="I36" s="122">
        <f t="shared" si="5"/>
        <v>-0.16828557032282943</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4.8516853932584272E-2</v>
      </c>
      <c r="F37" s="128">
        <f t="shared" si="2"/>
        <v>4.3180000000000005</v>
      </c>
      <c r="G37" s="122">
        <f t="shared" si="3"/>
        <v>4.4351785060895925E-2</v>
      </c>
      <c r="H37" s="128">
        <f t="shared" si="4"/>
        <v>15272.892</v>
      </c>
      <c r="I37" s="122">
        <f t="shared" si="5"/>
        <v>0.13810095512420678</v>
      </c>
      <c r="J37" s="128">
        <f t="shared" si="6"/>
        <v>109.39098362325129</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5.082022471910113E-2</v>
      </c>
      <c r="F38" s="128">
        <f t="shared" si="2"/>
        <v>4.5230000000000006</v>
      </c>
      <c r="G38" s="122">
        <f t="shared" si="3"/>
        <v>4.7773079179226276E-2</v>
      </c>
      <c r="H38" s="128">
        <f t="shared" si="4"/>
        <v>16451.042000000001</v>
      </c>
      <c r="I38" s="122">
        <f t="shared" si="5"/>
        <v>-3.7927600937377987E-2</v>
      </c>
      <c r="J38" s="128">
        <f t="shared" si="6"/>
        <v>106.37837374568872</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2.9887640449438205E-3</v>
      </c>
      <c r="F39" s="128">
        <f t="shared" si="2"/>
        <v>0.26600000000000001</v>
      </c>
      <c r="G39" s="122">
        <f t="shared" si="3"/>
        <v>2.5975786826500325E-3</v>
      </c>
      <c r="H39" s="128">
        <f t="shared" si="4"/>
        <v>894.49699999999996</v>
      </c>
      <c r="I39" s="122">
        <f t="shared" si="5"/>
        <v>-0.13051845807501533</v>
      </c>
      <c r="J39" s="128">
        <f t="shared" si="6"/>
        <v>115.05961551450304</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3.1797752808988768E-3</v>
      </c>
      <c r="F40" s="128">
        <f t="shared" si="2"/>
        <v>0.28300000000000003</v>
      </c>
      <c r="G40" s="122">
        <f t="shared" si="3"/>
        <v>2.8797152962904888E-3</v>
      </c>
      <c r="H40" s="128">
        <f t="shared" si="4"/>
        <v>991.65300000000013</v>
      </c>
      <c r="I40" s="122">
        <f t="shared" si="5"/>
        <v>-0.10982313920746117</v>
      </c>
      <c r="J40" s="128">
        <f t="shared" si="6"/>
        <v>110.41977951761102</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3.0224719101123597E-3</v>
      </c>
      <c r="F41" s="128">
        <f t="shared" si="2"/>
        <v>0.26900000000000002</v>
      </c>
      <c r="G41" s="122">
        <f t="shared" si="3"/>
        <v>3.0277008229807351E-3</v>
      </c>
      <c r="H41" s="128">
        <f t="shared" si="4"/>
        <v>1042.6130000000001</v>
      </c>
      <c r="I41" s="122">
        <f t="shared" si="5"/>
        <v>-4.1996320388936859E-2</v>
      </c>
      <c r="J41" s="128">
        <f t="shared" si="6"/>
        <v>99.827297570860125</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6.8202247191011247E-3</v>
      </c>
      <c r="F42" s="128">
        <f t="shared" si="2"/>
        <v>0.6070000000000001</v>
      </c>
      <c r="G42" s="122">
        <f t="shared" si="3"/>
        <v>6.3439850388258738E-3</v>
      </c>
      <c r="H42" s="128">
        <f t="shared" si="4"/>
        <v>2184.6020000000003</v>
      </c>
      <c r="I42" s="122">
        <f t="shared" si="5"/>
        <v>-0.13040272312145337</v>
      </c>
      <c r="J42" s="128">
        <f t="shared" si="6"/>
        <v>107.50694835124315</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6.0000000000000001E-3</v>
      </c>
      <c r="F43" s="128">
        <f t="shared" si="2"/>
        <v>0.53400000000000003</v>
      </c>
      <c r="G43" s="122">
        <f t="shared" si="3"/>
        <v>5.7393962097584501E-3</v>
      </c>
      <c r="H43" s="128">
        <f t="shared" si="4"/>
        <v>1976.4070000000004</v>
      </c>
      <c r="I43" s="122">
        <f t="shared" si="5"/>
        <v>0.33814024537850662</v>
      </c>
      <c r="J43" s="128">
        <f t="shared" si="6"/>
        <v>104.54061334532814</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0.25132584269662922</v>
      </c>
      <c r="F44" s="128">
        <f t="shared" si="2"/>
        <v>22.368000000000002</v>
      </c>
      <c r="G44" s="122">
        <f t="shared" si="3"/>
        <v>0.18653765557936797</v>
      </c>
      <c r="H44" s="128">
        <f t="shared" si="4"/>
        <v>64235.733999999997</v>
      </c>
      <c r="I44" s="122">
        <f t="shared" si="5"/>
        <v>0.19871093674552218</v>
      </c>
      <c r="J44" s="128">
        <f t="shared" si="6"/>
        <v>134.73196171359365</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0.22694382022471909</v>
      </c>
      <c r="F45" s="128">
        <f t="shared" si="2"/>
        <v>20.198</v>
      </c>
      <c r="G45" s="122">
        <f t="shared" si="3"/>
        <v>0.2151952735234843</v>
      </c>
      <c r="H45" s="128">
        <f t="shared" si="4"/>
        <v>74104.214000000007</v>
      </c>
      <c r="I45" s="122">
        <f t="shared" si="5"/>
        <v>3.2750705744374421E-2</v>
      </c>
      <c r="J45" s="128">
        <f t="shared" si="6"/>
        <v>105.45948175760127</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0.25488764044943824</v>
      </c>
      <c r="F46" s="128">
        <f t="shared" si="2"/>
        <v>22.685000000000002</v>
      </c>
      <c r="G46" s="122">
        <f t="shared" si="3"/>
        <v>0.27938740787204014</v>
      </c>
      <c r="H46" s="128">
        <f t="shared" si="4"/>
        <v>96209.28899999999</v>
      </c>
      <c r="I46" s="122">
        <f t="shared" si="5"/>
        <v>-0.19198864642143651</v>
      </c>
      <c r="J46" s="128">
        <f t="shared" si="6"/>
        <v>91.230897766937716</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0.29607865168539327</v>
      </c>
      <c r="F47" s="128">
        <f t="shared" si="2"/>
        <v>26.350999999999999</v>
      </c>
      <c r="G47" s="122">
        <f t="shared" si="3"/>
        <v>0.30211903600322926</v>
      </c>
      <c r="H47" s="128">
        <f t="shared" si="4"/>
        <v>104037.10700000002</v>
      </c>
      <c r="I47" s="122">
        <f t="shared" si="5"/>
        <v>0.21474724082113336</v>
      </c>
      <c r="J47" s="128">
        <f t="shared" si="6"/>
        <v>98.000660799880407</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0.42946067415730332</v>
      </c>
      <c r="F48" s="128">
        <f t="shared" si="2"/>
        <v>38.221999999999994</v>
      </c>
      <c r="G48" s="122">
        <f t="shared" si="3"/>
        <v>0.42035953281178312</v>
      </c>
      <c r="H48" s="128">
        <f t="shared" si="4"/>
        <v>144754.16800000001</v>
      </c>
      <c r="I48" s="122">
        <f t="shared" si="5"/>
        <v>0.21786455001911942</v>
      </c>
      <c r="J48" s="128">
        <f t="shared" si="6"/>
        <v>102.1650850367643</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4.0505617977528094E-2</v>
      </c>
      <c r="F49" s="128">
        <f t="shared" si="2"/>
        <v>3.6050000000000004</v>
      </c>
      <c r="G49" s="122">
        <f t="shared" si="3"/>
        <v>3.8788836036915075E-2</v>
      </c>
      <c r="H49" s="128">
        <f t="shared" si="4"/>
        <v>13357.246000000001</v>
      </c>
      <c r="I49" s="122">
        <f t="shared" si="5"/>
        <v>-7.7979941510260456E-2</v>
      </c>
      <c r="J49" s="128">
        <f t="shared" si="6"/>
        <v>104.42596921180922</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1.4943820224719103E-2</v>
      </c>
      <c r="F50" s="128">
        <f t="shared" si="2"/>
        <v>1.33</v>
      </c>
      <c r="G50" s="122">
        <f t="shared" si="3"/>
        <v>1.4211495013909942E-2</v>
      </c>
      <c r="H50" s="128">
        <f t="shared" si="4"/>
        <v>4893.8419999999996</v>
      </c>
      <c r="I50" s="122">
        <f t="shared" si="5"/>
        <v>2.2949850595667457E-2</v>
      </c>
      <c r="J50" s="128">
        <f t="shared" si="6"/>
        <v>105.15304836044608</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0.1839101123595506</v>
      </c>
      <c r="F51" s="128">
        <f t="shared" si="2"/>
        <v>16.368000000000002</v>
      </c>
      <c r="G51" s="122">
        <f t="shared" si="3"/>
        <v>0.20031148107492786</v>
      </c>
      <c r="H51" s="128">
        <f t="shared" si="4"/>
        <v>68978.861000000004</v>
      </c>
      <c r="I51" s="122">
        <f t="shared" si="5"/>
        <v>-0.13222287523775833</v>
      </c>
      <c r="J51" s="128">
        <f t="shared" si="6"/>
        <v>91.812067572281492</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0.17413483146067413</v>
      </c>
      <c r="F52" s="128">
        <f t="shared" si="2"/>
        <v>15.497999999999998</v>
      </c>
      <c r="G52" s="122">
        <f t="shared" si="3"/>
        <v>0.16209498254723281</v>
      </c>
      <c r="H52" s="128">
        <f t="shared" si="4"/>
        <v>55818.703999999998</v>
      </c>
      <c r="I52" s="122">
        <f t="shared" si="5"/>
        <v>0.15704150085796106</v>
      </c>
      <c r="J52" s="128">
        <f t="shared" si="6"/>
        <v>107.42765058130841</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6.5393258426966291E-2</v>
      </c>
      <c r="F53" s="128">
        <f t="shared" si="2"/>
        <v>5.82</v>
      </c>
      <c r="G53" s="122">
        <f t="shared" si="3"/>
        <v>6.8823645740769782E-2</v>
      </c>
      <c r="H53" s="128">
        <f t="shared" si="4"/>
        <v>23699.972999999998</v>
      </c>
      <c r="I53" s="122">
        <f t="shared" si="5"/>
        <v>-0.1086773113171516</v>
      </c>
      <c r="J53" s="128">
        <f t="shared" si="6"/>
        <v>95.015684977334175</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4.2438202247191019E-2</v>
      </c>
      <c r="F54" s="128">
        <f t="shared" si="2"/>
        <v>3.7770000000000006</v>
      </c>
      <c r="G54" s="122">
        <f t="shared" si="3"/>
        <v>3.3393201261477885E-2</v>
      </c>
      <c r="H54" s="128">
        <f t="shared" si="4"/>
        <v>11499.216000000002</v>
      </c>
      <c r="I54" s="122">
        <f t="shared" si="5"/>
        <v>-9.6619864232800057E-3</v>
      </c>
      <c r="J54" s="128">
        <f t="shared" si="6"/>
        <v>127.08635483878381</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0.17060674157303368</v>
      </c>
      <c r="F55" s="128">
        <f t="shared" si="2"/>
        <v>15.183999999999997</v>
      </c>
      <c r="G55" s="122">
        <f t="shared" si="3"/>
        <v>0.17084342457558702</v>
      </c>
      <c r="H55" s="128">
        <f t="shared" si="4"/>
        <v>58831.299999999996</v>
      </c>
      <c r="I55" s="122">
        <f t="shared" si="5"/>
        <v>-6.3602422527154076E-2</v>
      </c>
      <c r="J55" s="128">
        <f t="shared" si="6"/>
        <v>99.861462035696533</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0.24426966292134833</v>
      </c>
      <c r="F56" s="128">
        <f t="shared" si="2"/>
        <v>21.740000000000002</v>
      </c>
      <c r="G56" s="122">
        <f t="shared" si="3"/>
        <v>0.21211815900893838</v>
      </c>
      <c r="H56" s="128">
        <f t="shared" si="4"/>
        <v>73044.585000000006</v>
      </c>
      <c r="I56" s="122">
        <f t="shared" si="5"/>
        <v>6.4456985755312834E-2</v>
      </c>
      <c r="J56" s="128">
        <f t="shared" si="6"/>
        <v>115.15735572222043</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0.28300000000000003</v>
      </c>
      <c r="F57" s="128">
        <f t="shared" si="2"/>
        <v>25.187000000000001</v>
      </c>
      <c r="G57" s="122">
        <f t="shared" si="3"/>
        <v>0.25784976100453599</v>
      </c>
      <c r="H57" s="128">
        <f t="shared" si="4"/>
        <v>88792.627999999997</v>
      </c>
      <c r="I57" s="122">
        <f t="shared" si="5"/>
        <v>3.705979486441921E-2</v>
      </c>
      <c r="J57" s="128">
        <f t="shared" si="6"/>
        <v>109.7538345187846</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0.32371910112359542</v>
      </c>
      <c r="F58" s="128">
        <f t="shared" si="2"/>
        <v>28.810999999999993</v>
      </c>
      <c r="G58" s="122">
        <f t="shared" si="3"/>
        <v>0.29780462774205912</v>
      </c>
      <c r="H58" s="128">
        <f t="shared" si="4"/>
        <v>102551.406</v>
      </c>
      <c r="I58" s="122">
        <f t="shared" si="5"/>
        <v>6.9225432557752879E-3</v>
      </c>
      <c r="J58" s="128">
        <f t="shared" si="6"/>
        <v>108.70183703256011</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0.1333258426966292</v>
      </c>
      <c r="F59" s="128">
        <f t="shared" si="2"/>
        <v>11.865999999999998</v>
      </c>
      <c r="G59" s="122">
        <f t="shared" si="3"/>
        <v>0.11472561404120134</v>
      </c>
      <c r="H59" s="128">
        <f t="shared" si="4"/>
        <v>39506.683000000012</v>
      </c>
      <c r="I59" s="122">
        <f t="shared" si="5"/>
        <v>4.0921189471581867E-2</v>
      </c>
      <c r="J59" s="128">
        <f t="shared" si="6"/>
        <v>116.21279503350313</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0.11862921348314606</v>
      </c>
      <c r="F60" s="128">
        <f t="shared" si="2"/>
        <v>10.558</v>
      </c>
      <c r="G60" s="122">
        <f t="shared" si="3"/>
        <v>9.9069352243885744E-2</v>
      </c>
      <c r="H60" s="128">
        <f t="shared" si="4"/>
        <v>34115.324000000008</v>
      </c>
      <c r="I60" s="122">
        <f t="shared" si="5"/>
        <v>4.7638953380160137E-2</v>
      </c>
      <c r="J60" s="128">
        <f t="shared" si="6"/>
        <v>119.74360465293896</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0.1062247191011236</v>
      </c>
      <c r="F61" s="128">
        <f t="shared" si="2"/>
        <v>9.4540000000000006</v>
      </c>
      <c r="G61" s="122">
        <f t="shared" si="3"/>
        <v>8.4653052927476644E-2</v>
      </c>
      <c r="H61" s="128">
        <f t="shared" si="4"/>
        <v>29150.956000000002</v>
      </c>
      <c r="I61" s="122">
        <f t="shared" si="5"/>
        <v>0.17153636958904259</v>
      </c>
      <c r="J61" s="128">
        <f t="shared" si="6"/>
        <v>125.48244325237469</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7.4449438202247184E-2</v>
      </c>
      <c r="F62" s="128">
        <f t="shared" si="2"/>
        <v>6.6259999999999994</v>
      </c>
      <c r="G62" s="122">
        <f t="shared" si="3"/>
        <v>5.8125680251366316E-2</v>
      </c>
      <c r="H62" s="128">
        <f t="shared" si="4"/>
        <v>20016.043000000001</v>
      </c>
      <c r="I62" s="122">
        <f t="shared" si="5"/>
        <v>0.15166921876751388</v>
      </c>
      <c r="J62" s="128">
        <f t="shared" si="6"/>
        <v>128.08355597781954</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0.12095505617977527</v>
      </c>
      <c r="F63" s="128">
        <f t="shared" si="2"/>
        <v>10.764999999999999</v>
      </c>
      <c r="G63" s="122">
        <f t="shared" si="3"/>
        <v>0.10038879886629613</v>
      </c>
      <c r="H63" s="128">
        <f t="shared" si="4"/>
        <v>34569.686000000002</v>
      </c>
      <c r="I63" s="122">
        <f t="shared" si="5"/>
        <v>0.13935587506276412</v>
      </c>
      <c r="J63" s="128">
        <f t="shared" si="6"/>
        <v>120.48660562307407</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0.18161797752808989</v>
      </c>
      <c r="F64" s="128">
        <f t="shared" si="2"/>
        <v>16.164000000000001</v>
      </c>
      <c r="G64" s="122">
        <f t="shared" si="3"/>
        <v>0.16148858455444623</v>
      </c>
      <c r="H64" s="128">
        <f t="shared" si="4"/>
        <v>55609.885999999991</v>
      </c>
      <c r="I64" s="122">
        <f t="shared" si="5"/>
        <v>0.26421824949985717</v>
      </c>
      <c r="J64" s="128">
        <f t="shared" si="6"/>
        <v>112.46490148463528</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0.26215730337078658</v>
      </c>
      <c r="F65" s="128">
        <f t="shared" si="2"/>
        <v>23.332000000000004</v>
      </c>
      <c r="G65" s="122">
        <f t="shared" si="3"/>
        <v>0.23452032187432845</v>
      </c>
      <c r="H65" s="128">
        <f t="shared" si="4"/>
        <v>80758.948999999993</v>
      </c>
      <c r="I65" s="122">
        <f t="shared" si="5"/>
        <v>0.13061182223456042</v>
      </c>
      <c r="J65" s="128">
        <f t="shared" si="6"/>
        <v>111.78447192788174</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0.10319101123595503</v>
      </c>
      <c r="F66" s="128">
        <f t="shared" si="2"/>
        <v>9.1839999999999975</v>
      </c>
      <c r="G66" s="122">
        <f t="shared" si="3"/>
        <v>8.5511563547238614E-2</v>
      </c>
      <c r="H66" s="128">
        <f t="shared" si="4"/>
        <v>29446.590999999997</v>
      </c>
      <c r="I66" s="122">
        <f t="shared" si="5"/>
        <v>0.1921433909653463</v>
      </c>
      <c r="J66" s="128">
        <f t="shared" si="6"/>
        <v>120.67492039126367</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0.1044606741573034</v>
      </c>
      <c r="F67" s="128">
        <f t="shared" si="2"/>
        <v>9.2970000000000024</v>
      </c>
      <c r="G67" s="122">
        <f t="shared" si="3"/>
        <v>8.3262000592406737E-2</v>
      </c>
      <c r="H67" s="128">
        <f t="shared" si="4"/>
        <v>28671.936000000002</v>
      </c>
      <c r="I67" s="122">
        <f t="shared" si="5"/>
        <v>0.13128682995104746</v>
      </c>
      <c r="J67" s="128">
        <f t="shared" si="6"/>
        <v>125.46020202981998</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0.14541573033707866</v>
      </c>
      <c r="F68" s="128">
        <f t="shared" si="2"/>
        <v>12.942</v>
      </c>
      <c r="G68" s="122">
        <f t="shared" si="3"/>
        <v>0.12921515399671274</v>
      </c>
      <c r="H68" s="128">
        <f t="shared" si="4"/>
        <v>44496.272000000004</v>
      </c>
      <c r="I68" s="122">
        <f t="shared" si="5"/>
        <v>9.549644352965108E-3</v>
      </c>
      <c r="J68" s="128">
        <f t="shared" si="6"/>
        <v>112.53767521786034</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0.14670786516853931</v>
      </c>
      <c r="F69" s="128">
        <f t="shared" si="2"/>
        <v>13.056999999999999</v>
      </c>
      <c r="G69" s="122">
        <f t="shared" si="3"/>
        <v>0.13210650543910699</v>
      </c>
      <c r="H69" s="128">
        <f t="shared" si="4"/>
        <v>45491.932000000001</v>
      </c>
      <c r="I69" s="122">
        <f t="shared" si="5"/>
        <v>-5.3795694850300958E-3</v>
      </c>
      <c r="J69" s="128">
        <f t="shared" si="6"/>
        <v>111.0527181692522</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6.266292134831461E-2</v>
      </c>
      <c r="F70" s="128">
        <f t="shared" si="2"/>
        <v>5.577</v>
      </c>
      <c r="G70" s="122">
        <f t="shared" si="3"/>
        <v>5.6606615789381975E-2</v>
      </c>
      <c r="H70" s="128">
        <f t="shared" si="4"/>
        <v>19492.940999999999</v>
      </c>
      <c r="I70" s="122">
        <f t="shared" si="5"/>
        <v>3.3879005474250795E-2</v>
      </c>
      <c r="J70" s="128">
        <f t="shared" si="6"/>
        <v>110.69893593615723</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4.8314606741573035E-2</v>
      </c>
      <c r="F71" s="128">
        <f t="shared" si="2"/>
        <v>4.3</v>
      </c>
      <c r="G71" s="122">
        <f t="shared" si="3"/>
        <v>4.5053894493521277E-2</v>
      </c>
      <c r="H71" s="128">
        <f t="shared" si="4"/>
        <v>15514.669</v>
      </c>
      <c r="I71" s="122">
        <f t="shared" si="5"/>
        <v>-9.188586443139338E-3</v>
      </c>
      <c r="J71" s="128">
        <f t="shared" si="6"/>
        <v>107.23735935529535</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3.5067415730337073E-2</v>
      </c>
      <c r="F72" s="128">
        <f t="shared" si="2"/>
        <v>3.1209999999999996</v>
      </c>
      <c r="G72" s="122">
        <f t="shared" si="3"/>
        <v>3.2582242898379021E-2</v>
      </c>
      <c r="H72" s="128">
        <f t="shared" si="4"/>
        <v>11219.956000000002</v>
      </c>
      <c r="I72" s="122">
        <f t="shared" si="5"/>
        <v>3.6289316863389022E-2</v>
      </c>
      <c r="J72" s="128">
        <f t="shared" si="6"/>
        <v>107.62738415433546</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3.378651685393258E-2</v>
      </c>
      <c r="F73" s="128">
        <f t="shared" ref="F73:F136" si="8">SUMPRODUCT($K$2:$AI$2,$K73:$AI73)</f>
        <v>3.0069999999999997</v>
      </c>
      <c r="G73" s="122">
        <f t="shared" ref="G73:G136" si="9">SUMPRODUCT($K$3:$AI$3,$K73:$AI73)/$J$3</f>
        <v>3.1478400385645179E-2</v>
      </c>
      <c r="H73" s="128">
        <f t="shared" ref="H73:H136" si="10">SUMPRODUCT($K$3:$AI$3,$K73:$AI73)</f>
        <v>10839.839000000002</v>
      </c>
      <c r="I73" s="122">
        <f t="shared" ref="I73:I136" si="11">CORREL($K$4:$AI$4,$K73:$AI73)</f>
        <v>7.0476511065963284E-3</v>
      </c>
      <c r="J73" s="128">
        <f t="shared" si="6"/>
        <v>107.3323816966886</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1.6921348314606743E-2</v>
      </c>
      <c r="F74" s="128">
        <f t="shared" si="8"/>
        <v>1.506</v>
      </c>
      <c r="G74" s="122">
        <f t="shared" si="9"/>
        <v>1.5219260188524732E-2</v>
      </c>
      <c r="H74" s="128">
        <f t="shared" si="10"/>
        <v>5240.8739999999998</v>
      </c>
      <c r="I74" s="122">
        <f t="shared" si="11"/>
        <v>1.9902653849977164E-4</v>
      </c>
      <c r="J74" s="128">
        <f t="shared" ref="J74:J137" si="12">$E74/$G74*100</f>
        <v>111.18377703645135</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6.2516853932584257E-2</v>
      </c>
      <c r="F75" s="128">
        <f t="shared" si="8"/>
        <v>5.5639999999999992</v>
      </c>
      <c r="G75" s="122">
        <f t="shared" si="9"/>
        <v>5.433733498277956E-2</v>
      </c>
      <c r="H75" s="128">
        <f t="shared" si="10"/>
        <v>18711.496000000003</v>
      </c>
      <c r="I75" s="122">
        <f t="shared" si="11"/>
        <v>-2.1396220239198144E-2</v>
      </c>
      <c r="J75" s="128">
        <f t="shared" si="12"/>
        <v>115.05322068591867</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1.1460674157303371E-2</v>
      </c>
      <c r="F76" s="128">
        <f t="shared" si="8"/>
        <v>1.02</v>
      </c>
      <c r="G76" s="122">
        <f t="shared" si="9"/>
        <v>9.8013840247649243E-3</v>
      </c>
      <c r="H76" s="128">
        <f t="shared" si="10"/>
        <v>3375.1849999999999</v>
      </c>
      <c r="I76" s="122">
        <f t="shared" si="11"/>
        <v>8.3895982991274362E-2</v>
      </c>
      <c r="J76" s="128">
        <f t="shared" si="12"/>
        <v>116.92914111258122</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5.8000000000000017E-2</v>
      </c>
      <c r="F77" s="128">
        <f t="shared" si="8"/>
        <v>5.1620000000000017</v>
      </c>
      <c r="G77" s="122">
        <f t="shared" si="9"/>
        <v>5.1606203427828012E-2</v>
      </c>
      <c r="H77" s="128">
        <f t="shared" si="10"/>
        <v>17771.008999999998</v>
      </c>
      <c r="I77" s="122">
        <f t="shared" si="11"/>
        <v>-6.0008687108472618E-2</v>
      </c>
      <c r="J77" s="128">
        <f t="shared" si="12"/>
        <v>112.38958913362774</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4.3101123595505622E-2</v>
      </c>
      <c r="F78" s="128">
        <f t="shared" si="8"/>
        <v>3.8360000000000003</v>
      </c>
      <c r="G78" s="122">
        <f t="shared" si="9"/>
        <v>3.6574315102306319E-2</v>
      </c>
      <c r="H78" s="128">
        <f t="shared" si="10"/>
        <v>12594.657999999999</v>
      </c>
      <c r="I78" s="122">
        <f t="shared" si="11"/>
        <v>4.5133301000062853E-2</v>
      </c>
      <c r="J78" s="128">
        <f t="shared" si="12"/>
        <v>117.84533346678509</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9.4292134831460664E-2</v>
      </c>
      <c r="F79" s="128">
        <f t="shared" si="8"/>
        <v>8.3919999999999995</v>
      </c>
      <c r="G79" s="122">
        <f t="shared" si="9"/>
        <v>8.3982207470132825E-2</v>
      </c>
      <c r="H79" s="128">
        <f t="shared" si="10"/>
        <v>28919.945</v>
      </c>
      <c r="I79" s="122">
        <f t="shared" si="11"/>
        <v>3.9880185172716742E-2</v>
      </c>
      <c r="J79" s="128">
        <f t="shared" si="12"/>
        <v>112.27632336884503</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9.9022471910112361E-2</v>
      </c>
      <c r="F80" s="128">
        <f t="shared" si="8"/>
        <v>8.8130000000000006</v>
      </c>
      <c r="G80" s="122">
        <f t="shared" si="9"/>
        <v>7.7028603952863012E-2</v>
      </c>
      <c r="H80" s="128">
        <f t="shared" si="10"/>
        <v>26525.416000000001</v>
      </c>
      <c r="I80" s="122">
        <f t="shared" si="11"/>
        <v>0.26939541019091662</v>
      </c>
      <c r="J80" s="128">
        <f t="shared" si="12"/>
        <v>128.55285806647657</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0.42670786516853931</v>
      </c>
      <c r="F81" s="128">
        <f t="shared" si="8"/>
        <v>37.976999999999997</v>
      </c>
      <c r="G81" s="122">
        <f t="shared" si="9"/>
        <v>0.36675228686425176</v>
      </c>
      <c r="H81" s="128">
        <f t="shared" si="10"/>
        <v>126294.084</v>
      </c>
      <c r="I81" s="122">
        <f t="shared" si="11"/>
        <v>0.25184436570632268</v>
      </c>
      <c r="J81" s="128">
        <f t="shared" si="12"/>
        <v>116.34770400940384</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0.29187640449438201</v>
      </c>
      <c r="F82" s="128">
        <f t="shared" si="8"/>
        <v>25.976999999999997</v>
      </c>
      <c r="G82" s="122">
        <f t="shared" si="9"/>
        <v>0.229505386835793</v>
      </c>
      <c r="H82" s="128">
        <f t="shared" si="10"/>
        <v>79032.016000000003</v>
      </c>
      <c r="I82" s="122">
        <f t="shared" si="11"/>
        <v>0.24606372631128326</v>
      </c>
      <c r="J82" s="128">
        <f t="shared" si="12"/>
        <v>127.1762761295073</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0.17326966292134832</v>
      </c>
      <c r="F83" s="128">
        <f t="shared" si="8"/>
        <v>15.421000000000001</v>
      </c>
      <c r="G83" s="122">
        <f t="shared" si="9"/>
        <v>0.13318458697053651</v>
      </c>
      <c r="H83" s="128">
        <f t="shared" si="10"/>
        <v>45863.178000000014</v>
      </c>
      <c r="I83" s="122">
        <f t="shared" si="11"/>
        <v>0.22425869828556663</v>
      </c>
      <c r="J83" s="128">
        <f t="shared" si="12"/>
        <v>130.09738353558851</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4.1808988764044944E-2</v>
      </c>
      <c r="F84" s="128">
        <f t="shared" si="8"/>
        <v>3.7210000000000001</v>
      </c>
      <c r="G84" s="122">
        <f t="shared" si="9"/>
        <v>3.0152416961418051E-2</v>
      </c>
      <c r="H84" s="128">
        <f t="shared" si="10"/>
        <v>10383.225999999997</v>
      </c>
      <c r="I84" s="122">
        <f t="shared" si="11"/>
        <v>0.29474385900440464</v>
      </c>
      <c r="J84" s="128">
        <f t="shared" si="12"/>
        <v>138.65883062555889</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0.15884269662921346</v>
      </c>
      <c r="F85" s="128">
        <f t="shared" si="8"/>
        <v>14.136999999999999</v>
      </c>
      <c r="G85" s="122">
        <f t="shared" si="9"/>
        <v>0.13266256337880927</v>
      </c>
      <c r="H85" s="128">
        <f t="shared" si="10"/>
        <v>45683.415000000001</v>
      </c>
      <c r="I85" s="122">
        <f t="shared" si="11"/>
        <v>9.518037374309761E-2</v>
      </c>
      <c r="J85" s="128">
        <f t="shared" si="12"/>
        <v>119.73437915235252</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0.34869662921348316</v>
      </c>
      <c r="F86" s="128">
        <f t="shared" si="8"/>
        <v>31.034000000000002</v>
      </c>
      <c r="G86" s="122">
        <f t="shared" si="9"/>
        <v>0.29718134325324225</v>
      </c>
      <c r="H86" s="128">
        <f t="shared" si="10"/>
        <v>102336.773</v>
      </c>
      <c r="I86" s="122">
        <f t="shared" si="11"/>
        <v>0.3321968806667488</v>
      </c>
      <c r="J86" s="128">
        <f t="shared" si="12"/>
        <v>117.33462989173663</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0.4257865168539326</v>
      </c>
      <c r="F87" s="128">
        <f t="shared" si="8"/>
        <v>37.895000000000003</v>
      </c>
      <c r="G87" s="122">
        <f t="shared" si="9"/>
        <v>0.38215443230591417</v>
      </c>
      <c r="H87" s="128">
        <f t="shared" si="10"/>
        <v>131597.93599999999</v>
      </c>
      <c r="I87" s="122">
        <f t="shared" si="11"/>
        <v>8.2270473155076379E-2</v>
      </c>
      <c r="J87" s="128">
        <f t="shared" si="12"/>
        <v>111.41739591629045</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0.45734831460674158</v>
      </c>
      <c r="F88" s="128">
        <f t="shared" si="8"/>
        <v>40.704000000000001</v>
      </c>
      <c r="G88" s="122">
        <f t="shared" si="9"/>
        <v>0.40501082303881425</v>
      </c>
      <c r="H88" s="128">
        <f t="shared" si="10"/>
        <v>139468.717</v>
      </c>
      <c r="I88" s="122">
        <f t="shared" si="11"/>
        <v>9.1093371771627879E-2</v>
      </c>
      <c r="J88" s="128">
        <f t="shared" si="12"/>
        <v>112.92249208928216</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3.8876404494382027E-3</v>
      </c>
      <c r="F89" s="128">
        <f t="shared" si="8"/>
        <v>0.34600000000000003</v>
      </c>
      <c r="G89" s="122">
        <f t="shared" si="9"/>
        <v>4.0021344066349558E-3</v>
      </c>
      <c r="H89" s="128">
        <f t="shared" si="10"/>
        <v>1378.1670000000001</v>
      </c>
      <c r="I89" s="122">
        <f t="shared" si="11"/>
        <v>0.12212985539764146</v>
      </c>
      <c r="J89" s="128">
        <f t="shared" si="12"/>
        <v>97.139177609654013</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2.3348314606741576E-2</v>
      </c>
      <c r="F90" s="128">
        <f t="shared" si="8"/>
        <v>2.0780000000000003</v>
      </c>
      <c r="G90" s="122">
        <f t="shared" si="9"/>
        <v>2.3858075026571182E-2</v>
      </c>
      <c r="H90" s="128">
        <f t="shared" si="10"/>
        <v>8215.7189999999991</v>
      </c>
      <c r="I90" s="122">
        <f t="shared" si="11"/>
        <v>0.14733038123042358</v>
      </c>
      <c r="J90" s="128">
        <f t="shared" si="12"/>
        <v>97.863363162108101</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2.6438202247191008E-2</v>
      </c>
      <c r="F91" s="128">
        <f t="shared" si="8"/>
        <v>2.3529999999999998</v>
      </c>
      <c r="G91" s="122">
        <f t="shared" si="9"/>
        <v>2.5000415265508572E-2</v>
      </c>
      <c r="H91" s="128">
        <f t="shared" si="10"/>
        <v>8609.0930000000008</v>
      </c>
      <c r="I91" s="122">
        <f t="shared" si="11"/>
        <v>0.22901204104297546</v>
      </c>
      <c r="J91" s="128">
        <f t="shared" si="12"/>
        <v>105.75105239818178</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1.3707865168539328E-2</v>
      </c>
      <c r="F92" s="128">
        <f t="shared" si="8"/>
        <v>1.2200000000000002</v>
      </c>
      <c r="G92" s="122">
        <f t="shared" si="9"/>
        <v>1.3118565562583128E-2</v>
      </c>
      <c r="H92" s="128">
        <f t="shared" si="10"/>
        <v>4517.4830000000011</v>
      </c>
      <c r="I92" s="122">
        <f t="shared" si="11"/>
        <v>7.6666878076029815E-2</v>
      </c>
      <c r="J92" s="128">
        <f t="shared" si="12"/>
        <v>104.49210398152833</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0.9329662921348314</v>
      </c>
      <c r="F93" s="128">
        <f t="shared" si="8"/>
        <v>83.033999999999992</v>
      </c>
      <c r="G93" s="122">
        <f t="shared" si="9"/>
        <v>0.93446235313249582</v>
      </c>
      <c r="H93" s="128">
        <f t="shared" si="10"/>
        <v>321789.587</v>
      </c>
      <c r="I93" s="122">
        <f t="shared" si="11"/>
        <v>-0.23137442986437018</v>
      </c>
      <c r="J93" s="128">
        <f t="shared" si="12"/>
        <v>99.839901415755349</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0.95198876404494381</v>
      </c>
      <c r="F94" s="128">
        <f t="shared" si="8"/>
        <v>84.727000000000004</v>
      </c>
      <c r="G94" s="122">
        <f t="shared" si="9"/>
        <v>0.95247506664575809</v>
      </c>
      <c r="H94" s="128">
        <f t="shared" si="10"/>
        <v>327992.40899999999</v>
      </c>
      <c r="I94" s="122">
        <f t="shared" si="11"/>
        <v>-0.12957280314446873</v>
      </c>
      <c r="J94" s="128">
        <f t="shared" si="12"/>
        <v>99.948943272339207</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1.5842696629213483E-2</v>
      </c>
      <c r="F95" s="128">
        <f t="shared" si="8"/>
        <v>1.41</v>
      </c>
      <c r="G95" s="122">
        <f t="shared" si="9"/>
        <v>1.553200157975131E-2</v>
      </c>
      <c r="H95" s="128">
        <f t="shared" si="10"/>
        <v>5348.5690000000013</v>
      </c>
      <c r="I95" s="122">
        <f t="shared" si="11"/>
        <v>0.1720416662467123</v>
      </c>
      <c r="J95" s="128">
        <f t="shared" si="12"/>
        <v>102.00035422264713</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1.4359550561797753E-2</v>
      </c>
      <c r="F96" s="128">
        <f t="shared" si="8"/>
        <v>1.278</v>
      </c>
      <c r="G96" s="122">
        <f t="shared" si="9"/>
        <v>1.4419287485698023E-2</v>
      </c>
      <c r="H96" s="128">
        <f t="shared" si="10"/>
        <v>4965.3969999999999</v>
      </c>
      <c r="I96" s="122">
        <f t="shared" si="11"/>
        <v>-1.3799348103528643E-2</v>
      </c>
      <c r="J96" s="128">
        <f t="shared" si="12"/>
        <v>99.585715147440396</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1.2134831460674157E-2</v>
      </c>
      <c r="F97" s="128">
        <f t="shared" si="8"/>
        <v>1.08</v>
      </c>
      <c r="G97" s="122">
        <f t="shared" si="9"/>
        <v>1.208347127117709E-2</v>
      </c>
      <c r="H97" s="128">
        <f t="shared" si="10"/>
        <v>4161.04</v>
      </c>
      <c r="I97" s="122">
        <f t="shared" si="11"/>
        <v>6.9610932333184813E-2</v>
      </c>
      <c r="J97" s="128">
        <f t="shared" si="12"/>
        <v>100.42504499199313</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3.97752808988764E-3</v>
      </c>
      <c r="F98" s="128">
        <f t="shared" si="8"/>
        <v>0.35399999999999998</v>
      </c>
      <c r="G98" s="122">
        <f t="shared" si="9"/>
        <v>4.0144645978894061E-3</v>
      </c>
      <c r="H98" s="128">
        <f t="shared" si="10"/>
        <v>1382.413</v>
      </c>
      <c r="I98" s="122">
        <f t="shared" si="11"/>
        <v>2.0070333778031635E-2</v>
      </c>
      <c r="J98" s="128">
        <f t="shared" si="12"/>
        <v>99.079914466771342</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1.9775280898876404E-3</v>
      </c>
      <c r="F99" s="128">
        <f t="shared" si="8"/>
        <v>0.17599999999999999</v>
      </c>
      <c r="G99" s="122">
        <f t="shared" si="9"/>
        <v>1.8106911992751729E-3</v>
      </c>
      <c r="H99" s="128">
        <f t="shared" si="10"/>
        <v>623.52599999999995</v>
      </c>
      <c r="I99" s="122">
        <f t="shared" si="11"/>
        <v>0.17482097858449841</v>
      </c>
      <c r="J99" s="128">
        <f t="shared" si="12"/>
        <v>109.21398914841211</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0.96708988764044956</v>
      </c>
      <c r="F100" s="128">
        <f t="shared" si="8"/>
        <v>86.071000000000012</v>
      </c>
      <c r="G100" s="122">
        <f t="shared" si="9"/>
        <v>0.96633059200018601</v>
      </c>
      <c r="H100" s="128">
        <f t="shared" si="10"/>
        <v>332763.67000000004</v>
      </c>
      <c r="I100" s="122">
        <f t="shared" si="11"/>
        <v>-6.3286561186877893E-2</v>
      </c>
      <c r="J100" s="128">
        <f t="shared" si="12"/>
        <v>100.07857514255984</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2.3820224719101123E-2</v>
      </c>
      <c r="F101" s="128">
        <f t="shared" si="8"/>
        <v>2.12</v>
      </c>
      <c r="G101" s="122">
        <f t="shared" si="9"/>
        <v>2.451231857543603E-2</v>
      </c>
      <c r="H101" s="128">
        <f t="shared" si="10"/>
        <v>8441.0130000000008</v>
      </c>
      <c r="I101" s="122">
        <f t="shared" si="11"/>
        <v>1.5148743880072738E-2</v>
      </c>
      <c r="J101" s="128">
        <f t="shared" si="12"/>
        <v>97.176546746465434</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5.7415730337078662E-3</v>
      </c>
      <c r="F102" s="128">
        <f t="shared" si="8"/>
        <v>0.51100000000000012</v>
      </c>
      <c r="G102" s="122">
        <f t="shared" si="9"/>
        <v>5.9528136416171556E-3</v>
      </c>
      <c r="H102" s="128">
        <f t="shared" si="10"/>
        <v>2049.8990000000003</v>
      </c>
      <c r="I102" s="122">
        <f t="shared" si="11"/>
        <v>8.2495070608105403E-2</v>
      </c>
      <c r="J102" s="128">
        <f t="shared" si="12"/>
        <v>96.451415740071724</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1.7415730337078652E-3</v>
      </c>
      <c r="F103" s="128">
        <f t="shared" si="8"/>
        <v>0.155</v>
      </c>
      <c r="G103" s="122">
        <f t="shared" si="9"/>
        <v>1.8306123278680911E-3</v>
      </c>
      <c r="H103" s="128">
        <f t="shared" si="10"/>
        <v>630.38600000000008</v>
      </c>
      <c r="I103" s="122">
        <f t="shared" si="11"/>
        <v>-0.12042200266818966</v>
      </c>
      <c r="J103" s="128">
        <f t="shared" si="12"/>
        <v>95.136092289735643</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8.8999999999999996E-2</v>
      </c>
      <c r="G104" s="122">
        <f t="shared" si="9"/>
        <v>1.0003078191881704E-3</v>
      </c>
      <c r="H104" s="128">
        <f t="shared" si="10"/>
        <v>344.464</v>
      </c>
      <c r="I104" s="122">
        <f t="shared" si="11"/>
        <v>-0.16828557032282926</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0.18592134831460674</v>
      </c>
      <c r="F107" s="128">
        <f t="shared" si="8"/>
        <v>16.547000000000001</v>
      </c>
      <c r="G107" s="122">
        <f t="shared" si="9"/>
        <v>0.17124168742994203</v>
      </c>
      <c r="H107" s="128">
        <f t="shared" si="10"/>
        <v>58968.444999999978</v>
      </c>
      <c r="I107" s="122">
        <f t="shared" si="11"/>
        <v>0.12745095662285677</v>
      </c>
      <c r="J107" s="128">
        <f t="shared" si="12"/>
        <v>108.5724808631487</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0.16185393258426967</v>
      </c>
      <c r="F108" s="128">
        <f t="shared" si="8"/>
        <v>14.405000000000001</v>
      </c>
      <c r="G108" s="122">
        <f t="shared" si="9"/>
        <v>0.14742097468332377</v>
      </c>
      <c r="H108" s="128">
        <f t="shared" si="10"/>
        <v>50765.592000000004</v>
      </c>
      <c r="I108" s="122">
        <f t="shared" si="11"/>
        <v>0.26825763332929264</v>
      </c>
      <c r="J108" s="128">
        <f t="shared" si="12"/>
        <v>109.79030150353397</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0.16243820224719102</v>
      </c>
      <c r="F109" s="128">
        <f t="shared" si="8"/>
        <v>14.457000000000001</v>
      </c>
      <c r="G109" s="122">
        <f t="shared" si="9"/>
        <v>0.14819008125264987</v>
      </c>
      <c r="H109" s="128">
        <f t="shared" si="10"/>
        <v>51030.44</v>
      </c>
      <c r="I109" s="122">
        <f t="shared" si="11"/>
        <v>0.15526778509142034</v>
      </c>
      <c r="J109" s="128">
        <f t="shared" si="12"/>
        <v>109.61476022828374</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0.10731460674157303</v>
      </c>
      <c r="F110" s="128">
        <f t="shared" si="8"/>
        <v>9.5510000000000002</v>
      </c>
      <c r="G110" s="122">
        <f t="shared" si="9"/>
        <v>9.978320236498063E-2</v>
      </c>
      <c r="H110" s="128">
        <f t="shared" si="10"/>
        <v>34361.144</v>
      </c>
      <c r="I110" s="122">
        <f t="shared" si="11"/>
        <v>7.9469190529230876E-2</v>
      </c>
      <c r="J110" s="128">
        <f t="shared" si="12"/>
        <v>107.54776775858979</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0.22753932584269665</v>
      </c>
      <c r="F111" s="128">
        <f t="shared" si="8"/>
        <v>20.251000000000001</v>
      </c>
      <c r="G111" s="122">
        <f t="shared" si="9"/>
        <v>0.21484821319673128</v>
      </c>
      <c r="H111" s="128">
        <f t="shared" si="10"/>
        <v>73984.700999999986</v>
      </c>
      <c r="I111" s="122">
        <f t="shared" si="11"/>
        <v>0.34369994588966901</v>
      </c>
      <c r="J111" s="128">
        <f t="shared" si="12"/>
        <v>105.9070133547466</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0.15458426966292135</v>
      </c>
      <c r="F112" s="128">
        <f t="shared" si="8"/>
        <v>13.758000000000001</v>
      </c>
      <c r="G112" s="122">
        <f t="shared" si="9"/>
        <v>0.1405233303712996</v>
      </c>
      <c r="H112" s="128">
        <f t="shared" si="10"/>
        <v>48390.332999999991</v>
      </c>
      <c r="I112" s="122">
        <f t="shared" si="11"/>
        <v>0.27065455488106371</v>
      </c>
      <c r="J112" s="128">
        <f t="shared" si="12"/>
        <v>110.00612443105999</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0.18592134831460672</v>
      </c>
      <c r="F113" s="128">
        <f t="shared" si="8"/>
        <v>16.546999999999997</v>
      </c>
      <c r="G113" s="122">
        <f t="shared" si="9"/>
        <v>0.1724004321084453</v>
      </c>
      <c r="H113" s="128">
        <f t="shared" si="10"/>
        <v>59367.468000000008</v>
      </c>
      <c r="I113" s="122">
        <f t="shared" si="11"/>
        <v>0.1484676339965697</v>
      </c>
      <c r="J113" s="128">
        <f t="shared" si="12"/>
        <v>107.84273916300646</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0.1224606741573034</v>
      </c>
      <c r="F114" s="128">
        <f t="shared" si="8"/>
        <v>10.899000000000003</v>
      </c>
      <c r="G114" s="122">
        <f t="shared" si="9"/>
        <v>0.10936453632556818</v>
      </c>
      <c r="H114" s="128">
        <f t="shared" si="10"/>
        <v>37660.553000000007</v>
      </c>
      <c r="I114" s="122">
        <f t="shared" si="11"/>
        <v>0.24932386215438299</v>
      </c>
      <c r="J114" s="128">
        <f t="shared" si="12"/>
        <v>111.97475733152584</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0.21604494382022474</v>
      </c>
      <c r="F115" s="128">
        <f t="shared" si="8"/>
        <v>19.228000000000002</v>
      </c>
      <c r="G115" s="122">
        <f t="shared" si="9"/>
        <v>0.2003905818944238</v>
      </c>
      <c r="H115" s="128">
        <f t="shared" si="10"/>
        <v>69006.099999999991</v>
      </c>
      <c r="I115" s="122">
        <f t="shared" si="11"/>
        <v>0.27837635326736526</v>
      </c>
      <c r="J115" s="128">
        <f t="shared" si="12"/>
        <v>107.81192498061036</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0.18603370786516851</v>
      </c>
      <c r="F116" s="128">
        <f t="shared" si="8"/>
        <v>16.556999999999999</v>
      </c>
      <c r="G116" s="122">
        <f t="shared" si="9"/>
        <v>0.16949908235034469</v>
      </c>
      <c r="H116" s="128">
        <f t="shared" si="10"/>
        <v>58368.364999999998</v>
      </c>
      <c r="I116" s="122">
        <f t="shared" si="11"/>
        <v>0.29230984639131924</v>
      </c>
      <c r="J116" s="128">
        <f t="shared" si="12"/>
        <v>109.75499411887535</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0.1099438202247191</v>
      </c>
      <c r="F117" s="128">
        <f t="shared" si="8"/>
        <v>9.7850000000000001</v>
      </c>
      <c r="G117" s="122">
        <f t="shared" si="9"/>
        <v>9.5531618257743381E-2</v>
      </c>
      <c r="H117" s="128">
        <f t="shared" si="10"/>
        <v>32897.076999999997</v>
      </c>
      <c r="I117" s="122">
        <f t="shared" si="11"/>
        <v>0.20705853305062863</v>
      </c>
      <c r="J117" s="128">
        <f t="shared" si="12"/>
        <v>115.08631616402826</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0.15992134831460675</v>
      </c>
      <c r="F118" s="128">
        <f t="shared" si="8"/>
        <v>14.233000000000001</v>
      </c>
      <c r="G118" s="122">
        <f t="shared" si="9"/>
        <v>0.14893117337189785</v>
      </c>
      <c r="H118" s="128">
        <f t="shared" si="10"/>
        <v>51285.640999999996</v>
      </c>
      <c r="I118" s="122">
        <f t="shared" si="11"/>
        <v>0.29419411280270541</v>
      </c>
      <c r="J118" s="128">
        <f t="shared" si="12"/>
        <v>107.37936504083345</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9.1898876404494387E-2</v>
      </c>
      <c r="F119" s="128">
        <f t="shared" si="8"/>
        <v>8.1790000000000003</v>
      </c>
      <c r="G119" s="122">
        <f t="shared" si="9"/>
        <v>8.0028391964176826E-2</v>
      </c>
      <c r="H119" s="128">
        <f t="shared" si="10"/>
        <v>27558.417000000001</v>
      </c>
      <c r="I119" s="122">
        <f t="shared" si="11"/>
        <v>0.13396663910281409</v>
      </c>
      <c r="J119" s="128">
        <f t="shared" si="12"/>
        <v>114.8328413816326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0.391438202247191</v>
      </c>
      <c r="F120" s="128">
        <f t="shared" si="8"/>
        <v>34.838000000000001</v>
      </c>
      <c r="G120" s="122">
        <f t="shared" si="9"/>
        <v>0.36476834282926485</v>
      </c>
      <c r="H120" s="128">
        <f t="shared" si="10"/>
        <v>125610.89699999998</v>
      </c>
      <c r="I120" s="122">
        <f t="shared" si="11"/>
        <v>8.236156044703109E-3</v>
      </c>
      <c r="J120" s="128">
        <f t="shared" si="12"/>
        <v>107.31145121066862</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0.16314606741573034</v>
      </c>
      <c r="F121" s="128">
        <f t="shared" si="8"/>
        <v>14.52</v>
      </c>
      <c r="G121" s="122">
        <f t="shared" si="9"/>
        <v>0.14830481069119927</v>
      </c>
      <c r="H121" s="128">
        <f t="shared" si="10"/>
        <v>51069.948000000004</v>
      </c>
      <c r="I121" s="122">
        <f t="shared" si="11"/>
        <v>-1.340455847138787E-2</v>
      </c>
      <c r="J121" s="128">
        <f t="shared" si="12"/>
        <v>110.0072658839325</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0.28444943820224716</v>
      </c>
      <c r="F122" s="128">
        <f t="shared" si="8"/>
        <v>25.315999999999999</v>
      </c>
      <c r="G122" s="122">
        <f t="shared" si="9"/>
        <v>0.2643738957712613</v>
      </c>
      <c r="H122" s="128">
        <f t="shared" si="10"/>
        <v>91039.266000000003</v>
      </c>
      <c r="I122" s="122">
        <f t="shared" si="11"/>
        <v>1.7031906578214094E-2</v>
      </c>
      <c r="J122" s="128">
        <f t="shared" si="12"/>
        <v>107.59361750615327</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0.59725842696629217</v>
      </c>
      <c r="F123" s="128">
        <f t="shared" si="8"/>
        <v>53.155999999999999</v>
      </c>
      <c r="G123" s="122">
        <f t="shared" si="9"/>
        <v>0.63960772219608653</v>
      </c>
      <c r="H123" s="128">
        <f t="shared" si="10"/>
        <v>220254.03599999996</v>
      </c>
      <c r="I123" s="122">
        <f t="shared" si="11"/>
        <v>-0.22695683923401899</v>
      </c>
      <c r="J123" s="128">
        <f t="shared" si="12"/>
        <v>93.378864300701608</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0.36792134831460677</v>
      </c>
      <c r="F124" s="128">
        <f t="shared" si="8"/>
        <v>32.745000000000005</v>
      </c>
      <c r="G124" s="122">
        <f t="shared" si="9"/>
        <v>0.39689604713699123</v>
      </c>
      <c r="H124" s="128">
        <f t="shared" si="10"/>
        <v>136674.32900000003</v>
      </c>
      <c r="I124" s="122">
        <f t="shared" si="11"/>
        <v>-7.4912966967828093E-2</v>
      </c>
      <c r="J124" s="128">
        <f t="shared" si="12"/>
        <v>92.699675637640283</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0.61671910112359551</v>
      </c>
      <c r="F125" s="128">
        <f t="shared" si="8"/>
        <v>54.887999999999998</v>
      </c>
      <c r="G125" s="122">
        <f t="shared" si="9"/>
        <v>0.64514814814814814</v>
      </c>
      <c r="H125" s="128">
        <f t="shared" si="10"/>
        <v>222161.92599999998</v>
      </c>
      <c r="I125" s="122">
        <f t="shared" si="11"/>
        <v>-6.2821466028219877E-2</v>
      </c>
      <c r="J125" s="128">
        <f t="shared" si="12"/>
        <v>95.593407947282159</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0.45248314606741574</v>
      </c>
      <c r="F126" s="128">
        <f t="shared" si="8"/>
        <v>40.271000000000001</v>
      </c>
      <c r="G126" s="122">
        <f t="shared" si="9"/>
        <v>0.48599894005656907</v>
      </c>
      <c r="H126" s="128">
        <f t="shared" si="10"/>
        <v>167357.62300000002</v>
      </c>
      <c r="I126" s="122">
        <f t="shared" si="11"/>
        <v>-0.17772064286543673</v>
      </c>
      <c r="J126" s="128">
        <f t="shared" si="12"/>
        <v>93.103731052324477</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5.8483146067415732E-2</v>
      </c>
      <c r="F127" s="128">
        <f t="shared" si="8"/>
        <v>5.2050000000000001</v>
      </c>
      <c r="G127" s="122">
        <f t="shared" si="9"/>
        <v>6.5118896613408139E-2</v>
      </c>
      <c r="H127" s="128">
        <f t="shared" si="10"/>
        <v>22424.213</v>
      </c>
      <c r="I127" s="122">
        <f t="shared" si="11"/>
        <v>-0.29092769422773562</v>
      </c>
      <c r="J127" s="128">
        <f t="shared" si="12"/>
        <v>89.809792715950152</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3.7337078651685396E-2</v>
      </c>
      <c r="F128" s="128">
        <f t="shared" si="8"/>
        <v>3.3230000000000004</v>
      </c>
      <c r="G128" s="122">
        <f t="shared" si="9"/>
        <v>4.3823480215357265E-2</v>
      </c>
      <c r="H128" s="128">
        <f t="shared" si="10"/>
        <v>15090.965999999997</v>
      </c>
      <c r="I128" s="122">
        <f t="shared" si="11"/>
        <v>-0.14905663881250067</v>
      </c>
      <c r="J128" s="128">
        <f t="shared" si="12"/>
        <v>85.198798607969053</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5.3505617977528085E-2</v>
      </c>
      <c r="F129" s="128">
        <f t="shared" si="8"/>
        <v>4.7619999999999996</v>
      </c>
      <c r="G129" s="122">
        <f t="shared" si="9"/>
        <v>6.3866467455380743E-2</v>
      </c>
      <c r="H129" s="128">
        <f t="shared" si="10"/>
        <v>21992.929</v>
      </c>
      <c r="I129" s="122">
        <f t="shared" si="11"/>
        <v>-0.26975249461062284</v>
      </c>
      <c r="J129" s="128">
        <f t="shared" si="12"/>
        <v>83.777324955241824</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0.11987640449438203</v>
      </c>
      <c r="F130" s="128">
        <f t="shared" si="8"/>
        <v>10.669</v>
      </c>
      <c r="G130" s="122">
        <f t="shared" si="9"/>
        <v>0.10414213986606963</v>
      </c>
      <c r="H130" s="128">
        <f t="shared" si="10"/>
        <v>35862.179000000004</v>
      </c>
      <c r="I130" s="122">
        <f t="shared" si="11"/>
        <v>4.1138100694349637E-2</v>
      </c>
      <c r="J130" s="128">
        <f t="shared" si="12"/>
        <v>115.10845143814714</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0.10405617977528089</v>
      </c>
      <c r="F131" s="128">
        <f t="shared" si="8"/>
        <v>9.2609999999999992</v>
      </c>
      <c r="G131" s="122">
        <f t="shared" si="9"/>
        <v>0.10852411443904308</v>
      </c>
      <c r="H131" s="128">
        <f t="shared" si="10"/>
        <v>37371.146999999997</v>
      </c>
      <c r="I131" s="122">
        <f t="shared" si="11"/>
        <v>-0.28154278007193845</v>
      </c>
      <c r="J131" s="128">
        <f t="shared" si="12"/>
        <v>95.88300288202602</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0.94168539325842682</v>
      </c>
      <c r="F132" s="128">
        <f t="shared" si="8"/>
        <v>83.809999999999988</v>
      </c>
      <c r="G132" s="122">
        <f t="shared" si="9"/>
        <v>0.93486268650648452</v>
      </c>
      <c r="H132" s="128">
        <f t="shared" si="10"/>
        <v>321927.44500000001</v>
      </c>
      <c r="I132" s="122">
        <f t="shared" si="11"/>
        <v>0.29255107063200003</v>
      </c>
      <c r="J132" s="128">
        <f t="shared" si="12"/>
        <v>100.72980843608576</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0.96268539325842695</v>
      </c>
      <c r="F133" s="128">
        <f t="shared" si="8"/>
        <v>85.679000000000002</v>
      </c>
      <c r="G133" s="122">
        <f t="shared" si="9"/>
        <v>0.95618627707211667</v>
      </c>
      <c r="H133" s="128">
        <f t="shared" si="10"/>
        <v>329270.39399999997</v>
      </c>
      <c r="I133" s="122">
        <f t="shared" si="11"/>
        <v>0.14691212410074</v>
      </c>
      <c r="J133" s="128">
        <f t="shared" si="12"/>
        <v>100.67969143064998</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0.94662921348314588</v>
      </c>
      <c r="F134" s="128">
        <f t="shared" si="8"/>
        <v>84.249999999999986</v>
      </c>
      <c r="G134" s="122">
        <f t="shared" si="9"/>
        <v>0.93580660533514548</v>
      </c>
      <c r="H134" s="128">
        <f t="shared" si="10"/>
        <v>322252.49100000004</v>
      </c>
      <c r="I134" s="122">
        <f t="shared" si="11"/>
        <v>0.27041512358590258</v>
      </c>
      <c r="J134" s="128">
        <f t="shared" si="12"/>
        <v>101.15650050836354</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0.87975280898876407</v>
      </c>
      <c r="F135" s="128">
        <f t="shared" si="8"/>
        <v>78.298000000000002</v>
      </c>
      <c r="G135" s="122">
        <f t="shared" si="9"/>
        <v>0.89577962178895221</v>
      </c>
      <c r="H135" s="128">
        <f t="shared" si="10"/>
        <v>308468.87900000002</v>
      </c>
      <c r="I135" s="122">
        <f t="shared" si="11"/>
        <v>-4.2911577837810251E-2</v>
      </c>
      <c r="J135" s="128">
        <f t="shared" si="12"/>
        <v>98.210853159599552</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0.8959438202247193</v>
      </c>
      <c r="F136" s="128">
        <f t="shared" si="8"/>
        <v>79.739000000000019</v>
      </c>
      <c r="G136" s="122">
        <f t="shared" si="9"/>
        <v>0.89147557774176867</v>
      </c>
      <c r="H136" s="128">
        <f t="shared" si="10"/>
        <v>306986.74699999997</v>
      </c>
      <c r="I136" s="122">
        <f t="shared" si="11"/>
        <v>0.28227442120904572</v>
      </c>
      <c r="J136" s="128">
        <f t="shared" si="12"/>
        <v>100.50121872034559</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0.2271123595505618</v>
      </c>
      <c r="F137" s="128">
        <f t="shared" ref="F137:F200" si="14">SUMPRODUCT($K$2:$AI$2,$K137:$AI137)</f>
        <v>20.213000000000001</v>
      </c>
      <c r="G137" s="122">
        <f t="shared" ref="G137:G200" si="15">SUMPRODUCT($K$3:$AI$3,$K137:$AI137)/$J$3</f>
        <v>0.18608291661584747</v>
      </c>
      <c r="H137" s="128">
        <f t="shared" ref="H137:H200" si="16">SUMPRODUCT($K$3:$AI$3,$K137:$AI137)</f>
        <v>64079.141000000003</v>
      </c>
      <c r="I137" s="122">
        <f t="shared" ref="I137:I200" si="17">CORREL($K$4:$AI$4,$K137:$AI137)</f>
        <v>5.4925373371201104E-2</v>
      </c>
      <c r="J137" s="128">
        <f t="shared" si="12"/>
        <v>122.04901109724982</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0.10657303370786518</v>
      </c>
      <c r="F138" s="128">
        <f t="shared" si="14"/>
        <v>9.4850000000000012</v>
      </c>
      <c r="G138" s="122">
        <f t="shared" si="15"/>
        <v>0.10810204786878774</v>
      </c>
      <c r="H138" s="128">
        <f t="shared" si="16"/>
        <v>37225.805000000008</v>
      </c>
      <c r="I138" s="122">
        <f t="shared" si="17"/>
        <v>-0.16016830235654106</v>
      </c>
      <c r="J138" s="128">
        <f t="shared" ref="J138:J201" si="18">$E138/$G138*100</f>
        <v>98.585582612848881</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0.11830337078651686</v>
      </c>
      <c r="F139" s="128">
        <f t="shared" si="14"/>
        <v>10.529</v>
      </c>
      <c r="G139" s="122">
        <f t="shared" si="15"/>
        <v>0.1136869275579484</v>
      </c>
      <c r="H139" s="128">
        <f t="shared" si="16"/>
        <v>39149.002999999997</v>
      </c>
      <c r="I139" s="122">
        <f t="shared" si="17"/>
        <v>-0.28296036935870533</v>
      </c>
      <c r="J139" s="128">
        <f t="shared" si="18"/>
        <v>104.06066319825149</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8.8898876404494398E-2</v>
      </c>
      <c r="F140" s="128">
        <f t="shared" si="14"/>
        <v>7.9120000000000008</v>
      </c>
      <c r="G140" s="122">
        <f t="shared" si="15"/>
        <v>6.2180007434123781E-2</v>
      </c>
      <c r="H140" s="128">
        <f t="shared" si="16"/>
        <v>21412.182999999997</v>
      </c>
      <c r="I140" s="122">
        <f t="shared" si="17"/>
        <v>0.11773481942928786</v>
      </c>
      <c r="J140" s="128">
        <f t="shared" si="18"/>
        <v>142.97019262771519</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0.77289887640449439</v>
      </c>
      <c r="F141" s="128">
        <f t="shared" si="14"/>
        <v>68.787999999999997</v>
      </c>
      <c r="G141" s="122">
        <f t="shared" si="15"/>
        <v>0.81393719617374949</v>
      </c>
      <c r="H141" s="128">
        <f t="shared" si="16"/>
        <v>280285.78500000003</v>
      </c>
      <c r="I141" s="122">
        <f t="shared" si="17"/>
        <v>-5.5307639121552406E-2</v>
      </c>
      <c r="J141" s="128">
        <f t="shared" si="18"/>
        <v>94.958048365135198</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0.89342696629213481</v>
      </c>
      <c r="F142" s="128">
        <f t="shared" si="14"/>
        <v>79.515000000000001</v>
      </c>
      <c r="G142" s="122">
        <f t="shared" si="15"/>
        <v>0.8918982599504004</v>
      </c>
      <c r="H142" s="128">
        <f t="shared" si="16"/>
        <v>307132.30099999998</v>
      </c>
      <c r="I142" s="122">
        <f t="shared" si="17"/>
        <v>0.15971592651582342</v>
      </c>
      <c r="J142" s="128">
        <f t="shared" si="18"/>
        <v>100.17139918423202</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0.88159550561797773</v>
      </c>
      <c r="F143" s="128">
        <f t="shared" si="14"/>
        <v>78.462000000000018</v>
      </c>
      <c r="G143" s="122">
        <f t="shared" si="15"/>
        <v>0.88632339309671904</v>
      </c>
      <c r="H143" s="128">
        <f t="shared" si="16"/>
        <v>305212.55099999998</v>
      </c>
      <c r="I143" s="122">
        <f t="shared" si="17"/>
        <v>0.28317805503427707</v>
      </c>
      <c r="J143" s="128">
        <f t="shared" si="18"/>
        <v>99.466573091090083</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0.91100000000000003</v>
      </c>
      <c r="F144" s="128">
        <f t="shared" si="14"/>
        <v>81.079000000000008</v>
      </c>
      <c r="G144" s="122">
        <f t="shared" si="15"/>
        <v>0.93792488050226797</v>
      </c>
      <c r="H144" s="128">
        <f t="shared" si="16"/>
        <v>322981.93599999999</v>
      </c>
      <c r="I144" s="122">
        <f t="shared" si="17"/>
        <v>-0.11843079994927072</v>
      </c>
      <c r="J144" s="128">
        <f t="shared" si="18"/>
        <v>97.129313758277803</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7.7348314606741575E-2</v>
      </c>
      <c r="F145" s="128">
        <f t="shared" si="14"/>
        <v>6.8840000000000003</v>
      </c>
      <c r="G145" s="122">
        <f t="shared" si="15"/>
        <v>6.4293035155274458E-2</v>
      </c>
      <c r="H145" s="128">
        <f t="shared" si="16"/>
        <v>22139.821</v>
      </c>
      <c r="I145" s="122">
        <f t="shared" si="17"/>
        <v>0.27932049548667143</v>
      </c>
      <c r="J145" s="128">
        <f t="shared" si="18"/>
        <v>120.30590004024113</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0.11848314606741572</v>
      </c>
      <c r="F146" s="128">
        <f t="shared" si="14"/>
        <v>10.545</v>
      </c>
      <c r="G146" s="122">
        <f t="shared" si="15"/>
        <v>0.1048782226636233</v>
      </c>
      <c r="H146" s="128">
        <f t="shared" si="16"/>
        <v>36115.654999999992</v>
      </c>
      <c r="I146" s="122">
        <f t="shared" si="17"/>
        <v>0.16246952294830888</v>
      </c>
      <c r="J146" s="128">
        <f t="shared" si="18"/>
        <v>112.97211476154358</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0.11657303370786516</v>
      </c>
      <c r="F147" s="128">
        <f t="shared" si="14"/>
        <v>10.375</v>
      </c>
      <c r="G147" s="122">
        <f t="shared" si="15"/>
        <v>9.7278898704255434E-2</v>
      </c>
      <c r="H147" s="128">
        <f t="shared" si="16"/>
        <v>33498.766999999993</v>
      </c>
      <c r="I147" s="122">
        <f t="shared" si="17"/>
        <v>0.25894009951521396</v>
      </c>
      <c r="J147" s="128">
        <f t="shared" si="18"/>
        <v>119.83383370967964</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4.4966292134831456E-2</v>
      </c>
      <c r="F148" s="128">
        <f t="shared" si="14"/>
        <v>4.0019999999999998</v>
      </c>
      <c r="G148" s="122">
        <f t="shared" si="15"/>
        <v>4.264172169660644E-2</v>
      </c>
      <c r="H148" s="128">
        <f t="shared" si="16"/>
        <v>14684.018</v>
      </c>
      <c r="I148" s="122">
        <f t="shared" si="17"/>
        <v>0.16064250205852509</v>
      </c>
      <c r="J148" s="128">
        <f t="shared" si="18"/>
        <v>105.45139911273802</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9.5606741573033685E-2</v>
      </c>
      <c r="F149" s="128">
        <f t="shared" si="14"/>
        <v>8.5089999999999986</v>
      </c>
      <c r="G149" s="122">
        <f t="shared" si="15"/>
        <v>8.4415721429442619E-2</v>
      </c>
      <c r="H149" s="128">
        <f t="shared" si="16"/>
        <v>29069.229000000003</v>
      </c>
      <c r="I149" s="122">
        <f t="shared" si="17"/>
        <v>0.35935135858084938</v>
      </c>
      <c r="J149" s="128">
        <f t="shared" si="18"/>
        <v>113.25703311431732</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0.41974157303370785</v>
      </c>
      <c r="F150" s="128">
        <f t="shared" si="14"/>
        <v>37.356999999999999</v>
      </c>
      <c r="G150" s="122">
        <f t="shared" si="15"/>
        <v>0.38498194901817295</v>
      </c>
      <c r="H150" s="128">
        <f t="shared" si="16"/>
        <v>132571.614</v>
      </c>
      <c r="I150" s="122">
        <f t="shared" si="17"/>
        <v>0.17808363466866015</v>
      </c>
      <c r="J150" s="128">
        <f t="shared" si="18"/>
        <v>109.02889709613217</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0.42584269662921348</v>
      </c>
      <c r="F151" s="128">
        <f t="shared" si="14"/>
        <v>37.9</v>
      </c>
      <c r="G151" s="122">
        <f t="shared" si="15"/>
        <v>0.40192443910116799</v>
      </c>
      <c r="H151" s="128">
        <f t="shared" si="16"/>
        <v>138405.89600000001</v>
      </c>
      <c r="I151" s="122">
        <f t="shared" si="17"/>
        <v>0.14459580576107173</v>
      </c>
      <c r="J151" s="128">
        <f t="shared" si="18"/>
        <v>105.95093385750177</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0.48725842696629207</v>
      </c>
      <c r="F152" s="128">
        <f t="shared" si="14"/>
        <v>43.365999999999993</v>
      </c>
      <c r="G152" s="122">
        <f t="shared" si="15"/>
        <v>0.44306829230045469</v>
      </c>
      <c r="H152" s="128">
        <f t="shared" si="16"/>
        <v>152574.11099999998</v>
      </c>
      <c r="I152" s="122">
        <f t="shared" si="17"/>
        <v>0.23933877510301468</v>
      </c>
      <c r="J152" s="128">
        <f t="shared" si="18"/>
        <v>109.97366217212199</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0.38391011235955053</v>
      </c>
      <c r="F153" s="128">
        <f t="shared" si="14"/>
        <v>34.167999999999999</v>
      </c>
      <c r="G153" s="122">
        <f t="shared" si="15"/>
        <v>0.37604821145435852</v>
      </c>
      <c r="H153" s="128">
        <f t="shared" si="16"/>
        <v>129495.20999999999</v>
      </c>
      <c r="I153" s="122">
        <f t="shared" si="17"/>
        <v>-2.310597484006836E-2</v>
      </c>
      <c r="J153" s="128">
        <f t="shared" si="18"/>
        <v>102.09066302291035</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0.49907865168539323</v>
      </c>
      <c r="F154" s="128">
        <f t="shared" si="14"/>
        <v>44.417999999999999</v>
      </c>
      <c r="G154" s="122">
        <f t="shared" si="15"/>
        <v>0.46382709854279563</v>
      </c>
      <c r="H154" s="128">
        <f t="shared" si="16"/>
        <v>159722.57200000001</v>
      </c>
      <c r="I154" s="122">
        <f t="shared" si="17"/>
        <v>0.21582987779707091</v>
      </c>
      <c r="J154" s="128">
        <f t="shared" si="18"/>
        <v>107.60014954998258</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0.50323595505617968</v>
      </c>
      <c r="F155" s="128">
        <f t="shared" si="14"/>
        <v>44.787999999999997</v>
      </c>
      <c r="G155" s="122">
        <f t="shared" si="15"/>
        <v>0.5511633677742348</v>
      </c>
      <c r="H155" s="128">
        <f t="shared" si="16"/>
        <v>189797.51499999996</v>
      </c>
      <c r="I155" s="122">
        <f t="shared" si="17"/>
        <v>-0.21566674266437821</v>
      </c>
      <c r="J155" s="128">
        <f t="shared" si="18"/>
        <v>91.30431818943255</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0.45583146067415725</v>
      </c>
      <c r="F156" s="128">
        <f t="shared" si="14"/>
        <v>40.568999999999996</v>
      </c>
      <c r="G156" s="122">
        <f t="shared" si="15"/>
        <v>0.49322110710365374</v>
      </c>
      <c r="H156" s="128">
        <f t="shared" si="16"/>
        <v>169844.63399999999</v>
      </c>
      <c r="I156" s="122">
        <f t="shared" si="17"/>
        <v>-0.15515854790160979</v>
      </c>
      <c r="J156" s="128">
        <f t="shared" si="18"/>
        <v>92.419293113982889</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0.39598876404494376</v>
      </c>
      <c r="F157" s="128">
        <f t="shared" si="14"/>
        <v>35.242999999999995</v>
      </c>
      <c r="G157" s="122">
        <f t="shared" si="15"/>
        <v>0.45963988639729592</v>
      </c>
      <c r="H157" s="128">
        <f t="shared" si="16"/>
        <v>158280.67200000002</v>
      </c>
      <c r="I157" s="122">
        <f t="shared" si="17"/>
        <v>-0.25580228747305211</v>
      </c>
      <c r="J157" s="128">
        <f t="shared" si="18"/>
        <v>86.151958470955137</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0.57110112359550569</v>
      </c>
      <c r="F158" s="128">
        <f t="shared" si="14"/>
        <v>50.828000000000003</v>
      </c>
      <c r="G158" s="122">
        <f t="shared" si="15"/>
        <v>0.58125503400530854</v>
      </c>
      <c r="H158" s="128">
        <f t="shared" si="16"/>
        <v>200159.82100000003</v>
      </c>
      <c r="I158" s="122">
        <f t="shared" si="17"/>
        <v>-3.7518072944258914E-2</v>
      </c>
      <c r="J158" s="128">
        <f t="shared" si="18"/>
        <v>98.253105811431112</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0.40532584269662925</v>
      </c>
      <c r="F159" s="128">
        <f t="shared" si="14"/>
        <v>36.074000000000005</v>
      </c>
      <c r="G159" s="122">
        <f t="shared" si="15"/>
        <v>0.45169437620151126</v>
      </c>
      <c r="H159" s="128">
        <f t="shared" si="16"/>
        <v>155544.57200000001</v>
      </c>
      <c r="I159" s="122">
        <f t="shared" si="17"/>
        <v>-0.25185803553998853</v>
      </c>
      <c r="J159" s="128">
        <f t="shared" si="18"/>
        <v>89.734533802520502</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6.1022471910112348E-2</v>
      </c>
      <c r="F160" s="128">
        <f t="shared" si="14"/>
        <v>5.4309999999999992</v>
      </c>
      <c r="G160" s="122">
        <f t="shared" si="15"/>
        <v>5.268175271084162E-2</v>
      </c>
      <c r="H160" s="128">
        <f t="shared" si="16"/>
        <v>18141.382999999998</v>
      </c>
      <c r="I160" s="122">
        <f t="shared" si="17"/>
        <v>0.2882105884449026</v>
      </c>
      <c r="J160" s="128">
        <f t="shared" si="18"/>
        <v>115.83227354839745</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0.16889887640449436</v>
      </c>
      <c r="F161" s="128">
        <f t="shared" si="14"/>
        <v>15.031999999999998</v>
      </c>
      <c r="G161" s="122">
        <f t="shared" si="15"/>
        <v>0.15599186602315032</v>
      </c>
      <c r="H161" s="128">
        <f t="shared" si="16"/>
        <v>53717.046999999999</v>
      </c>
      <c r="I161" s="122">
        <f t="shared" si="17"/>
        <v>0.30089605112433881</v>
      </c>
      <c r="J161" s="128">
        <f t="shared" si="18"/>
        <v>108.27415602517925</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8.4528089887640448E-2</v>
      </c>
      <c r="F162" s="128">
        <f t="shared" si="14"/>
        <v>7.5229999999999997</v>
      </c>
      <c r="G162" s="122">
        <f t="shared" si="15"/>
        <v>7.2341385999454069E-2</v>
      </c>
      <c r="H162" s="128">
        <f t="shared" si="16"/>
        <v>24911.335000000006</v>
      </c>
      <c r="I162" s="122">
        <f t="shared" si="17"/>
        <v>0.1201173305327668</v>
      </c>
      <c r="J162" s="128">
        <f t="shared" si="18"/>
        <v>116.84610229651717</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0.13650561797752811</v>
      </c>
      <c r="F163" s="128">
        <f t="shared" si="14"/>
        <v>12.149000000000003</v>
      </c>
      <c r="G163" s="122">
        <f t="shared" si="15"/>
        <v>0.11770483043809059</v>
      </c>
      <c r="H163" s="128">
        <f t="shared" si="16"/>
        <v>40532.6</v>
      </c>
      <c r="I163" s="122">
        <f t="shared" si="17"/>
        <v>-4.8275599424820563E-2</v>
      </c>
      <c r="J163" s="128">
        <f t="shared" si="18"/>
        <v>115.97282581306314</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0.19285393258426964</v>
      </c>
      <c r="F164" s="128">
        <f t="shared" si="14"/>
        <v>17.163999999999998</v>
      </c>
      <c r="G164" s="122">
        <f t="shared" si="15"/>
        <v>0.18513943338037742</v>
      </c>
      <c r="H164" s="128">
        <f t="shared" si="16"/>
        <v>63754.24500000001</v>
      </c>
      <c r="I164" s="122">
        <f t="shared" si="17"/>
        <v>8.0111714075164972E-2</v>
      </c>
      <c r="J164" s="128">
        <f t="shared" si="18"/>
        <v>104.16685903323601</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0.19008988764044943</v>
      </c>
      <c r="F165" s="128">
        <f t="shared" si="14"/>
        <v>16.917999999999999</v>
      </c>
      <c r="G165" s="122">
        <f t="shared" si="15"/>
        <v>0.20978183169840689</v>
      </c>
      <c r="H165" s="128">
        <f t="shared" si="16"/>
        <v>72240.051999999996</v>
      </c>
      <c r="I165" s="122">
        <f t="shared" si="17"/>
        <v>-4.3186099953651184E-2</v>
      </c>
      <c r="J165" s="128">
        <f t="shared" si="18"/>
        <v>90.613131795765995</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9.0752808988764047E-2</v>
      </c>
      <c r="F166" s="128">
        <f t="shared" si="14"/>
        <v>8.077</v>
      </c>
      <c r="G166" s="122">
        <f t="shared" si="15"/>
        <v>0.11245917039824832</v>
      </c>
      <c r="H166" s="128">
        <f t="shared" si="16"/>
        <v>38726.214999999997</v>
      </c>
      <c r="I166" s="122">
        <f t="shared" si="17"/>
        <v>-0.19915666272147398</v>
      </c>
      <c r="J166" s="128">
        <f t="shared" si="18"/>
        <v>80.698451417864646</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7.5123595505617993E-2</v>
      </c>
      <c r="F167" s="128">
        <f t="shared" si="14"/>
        <v>6.6860000000000008</v>
      </c>
      <c r="G167" s="122">
        <f t="shared" si="15"/>
        <v>9.4001954361449411E-2</v>
      </c>
      <c r="H167" s="128">
        <f t="shared" si="16"/>
        <v>32370.324999999997</v>
      </c>
      <c r="I167" s="122">
        <f t="shared" si="17"/>
        <v>-0.22940554437128349</v>
      </c>
      <c r="J167" s="128">
        <f t="shared" si="18"/>
        <v>79.91705706113116</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0.83935955056179778</v>
      </c>
      <c r="F168" s="128">
        <f t="shared" si="14"/>
        <v>74.703000000000003</v>
      </c>
      <c r="G168" s="122">
        <f t="shared" si="15"/>
        <v>0.83938482335244124</v>
      </c>
      <c r="H168" s="128">
        <f t="shared" si="16"/>
        <v>289048.87899999996</v>
      </c>
      <c r="I168" s="122">
        <f t="shared" si="17"/>
        <v>-0.1501779237494264</v>
      </c>
      <c r="J168" s="128">
        <f t="shared" si="18"/>
        <v>99.996989129426652</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4.297752808988764E-2</v>
      </c>
      <c r="F169" s="128">
        <f t="shared" si="14"/>
        <v>3.8250000000000002</v>
      </c>
      <c r="G169" s="122">
        <f t="shared" si="15"/>
        <v>4.9000816011244112E-2</v>
      </c>
      <c r="H169" s="128">
        <f t="shared" si="16"/>
        <v>16873.823</v>
      </c>
      <c r="I169" s="122">
        <f t="shared" si="17"/>
        <v>-0.12543480861453349</v>
      </c>
      <c r="J169" s="128">
        <f t="shared" si="18"/>
        <v>87.707780376607772</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9.0494382022471911E-2</v>
      </c>
      <c r="F170" s="128">
        <f t="shared" si="14"/>
        <v>8.0540000000000003</v>
      </c>
      <c r="G170" s="122">
        <f t="shared" si="15"/>
        <v>8.3300428623699754E-2</v>
      </c>
      <c r="H170" s="128">
        <f t="shared" si="16"/>
        <v>28685.168999999998</v>
      </c>
      <c r="I170" s="122">
        <f t="shared" si="17"/>
        <v>0.23821347373173393</v>
      </c>
      <c r="J170" s="128">
        <f t="shared" si="18"/>
        <v>108.63615412025072</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2.7359550561797757E-2</v>
      </c>
      <c r="F171" s="128">
        <f t="shared" si="14"/>
        <v>2.4350000000000005</v>
      </c>
      <c r="G171" s="122">
        <f t="shared" si="15"/>
        <v>2.8529173127965664E-2</v>
      </c>
      <c r="H171" s="128">
        <f t="shared" si="16"/>
        <v>9824.2489999999998</v>
      </c>
      <c r="I171" s="122">
        <f t="shared" si="17"/>
        <v>0.15495431741688215</v>
      </c>
      <c r="J171" s="128">
        <f t="shared" si="18"/>
        <v>95.900257743462646</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0.92165168539325859</v>
      </c>
      <c r="F172" s="128">
        <f t="shared" si="14"/>
        <v>82.027000000000015</v>
      </c>
      <c r="G172" s="122">
        <f t="shared" si="15"/>
        <v>0.93777282943913021</v>
      </c>
      <c r="H172" s="128">
        <f t="shared" si="16"/>
        <v>322929.576</v>
      </c>
      <c r="I172" s="122">
        <f t="shared" si="17"/>
        <v>0.13501839639919799</v>
      </c>
      <c r="J172" s="128">
        <f t="shared" si="18"/>
        <v>98.280911587562898</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1.2595505617977528E-2</v>
      </c>
      <c r="F173" s="128">
        <f t="shared" si="14"/>
        <v>1.121</v>
      </c>
      <c r="G173" s="122">
        <f t="shared" si="15"/>
        <v>1.179429547157319E-2</v>
      </c>
      <c r="H173" s="128">
        <f t="shared" si="16"/>
        <v>4061.4600000000005</v>
      </c>
      <c r="I173" s="122">
        <f t="shared" si="17"/>
        <v>-0.14831185417629894</v>
      </c>
      <c r="J173" s="128">
        <f t="shared" si="18"/>
        <v>106.79320056323354</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4.1966292134831461E-2</v>
      </c>
      <c r="F174" s="128">
        <f t="shared" si="14"/>
        <v>3.7349999999999999</v>
      </c>
      <c r="G174" s="122">
        <f t="shared" si="15"/>
        <v>3.2582733666707324E-2</v>
      </c>
      <c r="H174" s="128">
        <f t="shared" si="16"/>
        <v>11220.125</v>
      </c>
      <c r="I174" s="122">
        <f t="shared" si="17"/>
        <v>-0.12978781755487984</v>
      </c>
      <c r="J174" s="128">
        <f t="shared" si="18"/>
        <v>128.79917493759018</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1.7876404494382023E-2</v>
      </c>
      <c r="F175" s="128">
        <f t="shared" si="14"/>
        <v>1.591</v>
      </c>
      <c r="G175" s="122">
        <f t="shared" si="15"/>
        <v>1.2716873137839107E-2</v>
      </c>
      <c r="H175" s="128">
        <f t="shared" si="16"/>
        <v>4379.1569999999992</v>
      </c>
      <c r="I175" s="122">
        <f t="shared" si="17"/>
        <v>-0.12227600932895288</v>
      </c>
      <c r="J175" s="128">
        <f t="shared" si="18"/>
        <v>140.57232702267598</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5.426966292134832E-3</v>
      </c>
      <c r="F176" s="128">
        <f t="shared" si="14"/>
        <v>0.48300000000000004</v>
      </c>
      <c r="G176" s="122">
        <f t="shared" si="15"/>
        <v>4.8937936682173777E-3</v>
      </c>
      <c r="H176" s="128">
        <f t="shared" si="16"/>
        <v>1685.2169999999999</v>
      </c>
      <c r="I176" s="122">
        <f t="shared" si="17"/>
        <v>-0.16546714603405327</v>
      </c>
      <c r="J176" s="128">
        <f t="shared" si="18"/>
        <v>110.89487338585873</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0.90458426966292116</v>
      </c>
      <c r="F177" s="128">
        <f t="shared" si="14"/>
        <v>80.507999999999981</v>
      </c>
      <c r="G177" s="122">
        <f t="shared" si="15"/>
        <v>0.91786566886786447</v>
      </c>
      <c r="H177" s="128">
        <f t="shared" si="16"/>
        <v>316074.38600000006</v>
      </c>
      <c r="I177" s="122">
        <f t="shared" si="17"/>
        <v>0.10626785534585795</v>
      </c>
      <c r="J177" s="128">
        <f t="shared" si="18"/>
        <v>98.553012749531732</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1.8123595505617977E-2</v>
      </c>
      <c r="F178" s="128">
        <f t="shared" si="14"/>
        <v>1.613</v>
      </c>
      <c r="G178" s="122">
        <f t="shared" si="15"/>
        <v>1.6008598609586536E-2</v>
      </c>
      <c r="H178" s="128">
        <f t="shared" si="16"/>
        <v>5512.6890000000003</v>
      </c>
      <c r="I178" s="122">
        <f t="shared" si="17"/>
        <v>8.8238556406567331E-2</v>
      </c>
      <c r="J178" s="128">
        <f t="shared" si="18"/>
        <v>113.21163049690624</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1.9662921348314608E-3</v>
      </c>
      <c r="F179" s="128">
        <f t="shared" si="14"/>
        <v>0.17500000000000002</v>
      </c>
      <c r="G179" s="122">
        <f t="shared" si="15"/>
        <v>2.2442254862671987E-3</v>
      </c>
      <c r="H179" s="128">
        <f t="shared" si="16"/>
        <v>772.81700000000001</v>
      </c>
      <c r="I179" s="122">
        <f t="shared" si="17"/>
        <v>-0.23006810169395273</v>
      </c>
      <c r="J179" s="128">
        <f t="shared" si="18"/>
        <v>87.615622710977135</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4.0337078651685393E-3</v>
      </c>
      <c r="F180" s="128">
        <f t="shared" si="14"/>
        <v>0.35899999999999999</v>
      </c>
      <c r="G180" s="122">
        <f t="shared" si="15"/>
        <v>4.2483665255344727E-3</v>
      </c>
      <c r="H180" s="128">
        <f t="shared" si="16"/>
        <v>1462.9590000000001</v>
      </c>
      <c r="I180" s="122">
        <f t="shared" si="17"/>
        <v>-0.15327778471155584</v>
      </c>
      <c r="J180" s="128">
        <f t="shared" si="18"/>
        <v>94.947265988568915</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2.2303370786516851E-2</v>
      </c>
      <c r="F181" s="128">
        <f t="shared" si="14"/>
        <v>1.9849999999999999</v>
      </c>
      <c r="G181" s="122">
        <f t="shared" si="15"/>
        <v>1.8297391087182528E-2</v>
      </c>
      <c r="H181" s="128">
        <f t="shared" si="16"/>
        <v>6300.853000000001</v>
      </c>
      <c r="I181" s="122">
        <f t="shared" si="17"/>
        <v>-0.11979898757197592</v>
      </c>
      <c r="J181" s="128">
        <f t="shared" si="18"/>
        <v>121.89372069628301</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9.1011235955056179E-3</v>
      </c>
      <c r="F182" s="128">
        <f t="shared" si="14"/>
        <v>0.80999999999999994</v>
      </c>
      <c r="G182" s="122">
        <f t="shared" si="15"/>
        <v>8.2434094750230853E-3</v>
      </c>
      <c r="H182" s="128">
        <f t="shared" si="16"/>
        <v>2838.6839999999997</v>
      </c>
      <c r="I182" s="122">
        <f t="shared" si="17"/>
        <v>-0.11776957659044911</v>
      </c>
      <c r="J182" s="128">
        <f t="shared" si="18"/>
        <v>110.40484672126676</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3.9988764044943816E-2</v>
      </c>
      <c r="F183" s="128">
        <f t="shared" si="14"/>
        <v>3.5589999999999997</v>
      </c>
      <c r="G183" s="122">
        <f t="shared" si="15"/>
        <v>3.3192413128197977E-2</v>
      </c>
      <c r="H183" s="128">
        <f t="shared" si="16"/>
        <v>11430.072999999999</v>
      </c>
      <c r="I183" s="122">
        <f t="shared" si="17"/>
        <v>-9.2658716163296892E-2</v>
      </c>
      <c r="J183" s="128">
        <f t="shared" si="18"/>
        <v>120.47561558870852</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0.39893258426966288</v>
      </c>
      <c r="F184" s="128">
        <f t="shared" si="14"/>
        <v>35.504999999999995</v>
      </c>
      <c r="G184" s="122">
        <f t="shared" si="15"/>
        <v>0.4366581145203538</v>
      </c>
      <c r="H184" s="128">
        <f t="shared" si="16"/>
        <v>150366.715</v>
      </c>
      <c r="I184" s="122">
        <f t="shared" si="17"/>
        <v>-0.15723549654296928</v>
      </c>
      <c r="J184" s="128">
        <f t="shared" si="18"/>
        <v>91.36039638422146</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3.2471910112359548E-3</v>
      </c>
      <c r="F185" s="128">
        <f t="shared" si="14"/>
        <v>0.28899999999999998</v>
      </c>
      <c r="G185" s="122">
        <f t="shared" si="15"/>
        <v>4.0487864373704103E-3</v>
      </c>
      <c r="H185" s="128">
        <f t="shared" si="16"/>
        <v>1394.2319999999997</v>
      </c>
      <c r="I185" s="122">
        <f t="shared" si="17"/>
        <v>-0.25275435877242936</v>
      </c>
      <c r="J185" s="128">
        <f t="shared" si="18"/>
        <v>80.201587845293403</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3.3595505617977535E-3</v>
      </c>
      <c r="F186" s="128">
        <f t="shared" si="14"/>
        <v>0.29900000000000004</v>
      </c>
      <c r="G186" s="122">
        <f t="shared" si="15"/>
        <v>3.3570905859599594E-3</v>
      </c>
      <c r="H186" s="128">
        <f t="shared" si="16"/>
        <v>1156.0409999999997</v>
      </c>
      <c r="I186" s="122">
        <f t="shared" si="17"/>
        <v>-0.13157466961238282</v>
      </c>
      <c r="J186" s="128">
        <f t="shared" si="18"/>
        <v>100.07327701695279</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2.4044943820224721E-2</v>
      </c>
      <c r="F187" s="128">
        <f t="shared" si="14"/>
        <v>2.14</v>
      </c>
      <c r="G187" s="122">
        <f t="shared" si="15"/>
        <v>1.6552404764808716E-2</v>
      </c>
      <c r="H187" s="128">
        <f t="shared" si="16"/>
        <v>5699.9530000000004</v>
      </c>
      <c r="I187" s="122">
        <f t="shared" si="17"/>
        <v>-0.16099384703059344</v>
      </c>
      <c r="J187" s="128">
        <f t="shared" si="18"/>
        <v>145.26556208524778</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1.1528089887640449E-2</v>
      </c>
      <c r="F188" s="128">
        <f t="shared" si="14"/>
        <v>1.026</v>
      </c>
      <c r="G188" s="122">
        <f t="shared" si="15"/>
        <v>9.6218818787424717E-3</v>
      </c>
      <c r="H188" s="128">
        <f t="shared" si="16"/>
        <v>3313.3719999999998</v>
      </c>
      <c r="I188" s="122">
        <f t="shared" si="17"/>
        <v>0.18207332925779371</v>
      </c>
      <c r="J188" s="128">
        <f t="shared" si="18"/>
        <v>119.8111765756483</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3.6516853932584271E-3</v>
      </c>
      <c r="F189" s="128">
        <f t="shared" si="14"/>
        <v>0.32500000000000001</v>
      </c>
      <c r="G189" s="122">
        <f t="shared" si="15"/>
        <v>3.2523275196162131E-3</v>
      </c>
      <c r="H189" s="128">
        <f t="shared" si="16"/>
        <v>1119.9649999999999</v>
      </c>
      <c r="I189" s="122">
        <f t="shared" si="17"/>
        <v>0.25874212184726081</v>
      </c>
      <c r="J189" s="128">
        <f t="shared" si="18"/>
        <v>112.27914074562023</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1.050561797752809E-2</v>
      </c>
      <c r="F190" s="128">
        <f t="shared" si="14"/>
        <v>0.93500000000000005</v>
      </c>
      <c r="G190" s="122">
        <f t="shared" si="15"/>
        <v>9.6768943947868214E-3</v>
      </c>
      <c r="H190" s="128">
        <f t="shared" si="16"/>
        <v>3332.3160000000003</v>
      </c>
      <c r="I190" s="122">
        <f t="shared" si="17"/>
        <v>-5.4520553547751623E-3</v>
      </c>
      <c r="J190" s="128">
        <f t="shared" si="18"/>
        <v>108.56394158013877</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0.54460674157303368</v>
      </c>
      <c r="F191" s="128">
        <f t="shared" si="14"/>
        <v>48.47</v>
      </c>
      <c r="G191" s="122">
        <f t="shared" si="15"/>
        <v>0.51704123905935095</v>
      </c>
      <c r="H191" s="128">
        <f t="shared" si="16"/>
        <v>178047.28699999998</v>
      </c>
      <c r="I191" s="122">
        <f t="shared" si="17"/>
        <v>0.28327043328454254</v>
      </c>
      <c r="J191" s="128">
        <f t="shared" si="18"/>
        <v>105.33139340371234</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0.15668539325842698</v>
      </c>
      <c r="F192" s="128">
        <f t="shared" si="14"/>
        <v>13.945</v>
      </c>
      <c r="G192" s="122">
        <f t="shared" si="15"/>
        <v>0.29350770999947728</v>
      </c>
      <c r="H192" s="128">
        <f t="shared" si="16"/>
        <v>101071.728</v>
      </c>
      <c r="I192" s="122">
        <f t="shared" si="17"/>
        <v>-0.10912444478902224</v>
      </c>
      <c r="J192" s="128">
        <f t="shared" si="18"/>
        <v>53.383740160933435</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0.16811235955056178</v>
      </c>
      <c r="F193" s="128">
        <f t="shared" si="14"/>
        <v>14.961999999999998</v>
      </c>
      <c r="G193" s="122">
        <f t="shared" si="15"/>
        <v>0.13181830827220509</v>
      </c>
      <c r="H193" s="128">
        <f t="shared" si="16"/>
        <v>45392.688999999998</v>
      </c>
      <c r="I193" s="122">
        <f t="shared" si="17"/>
        <v>-0.23691360652912638</v>
      </c>
      <c r="J193" s="128">
        <f t="shared" si="18"/>
        <v>127.53339179820864</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0.38041573033707865</v>
      </c>
      <c r="F194" s="128">
        <f t="shared" si="14"/>
        <v>33.856999999999999</v>
      </c>
      <c r="G194" s="122">
        <f t="shared" si="15"/>
        <v>0.35478123929166738</v>
      </c>
      <c r="H194" s="128">
        <f t="shared" si="16"/>
        <v>122171.758</v>
      </c>
      <c r="I194" s="122">
        <f t="shared" si="17"/>
        <v>0.30066031452312086</v>
      </c>
      <c r="J194" s="128">
        <f t="shared" si="18"/>
        <v>107.2254359042748</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0.29501123595505624</v>
      </c>
      <c r="F195" s="128">
        <f t="shared" si="14"/>
        <v>26.256000000000004</v>
      </c>
      <c r="G195" s="122">
        <f t="shared" si="15"/>
        <v>0.22008117133912963</v>
      </c>
      <c r="H195" s="128">
        <f t="shared" si="16"/>
        <v>75786.712</v>
      </c>
      <c r="I195" s="122">
        <f t="shared" si="17"/>
        <v>0.10334933607864304</v>
      </c>
      <c r="J195" s="128">
        <f t="shared" si="18"/>
        <v>134.04655844023324</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0.29626966292134832</v>
      </c>
      <c r="F196" s="128">
        <f t="shared" si="14"/>
        <v>26.367999999999999</v>
      </c>
      <c r="G196" s="122">
        <f t="shared" si="15"/>
        <v>0.38643580517949344</v>
      </c>
      <c r="H196" s="128">
        <f t="shared" si="16"/>
        <v>133072.261</v>
      </c>
      <c r="I196" s="122">
        <f t="shared" si="17"/>
        <v>-8.7220967449573847E-2</v>
      </c>
      <c r="J196" s="128">
        <f t="shared" si="18"/>
        <v>76.66723915081721</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0.26422471910112355</v>
      </c>
      <c r="F197" s="128">
        <f t="shared" si="14"/>
        <v>23.515999999999998</v>
      </c>
      <c r="G197" s="122">
        <f t="shared" si="15"/>
        <v>0.27757508465027669</v>
      </c>
      <c r="H197" s="128">
        <f t="shared" si="16"/>
        <v>95585.200999999986</v>
      </c>
      <c r="I197" s="122">
        <f t="shared" si="17"/>
        <v>0.27213289862894563</v>
      </c>
      <c r="J197" s="128">
        <f t="shared" si="18"/>
        <v>95.190358829945566</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8.2471910112359541E-3</v>
      </c>
      <c r="F198" s="128">
        <f t="shared" si="14"/>
        <v>0.73399999999999999</v>
      </c>
      <c r="G198" s="122">
        <f t="shared" si="15"/>
        <v>7.6805708013172351E-3</v>
      </c>
      <c r="H198" s="128">
        <f t="shared" si="16"/>
        <v>2644.8660000000004</v>
      </c>
      <c r="I198" s="122">
        <f t="shared" si="17"/>
        <v>-3.4105532224207605E-2</v>
      </c>
      <c r="J198" s="128">
        <f t="shared" si="18"/>
        <v>107.37731901151855</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0.17592134831460676</v>
      </c>
      <c r="F199" s="128">
        <f t="shared" si="14"/>
        <v>15.657000000000002</v>
      </c>
      <c r="G199" s="122">
        <f t="shared" si="15"/>
        <v>0.16752396633735822</v>
      </c>
      <c r="H199" s="128">
        <f t="shared" si="16"/>
        <v>57688.218000000001</v>
      </c>
      <c r="I199" s="122">
        <f t="shared" si="17"/>
        <v>-0.19478699766679258</v>
      </c>
      <c r="J199" s="128">
        <f t="shared" si="18"/>
        <v>105.0126451521199</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0.25523595505617969</v>
      </c>
      <c r="F200" s="128">
        <f t="shared" si="14"/>
        <v>22.71599999999999</v>
      </c>
      <c r="G200" s="122">
        <f t="shared" si="15"/>
        <v>0.16080312639752808</v>
      </c>
      <c r="H200" s="128">
        <f t="shared" si="16"/>
        <v>55373.842999999972</v>
      </c>
      <c r="I200" s="122">
        <f t="shared" si="17"/>
        <v>6.0162029272653988E-2</v>
      </c>
      <c r="J200" s="128">
        <f t="shared" si="18"/>
        <v>158.72574170305637</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8.4089887640449418E-2</v>
      </c>
      <c r="F201" s="128">
        <f t="shared" ref="F201:F264" si="20">SUMPRODUCT($K$2:$AI$2,$K201:$AI201)</f>
        <v>7.4839999999999982</v>
      </c>
      <c r="G201" s="122">
        <f t="shared" ref="G201:G264" si="21">SUMPRODUCT($K$3:$AI$3,$K201:$AI201)/$J$3</f>
        <v>6.5015161546994701E-2</v>
      </c>
      <c r="H201" s="128">
        <f t="shared" ref="H201:H264" si="22">SUMPRODUCT($K$3:$AI$3,$K201:$AI201)</f>
        <v>22388.491000000002</v>
      </c>
      <c r="I201" s="122">
        <f t="shared" ref="I201:I264" si="23">CORREL($K$4:$AI$4,$K201:$AI201)</f>
        <v>-0.142132616032802</v>
      </c>
      <c r="J201" s="128">
        <f t="shared" si="18"/>
        <v>129.33888902155076</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0.26217977528089886</v>
      </c>
      <c r="F202" s="128">
        <f t="shared" si="20"/>
        <v>23.334</v>
      </c>
      <c r="G202" s="122">
        <f t="shared" si="21"/>
        <v>0.23300681558145886</v>
      </c>
      <c r="H202" s="128">
        <f t="shared" si="22"/>
        <v>80237.761000000013</v>
      </c>
      <c r="I202" s="122">
        <f t="shared" si="23"/>
        <v>-0.20168319020191802</v>
      </c>
      <c r="J202" s="128">
        <f t="shared" ref="J202:J265" si="24">$E202/$G202*100</f>
        <v>112.52021732782369</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0.47179775280898878</v>
      </c>
      <c r="F203" s="128">
        <f t="shared" si="20"/>
        <v>41.99</v>
      </c>
      <c r="G203" s="122">
        <f t="shared" si="21"/>
        <v>0.44726367907816866</v>
      </c>
      <c r="H203" s="128">
        <f t="shared" si="22"/>
        <v>154018.826</v>
      </c>
      <c r="I203" s="122">
        <f t="shared" si="23"/>
        <v>0.25035849710796076</v>
      </c>
      <c r="J203" s="128">
        <f t="shared" si="24"/>
        <v>105.48537135440688</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0.14597752808988765</v>
      </c>
      <c r="F204" s="128">
        <f t="shared" si="20"/>
        <v>12.992000000000001</v>
      </c>
      <c r="G204" s="122">
        <f t="shared" si="21"/>
        <v>0.19577649422984222</v>
      </c>
      <c r="H204" s="128">
        <f t="shared" si="22"/>
        <v>67417.202000000005</v>
      </c>
      <c r="I204" s="122">
        <f t="shared" si="23"/>
        <v>5.0881101952241069E-2</v>
      </c>
      <c r="J204" s="128">
        <f t="shared" si="24"/>
        <v>74.563357906751335</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3.5808988764044945E-2</v>
      </c>
      <c r="F205" s="128">
        <f t="shared" si="20"/>
        <v>3.1870000000000003</v>
      </c>
      <c r="G205" s="122">
        <f t="shared" si="21"/>
        <v>5.854904198537568E-2</v>
      </c>
      <c r="H205" s="128">
        <f t="shared" si="22"/>
        <v>20161.830999999998</v>
      </c>
      <c r="I205" s="122">
        <f t="shared" si="23"/>
        <v>-0.1207194839056481</v>
      </c>
      <c r="J205" s="128">
        <f t="shared" si="24"/>
        <v>61.160674111438539</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0.19215730337078651</v>
      </c>
      <c r="F206" s="128">
        <f t="shared" si="20"/>
        <v>17.102</v>
      </c>
      <c r="G206" s="122">
        <f t="shared" si="21"/>
        <v>0.1032161123017325</v>
      </c>
      <c r="H206" s="128">
        <f t="shared" si="22"/>
        <v>35543.294000000002</v>
      </c>
      <c r="I206" s="122">
        <f t="shared" si="23"/>
        <v>0.21744733562445123</v>
      </c>
      <c r="J206" s="128">
        <f t="shared" si="24"/>
        <v>186.16987123972612</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0.19349438202247188</v>
      </c>
      <c r="F207" s="128">
        <f t="shared" si="20"/>
        <v>17.220999999999997</v>
      </c>
      <c r="G207" s="122">
        <f t="shared" si="21"/>
        <v>0.13243182676168405</v>
      </c>
      <c r="H207" s="128">
        <f t="shared" si="22"/>
        <v>45603.958999999995</v>
      </c>
      <c r="I207" s="122">
        <f t="shared" si="23"/>
        <v>0.28320252940823182</v>
      </c>
      <c r="J207" s="128">
        <f t="shared" si="24"/>
        <v>146.10867096976028</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0.26097752808988767</v>
      </c>
      <c r="F208" s="128">
        <f t="shared" si="20"/>
        <v>23.227</v>
      </c>
      <c r="G208" s="122">
        <f t="shared" si="21"/>
        <v>0.2541451425551316</v>
      </c>
      <c r="H208" s="128">
        <f t="shared" si="22"/>
        <v>87516.913000000015</v>
      </c>
      <c r="I208" s="122">
        <f t="shared" si="23"/>
        <v>9.1025990958519959E-2</v>
      </c>
      <c r="J208" s="128">
        <f t="shared" si="24"/>
        <v>102.68837935128896</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0.26682022471910116</v>
      </c>
      <c r="F209" s="128">
        <f t="shared" si="20"/>
        <v>23.747000000000003</v>
      </c>
      <c r="G209" s="122">
        <f t="shared" si="21"/>
        <v>0.33113147364080403</v>
      </c>
      <c r="H209" s="128">
        <f t="shared" si="22"/>
        <v>114027.772</v>
      </c>
      <c r="I209" s="122">
        <f t="shared" si="23"/>
        <v>-0.13255648098067885</v>
      </c>
      <c r="J209" s="128">
        <f t="shared" si="24"/>
        <v>80.578333972727492</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6.4044943820224715E-2</v>
      </c>
      <c r="F210" s="128">
        <f t="shared" si="20"/>
        <v>5.6999999999999993</v>
      </c>
      <c r="G210" s="122">
        <f t="shared" si="21"/>
        <v>0.10414279035190122</v>
      </c>
      <c r="H210" s="128">
        <f t="shared" si="22"/>
        <v>35862.402999999998</v>
      </c>
      <c r="I210" s="122">
        <f t="shared" si="23"/>
        <v>-0.17598107470432187</v>
      </c>
      <c r="J210" s="128">
        <f t="shared" si="24"/>
        <v>61.497242011487472</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1.5101123595505618E-2</v>
      </c>
      <c r="F211" s="128">
        <f t="shared" si="20"/>
        <v>1.3440000000000001</v>
      </c>
      <c r="G211" s="122">
        <f t="shared" si="21"/>
        <v>3.8617874421387047E-2</v>
      </c>
      <c r="H211" s="128">
        <f t="shared" si="22"/>
        <v>13298.374</v>
      </c>
      <c r="I211" s="122">
        <f t="shared" si="23"/>
        <v>-0.2775726658433858</v>
      </c>
      <c r="J211" s="128">
        <f t="shared" si="24"/>
        <v>39.103974058039903</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7.1348314606741571E-3</v>
      </c>
      <c r="F212" s="128">
        <f t="shared" si="20"/>
        <v>0.63500000000000001</v>
      </c>
      <c r="G212" s="122">
        <f t="shared" si="21"/>
        <v>3.6489534147602198E-2</v>
      </c>
      <c r="H212" s="128">
        <f t="shared" si="22"/>
        <v>12565.462999999998</v>
      </c>
      <c r="I212" s="122">
        <f t="shared" si="23"/>
        <v>-0.27740173918263966</v>
      </c>
      <c r="J212" s="128">
        <f t="shared" si="24"/>
        <v>19.553090022507185</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0.16748314606741571</v>
      </c>
      <c r="F213" s="128">
        <f t="shared" si="20"/>
        <v>14.905999999999999</v>
      </c>
      <c r="G213" s="122">
        <f t="shared" si="21"/>
        <v>0.15845168400327569</v>
      </c>
      <c r="H213" s="128">
        <f t="shared" si="22"/>
        <v>54564.10500000001</v>
      </c>
      <c r="I213" s="122">
        <f t="shared" si="23"/>
        <v>-7.141721583877246E-2</v>
      </c>
      <c r="J213" s="128">
        <f t="shared" si="24"/>
        <v>105.69982081348741</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0.17640449438202249</v>
      </c>
      <c r="F214" s="128">
        <f t="shared" si="20"/>
        <v>15.700000000000001</v>
      </c>
      <c r="G214" s="122">
        <f t="shared" si="21"/>
        <v>0.16054127681076091</v>
      </c>
      <c r="H214" s="128">
        <f t="shared" si="22"/>
        <v>55283.673000000003</v>
      </c>
      <c r="I214" s="122">
        <f t="shared" si="23"/>
        <v>-0.15637666386123666</v>
      </c>
      <c r="J214" s="128">
        <f t="shared" si="24"/>
        <v>109.88108347360439</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3.817977528089888E-2</v>
      </c>
      <c r="F215" s="128">
        <f t="shared" si="20"/>
        <v>3.3980000000000006</v>
      </c>
      <c r="G215" s="122">
        <f t="shared" si="21"/>
        <v>3.043571225294606E-2</v>
      </c>
      <c r="H215" s="128">
        <f t="shared" si="22"/>
        <v>10480.780999999999</v>
      </c>
      <c r="I215" s="122">
        <f t="shared" si="23"/>
        <v>9.7936243388594163E-2</v>
      </c>
      <c r="J215" s="128">
        <f t="shared" si="24"/>
        <v>125.44400132184592</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0.24353932584269664</v>
      </c>
      <c r="F216" s="128">
        <f t="shared" si="20"/>
        <v>21.675000000000001</v>
      </c>
      <c r="G216" s="122">
        <f t="shared" si="21"/>
        <v>0.30298150180916372</v>
      </c>
      <c r="H216" s="128">
        <f t="shared" si="22"/>
        <v>104334.10400000001</v>
      </c>
      <c r="I216" s="122">
        <f t="shared" si="23"/>
        <v>-0.21926024889089052</v>
      </c>
      <c r="J216" s="128">
        <f t="shared" si="24"/>
        <v>80.3809223957483</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0.19451685393258425</v>
      </c>
      <c r="F217" s="128">
        <f t="shared" si="20"/>
        <v>17.311999999999998</v>
      </c>
      <c r="G217" s="122">
        <f t="shared" si="21"/>
        <v>0.18888569744277756</v>
      </c>
      <c r="H217" s="128">
        <f t="shared" si="22"/>
        <v>65044.300999999992</v>
      </c>
      <c r="I217" s="122">
        <f t="shared" si="23"/>
        <v>0.32620333684625691</v>
      </c>
      <c r="J217" s="128">
        <f t="shared" si="24"/>
        <v>102.98125086549375</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0.34756179775280899</v>
      </c>
      <c r="F218" s="128">
        <f t="shared" si="20"/>
        <v>30.933</v>
      </c>
      <c r="G218" s="122">
        <f t="shared" si="21"/>
        <v>0.31733822940079798</v>
      </c>
      <c r="H218" s="128">
        <f t="shared" si="22"/>
        <v>109277.958</v>
      </c>
      <c r="I218" s="122">
        <f t="shared" si="23"/>
        <v>0.207450088057928</v>
      </c>
      <c r="J218" s="128">
        <f t="shared" si="24"/>
        <v>109.52408677929523</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0.88426966292134823</v>
      </c>
      <c r="F219" s="128">
        <f t="shared" si="20"/>
        <v>78.699999999999989</v>
      </c>
      <c r="G219" s="122">
        <f t="shared" si="21"/>
        <v>0.90004425626818607</v>
      </c>
      <c r="H219" s="128">
        <f t="shared" si="22"/>
        <v>309937.44</v>
      </c>
      <c r="I219" s="122">
        <f t="shared" si="23"/>
        <v>-0.3103559303712406</v>
      </c>
      <c r="J219" s="128">
        <f t="shared" si="24"/>
        <v>98.247353589895297</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8.7696629213483146E-2</v>
      </c>
      <c r="F220" s="128">
        <f t="shared" si="20"/>
        <v>7.8050000000000006</v>
      </c>
      <c r="G220" s="122">
        <f t="shared" si="21"/>
        <v>7.416665214689365E-2</v>
      </c>
      <c r="H220" s="128">
        <f t="shared" si="22"/>
        <v>25539.880000000005</v>
      </c>
      <c r="I220" s="122">
        <f t="shared" si="23"/>
        <v>0.27397770298463386</v>
      </c>
      <c r="J220" s="128">
        <f t="shared" si="24"/>
        <v>118.24266927916899</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2.8157303370786521E-2</v>
      </c>
      <c r="F221" s="128">
        <f t="shared" si="20"/>
        <v>2.5060000000000002</v>
      </c>
      <c r="G221" s="122">
        <f t="shared" si="21"/>
        <v>2.5704426788400448E-2</v>
      </c>
      <c r="H221" s="128">
        <f t="shared" si="22"/>
        <v>8851.5250000000015</v>
      </c>
      <c r="I221" s="122">
        <f t="shared" si="23"/>
        <v>0.34438212059368872</v>
      </c>
      <c r="J221" s="128">
        <f t="shared" si="24"/>
        <v>109.54262315428475</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0.7661910112359549</v>
      </c>
      <c r="F222" s="128">
        <f t="shared" si="20"/>
        <v>68.190999999999988</v>
      </c>
      <c r="G222" s="122">
        <f t="shared" si="21"/>
        <v>0.78385046376155032</v>
      </c>
      <c r="H222" s="128">
        <f t="shared" si="22"/>
        <v>269925.17799999996</v>
      </c>
      <c r="I222" s="122">
        <f t="shared" si="23"/>
        <v>-0.26082206480499504</v>
      </c>
      <c r="J222" s="128">
        <f t="shared" si="24"/>
        <v>97.747089101555034</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0.13458426966292134</v>
      </c>
      <c r="F223" s="128">
        <f t="shared" si="20"/>
        <v>11.978</v>
      </c>
      <c r="G223" s="122">
        <f t="shared" si="21"/>
        <v>0.1229460358115682</v>
      </c>
      <c r="H223" s="128">
        <f t="shared" si="22"/>
        <v>42337.451000000001</v>
      </c>
      <c r="I223" s="122">
        <f t="shared" si="23"/>
        <v>0.34190619512149989</v>
      </c>
      <c r="J223" s="128">
        <f t="shared" si="24"/>
        <v>109.4661318476265</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9.9370786516853923E-2</v>
      </c>
      <c r="F224" s="128">
        <f t="shared" si="20"/>
        <v>8.8439999999999994</v>
      </c>
      <c r="G224" s="122">
        <f t="shared" si="21"/>
        <v>9.3375937251348892E-2</v>
      </c>
      <c r="H224" s="128">
        <f t="shared" si="22"/>
        <v>32154.751</v>
      </c>
      <c r="I224" s="122">
        <f t="shared" si="23"/>
        <v>0.16309561025304636</v>
      </c>
      <c r="J224" s="128">
        <f t="shared" si="24"/>
        <v>106.42012218776249</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0.68879775280898881</v>
      </c>
      <c r="F225" s="128">
        <f t="shared" si="20"/>
        <v>61.303000000000004</v>
      </c>
      <c r="G225" s="122">
        <f t="shared" si="21"/>
        <v>0.72502948385110844</v>
      </c>
      <c r="H225" s="128">
        <f t="shared" si="22"/>
        <v>249669.70300000001</v>
      </c>
      <c r="I225" s="122">
        <f t="shared" si="23"/>
        <v>-0.28689925282468631</v>
      </c>
      <c r="J225" s="128">
        <f t="shared" si="24"/>
        <v>95.002723082422918</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0.14250561797752806</v>
      </c>
      <c r="F226" s="128">
        <f t="shared" si="20"/>
        <v>12.682999999999998</v>
      </c>
      <c r="G226" s="122">
        <f t="shared" si="21"/>
        <v>0.12684393857555221</v>
      </c>
      <c r="H226" s="128">
        <f t="shared" si="22"/>
        <v>43679.725000000006</v>
      </c>
      <c r="I226" s="122">
        <f t="shared" si="23"/>
        <v>0.38865632219545404</v>
      </c>
      <c r="J226" s="128">
        <f t="shared" si="24"/>
        <v>112.34720364083243</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0.11880898876404493</v>
      </c>
      <c r="F227" s="128">
        <f t="shared" si="20"/>
        <v>10.573999999999998</v>
      </c>
      <c r="G227" s="122">
        <f t="shared" si="21"/>
        <v>0.10787175846067174</v>
      </c>
      <c r="H227" s="128">
        <f t="shared" si="22"/>
        <v>37146.502999999997</v>
      </c>
      <c r="I227" s="122">
        <f t="shared" si="23"/>
        <v>0.30371061507618108</v>
      </c>
      <c r="J227" s="128">
        <f t="shared" si="24"/>
        <v>110.1391044880025</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5.0280898876404502E-2</v>
      </c>
      <c r="F228" s="128">
        <f t="shared" si="20"/>
        <v>4.4750000000000005</v>
      </c>
      <c r="G228" s="122">
        <f t="shared" si="21"/>
        <v>4.0459208149658213E-2</v>
      </c>
      <c r="H228" s="128">
        <f t="shared" si="22"/>
        <v>13932.452000000003</v>
      </c>
      <c r="I228" s="122">
        <f t="shared" si="23"/>
        <v>0.11155715938171239</v>
      </c>
      <c r="J228" s="128">
        <f t="shared" si="24"/>
        <v>124.27553868680758</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0.19902247191011238</v>
      </c>
      <c r="F229" s="128">
        <f t="shared" si="20"/>
        <v>17.713000000000001</v>
      </c>
      <c r="G229" s="122">
        <f t="shared" si="21"/>
        <v>0.18364006353852674</v>
      </c>
      <c r="H229" s="128">
        <f t="shared" si="22"/>
        <v>63237.924999999996</v>
      </c>
      <c r="I229" s="122">
        <f t="shared" si="23"/>
        <v>-6.3297403616567646E-2</v>
      </c>
      <c r="J229" s="128">
        <f t="shared" si="24"/>
        <v>108.37639024686925</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0.34859550561797753</v>
      </c>
      <c r="F230" s="128">
        <f t="shared" si="20"/>
        <v>31.024999999999999</v>
      </c>
      <c r="G230" s="122">
        <f t="shared" si="21"/>
        <v>0.38787418326276724</v>
      </c>
      <c r="H230" s="128">
        <f t="shared" si="22"/>
        <v>133567.57800000001</v>
      </c>
      <c r="I230" s="122">
        <f t="shared" si="23"/>
        <v>-0.194223238936684</v>
      </c>
      <c r="J230" s="128">
        <f t="shared" si="24"/>
        <v>89.873345703397803</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0.35992134831460665</v>
      </c>
      <c r="F231" s="128">
        <f t="shared" si="20"/>
        <v>32.032999999999994</v>
      </c>
      <c r="G231" s="122">
        <f t="shared" si="21"/>
        <v>0.3470210449590253</v>
      </c>
      <c r="H231" s="128">
        <f t="shared" si="22"/>
        <v>119499.47300000003</v>
      </c>
      <c r="I231" s="122">
        <f t="shared" si="23"/>
        <v>0.22374528686704578</v>
      </c>
      <c r="J231" s="128">
        <f t="shared" si="24"/>
        <v>103.71744121659958</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9.2550561797752812E-2</v>
      </c>
      <c r="F232" s="128">
        <f t="shared" si="20"/>
        <v>8.2370000000000001</v>
      </c>
      <c r="G232" s="122">
        <f t="shared" si="21"/>
        <v>8.1627077053531491E-2</v>
      </c>
      <c r="H232" s="128">
        <f t="shared" si="22"/>
        <v>28108.936999999998</v>
      </c>
      <c r="I232" s="122">
        <f t="shared" si="23"/>
        <v>5.394952040400687E-2</v>
      </c>
      <c r="J232" s="128">
        <f t="shared" si="24"/>
        <v>113.38218289631716</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0.1078876404494382</v>
      </c>
      <c r="F233" s="128">
        <f t="shared" si="20"/>
        <v>9.6020000000000003</v>
      </c>
      <c r="G233" s="122">
        <f t="shared" si="21"/>
        <v>0.13349452894952346</v>
      </c>
      <c r="H233" s="128">
        <f t="shared" si="22"/>
        <v>45969.909</v>
      </c>
      <c r="I233" s="122">
        <f t="shared" si="23"/>
        <v>-0.1890824552267516</v>
      </c>
      <c r="J233" s="128">
        <f t="shared" si="24"/>
        <v>80.818024003240112</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0.26443820224719095</v>
      </c>
      <c r="F234" s="128">
        <f t="shared" si="20"/>
        <v>23.534999999999997</v>
      </c>
      <c r="G234" s="122">
        <f t="shared" si="21"/>
        <v>0.29174248020954935</v>
      </c>
      <c r="H234" s="128">
        <f t="shared" si="22"/>
        <v>100463.857</v>
      </c>
      <c r="I234" s="122">
        <f t="shared" si="23"/>
        <v>-0.17579468161409703</v>
      </c>
      <c r="J234" s="128">
        <f t="shared" si="24"/>
        <v>90.640965983854457</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0.13435955056179777</v>
      </c>
      <c r="F235" s="128">
        <f t="shared" si="20"/>
        <v>11.958000000000002</v>
      </c>
      <c r="G235" s="122">
        <f t="shared" si="21"/>
        <v>0.1326178831332509</v>
      </c>
      <c r="H235" s="128">
        <f t="shared" si="22"/>
        <v>45668.02900000001</v>
      </c>
      <c r="I235" s="122">
        <f t="shared" si="23"/>
        <v>0.11718147529330093</v>
      </c>
      <c r="J235" s="128">
        <f t="shared" si="24"/>
        <v>101.31329756394685</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9.1752808988764048E-2</v>
      </c>
      <c r="F236" s="128">
        <f t="shared" si="20"/>
        <v>8.1660000000000004</v>
      </c>
      <c r="G236" s="122">
        <f t="shared" si="21"/>
        <v>0.10271696606438648</v>
      </c>
      <c r="H236" s="128">
        <f t="shared" si="22"/>
        <v>35371.409</v>
      </c>
      <c r="I236" s="122">
        <f t="shared" si="23"/>
        <v>-0.27391304750928991</v>
      </c>
      <c r="J236" s="128">
        <f t="shared" si="24"/>
        <v>89.325855799956429</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7.117977528089886E-2</v>
      </c>
      <c r="F237" s="128">
        <f t="shared" si="20"/>
        <v>6.3349999999999991</v>
      </c>
      <c r="G237" s="122">
        <f t="shared" si="21"/>
        <v>6.6082640740159945E-2</v>
      </c>
      <c r="H237" s="128">
        <f t="shared" si="22"/>
        <v>22756.085999999999</v>
      </c>
      <c r="I237" s="122">
        <f t="shared" si="23"/>
        <v>0.10073591810777027</v>
      </c>
      <c r="J237" s="128">
        <f t="shared" si="24"/>
        <v>107.71327308298875</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0.21211235955056176</v>
      </c>
      <c r="F238" s="128">
        <f t="shared" si="20"/>
        <v>18.877999999999997</v>
      </c>
      <c r="G238" s="122">
        <f t="shared" si="21"/>
        <v>0.17460777446726952</v>
      </c>
      <c r="H238" s="128">
        <f t="shared" si="22"/>
        <v>60127.583999999995</v>
      </c>
      <c r="I238" s="122">
        <f t="shared" si="23"/>
        <v>0.20524777477926909</v>
      </c>
      <c r="J238" s="128">
        <f t="shared" si="24"/>
        <v>121.47933286345307</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0.11853932584269664</v>
      </c>
      <c r="F239" s="128">
        <f t="shared" si="20"/>
        <v>10.55</v>
      </c>
      <c r="G239" s="122">
        <f t="shared" si="21"/>
        <v>9.8905998989423802E-2</v>
      </c>
      <c r="H239" s="128">
        <f t="shared" si="22"/>
        <v>34059.072</v>
      </c>
      <c r="I239" s="122">
        <f t="shared" si="23"/>
        <v>0.23137017054581596</v>
      </c>
      <c r="J239" s="128">
        <f t="shared" si="24"/>
        <v>119.85049143012272</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3.851685393258427E-2</v>
      </c>
      <c r="F240" s="128">
        <f t="shared" si="20"/>
        <v>3.4279999999999999</v>
      </c>
      <c r="G240" s="122">
        <f t="shared" si="21"/>
        <v>5.8213884968550178E-2</v>
      </c>
      <c r="H240" s="128">
        <f t="shared" si="22"/>
        <v>20046.417000000001</v>
      </c>
      <c r="I240" s="122">
        <f t="shared" si="23"/>
        <v>-0.1905614465290511</v>
      </c>
      <c r="J240" s="128">
        <f t="shared" si="24"/>
        <v>66.164376339756132</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0.2009550561797753</v>
      </c>
      <c r="F241" s="128">
        <f t="shared" si="20"/>
        <v>17.885000000000002</v>
      </c>
      <c r="G241" s="122">
        <f t="shared" si="21"/>
        <v>0.25331704505195174</v>
      </c>
      <c r="H241" s="128">
        <f t="shared" si="22"/>
        <v>87231.750999999989</v>
      </c>
      <c r="I241" s="122">
        <f t="shared" si="23"/>
        <v>-0.16913527372317544</v>
      </c>
      <c r="J241" s="128">
        <f t="shared" si="24"/>
        <v>79.329464836668322</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0.26408988764044944</v>
      </c>
      <c r="F242" s="128">
        <f t="shared" si="20"/>
        <v>23.504000000000001</v>
      </c>
      <c r="G242" s="122">
        <f t="shared" si="21"/>
        <v>0.27332509771807256</v>
      </c>
      <c r="H242" s="128">
        <f t="shared" si="22"/>
        <v>94121.684000000023</v>
      </c>
      <c r="I242" s="122">
        <f t="shared" si="23"/>
        <v>-6.4005798593465377E-2</v>
      </c>
      <c r="J242" s="128">
        <f t="shared" si="24"/>
        <v>96.621162800370058</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0.22444943820224719</v>
      </c>
      <c r="F243" s="128">
        <f t="shared" si="20"/>
        <v>19.975999999999999</v>
      </c>
      <c r="G243" s="122">
        <f t="shared" si="21"/>
        <v>0.2046240424209689</v>
      </c>
      <c r="H243" s="128">
        <f t="shared" si="22"/>
        <v>70463.926000000007</v>
      </c>
      <c r="I243" s="122">
        <f t="shared" si="23"/>
        <v>0.26653223365089868</v>
      </c>
      <c r="J243" s="128">
        <f t="shared" si="24"/>
        <v>109.68869324773279</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0.1576179775280899</v>
      </c>
      <c r="F244" s="128">
        <f t="shared" si="20"/>
        <v>14.028</v>
      </c>
      <c r="G244" s="122">
        <f t="shared" si="21"/>
        <v>0.122620119178297</v>
      </c>
      <c r="H244" s="128">
        <f t="shared" si="22"/>
        <v>42225.218999999997</v>
      </c>
      <c r="I244" s="122">
        <f t="shared" si="23"/>
        <v>0.14004524543896715</v>
      </c>
      <c r="J244" s="128">
        <f t="shared" si="24"/>
        <v>128.54169330801574</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0.11414606741573037</v>
      </c>
      <c r="F245" s="128">
        <f t="shared" si="20"/>
        <v>10.159000000000002</v>
      </c>
      <c r="G245" s="122">
        <f t="shared" si="21"/>
        <v>8.7677292236567769E-2</v>
      </c>
      <c r="H245" s="128">
        <f t="shared" si="22"/>
        <v>30192.377000000004</v>
      </c>
      <c r="I245" s="122">
        <f t="shared" si="23"/>
        <v>6.7484493771902937E-2</v>
      </c>
      <c r="J245" s="128">
        <f t="shared" si="24"/>
        <v>130.18886019853977</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5.4662921348314603E-2</v>
      </c>
      <c r="F246" s="128">
        <f t="shared" si="20"/>
        <v>4.8649999999999993</v>
      </c>
      <c r="G246" s="122">
        <f t="shared" si="21"/>
        <v>6.5192233083012446E-2</v>
      </c>
      <c r="H246" s="128">
        <f t="shared" si="22"/>
        <v>22449.467000000001</v>
      </c>
      <c r="I246" s="122">
        <f t="shared" si="23"/>
        <v>-0.20698087929319486</v>
      </c>
      <c r="J246" s="128">
        <f t="shared" si="24"/>
        <v>83.848824872603529</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0.20635955056179775</v>
      </c>
      <c r="F247" s="128">
        <f t="shared" si="20"/>
        <v>18.366</v>
      </c>
      <c r="G247" s="122">
        <f t="shared" si="21"/>
        <v>0.21612501234180714</v>
      </c>
      <c r="H247" s="128">
        <f t="shared" si="22"/>
        <v>74424.377000000022</v>
      </c>
      <c r="I247" s="122">
        <f t="shared" si="23"/>
        <v>-2.0609448735492444E-2</v>
      </c>
      <c r="J247" s="128">
        <f t="shared" si="24"/>
        <v>95.48156797114946</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0.15624719101123596</v>
      </c>
      <c r="F248" s="128">
        <f t="shared" si="20"/>
        <v>13.906000000000001</v>
      </c>
      <c r="G248" s="122">
        <f t="shared" si="21"/>
        <v>0.14994920112208807</v>
      </c>
      <c r="H248" s="128">
        <f t="shared" si="22"/>
        <v>51636.207000000002</v>
      </c>
      <c r="I248" s="122">
        <f t="shared" si="23"/>
        <v>0.19248143102154441</v>
      </c>
      <c r="J248" s="128">
        <f t="shared" si="24"/>
        <v>104.20008232255941</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5.6000000000000001E-2</v>
      </c>
      <c r="F249" s="128">
        <f t="shared" si="20"/>
        <v>4.984</v>
      </c>
      <c r="G249" s="122">
        <f t="shared" si="21"/>
        <v>5.5160829717909851E-2</v>
      </c>
      <c r="H249" s="128">
        <f t="shared" si="22"/>
        <v>18995.073</v>
      </c>
      <c r="I249" s="122">
        <f t="shared" si="23"/>
        <v>1.9085198446134991E-2</v>
      </c>
      <c r="J249" s="128">
        <f t="shared" si="24"/>
        <v>101.52131555377544</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0.12570786516853932</v>
      </c>
      <c r="F250" s="128">
        <f t="shared" si="20"/>
        <v>11.187999999999999</v>
      </c>
      <c r="G250" s="122">
        <f t="shared" si="21"/>
        <v>0.14900477410137125</v>
      </c>
      <c r="H250" s="128">
        <f t="shared" si="22"/>
        <v>51310.985999999997</v>
      </c>
      <c r="I250" s="122">
        <f t="shared" si="23"/>
        <v>-0.13315607348014957</v>
      </c>
      <c r="J250" s="128">
        <f t="shared" si="24"/>
        <v>84.364991609609419</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6.5820224719101136E-2</v>
      </c>
      <c r="F251" s="128">
        <f t="shared" si="20"/>
        <v>5.8580000000000005</v>
      </c>
      <c r="G251" s="122">
        <f t="shared" si="21"/>
        <v>7.5218162493683904E-2</v>
      </c>
      <c r="H251" s="128">
        <f t="shared" si="22"/>
        <v>25901.976000000002</v>
      </c>
      <c r="I251" s="122">
        <f t="shared" si="23"/>
        <v>-0.30546187720422791</v>
      </c>
      <c r="J251" s="128">
        <f t="shared" si="24"/>
        <v>87.505759961403058</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9.989887640449438E-2</v>
      </c>
      <c r="F252" s="128">
        <f t="shared" si="20"/>
        <v>8.891</v>
      </c>
      <c r="G252" s="122">
        <f t="shared" si="21"/>
        <v>8.3948245721022913E-2</v>
      </c>
      <c r="H252" s="128">
        <f t="shared" si="22"/>
        <v>28908.250000000007</v>
      </c>
      <c r="I252" s="122">
        <f t="shared" si="23"/>
        <v>0.25415748421965095</v>
      </c>
      <c r="J252" s="128">
        <f t="shared" si="24"/>
        <v>119.00055271729997</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0.15391011235955057</v>
      </c>
      <c r="F253" s="128">
        <f t="shared" si="20"/>
        <v>13.698</v>
      </c>
      <c r="G253" s="122">
        <f t="shared" si="21"/>
        <v>0.13087668647163708</v>
      </c>
      <c r="H253" s="128">
        <f t="shared" si="22"/>
        <v>45068.434000000001</v>
      </c>
      <c r="I253" s="122">
        <f t="shared" si="23"/>
        <v>0.35295589726511056</v>
      </c>
      <c r="J253" s="128">
        <f t="shared" si="24"/>
        <v>117.59933454069009</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4.7471910112359544E-2</v>
      </c>
      <c r="F254" s="128">
        <f t="shared" si="20"/>
        <v>4.2249999999999996</v>
      </c>
      <c r="G254" s="122">
        <f t="shared" si="21"/>
        <v>4.8195828178813904E-2</v>
      </c>
      <c r="H254" s="128">
        <f t="shared" si="22"/>
        <v>16596.618999999999</v>
      </c>
      <c r="I254" s="122">
        <f t="shared" si="23"/>
        <v>-0.23466187144516326</v>
      </c>
      <c r="J254" s="128">
        <f t="shared" si="24"/>
        <v>98.497965293243823</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3.3292134831460672E-2</v>
      </c>
      <c r="F255" s="128">
        <f t="shared" si="20"/>
        <v>2.9629999999999996</v>
      </c>
      <c r="G255" s="122">
        <f t="shared" si="21"/>
        <v>2.5939565800707408E-2</v>
      </c>
      <c r="H255" s="128">
        <f t="shared" si="22"/>
        <v>8932.4970000000012</v>
      </c>
      <c r="I255" s="122">
        <f t="shared" si="23"/>
        <v>4.9925899582765811E-2</v>
      </c>
      <c r="J255" s="128">
        <f t="shared" si="24"/>
        <v>128.34499654790963</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0.18432584269662919</v>
      </c>
      <c r="F256" s="128">
        <f t="shared" si="20"/>
        <v>16.404999999999998</v>
      </c>
      <c r="G256" s="122">
        <f t="shared" si="21"/>
        <v>0.23229407477102318</v>
      </c>
      <c r="H256" s="128">
        <f t="shared" si="22"/>
        <v>79992.323000000004</v>
      </c>
      <c r="I256" s="122">
        <f t="shared" si="23"/>
        <v>-0.21831769427988842</v>
      </c>
      <c r="J256" s="128">
        <f t="shared" si="24"/>
        <v>79.35021281895493</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9.3876404494382032E-2</v>
      </c>
      <c r="F257" s="128">
        <f t="shared" si="20"/>
        <v>8.3550000000000004</v>
      </c>
      <c r="G257" s="122">
        <f t="shared" si="21"/>
        <v>9.996658709831048E-2</v>
      </c>
      <c r="H257" s="128">
        <f t="shared" si="22"/>
        <v>34424.294000000002</v>
      </c>
      <c r="I257" s="122">
        <f t="shared" si="23"/>
        <v>4.9234867575536377E-2</v>
      </c>
      <c r="J257" s="128">
        <f t="shared" si="24"/>
        <v>93.907781809196749</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8.7573033707865164E-2</v>
      </c>
      <c r="F258" s="128">
        <f t="shared" si="20"/>
        <v>7.7939999999999996</v>
      </c>
      <c r="G258" s="122">
        <f t="shared" si="21"/>
        <v>8.8307145470702009E-2</v>
      </c>
      <c r="H258" s="128">
        <f t="shared" si="22"/>
        <v>30409.272000000004</v>
      </c>
      <c r="I258" s="122">
        <f t="shared" si="23"/>
        <v>7.566538209636911E-2</v>
      </c>
      <c r="J258" s="128">
        <f t="shared" si="24"/>
        <v>99.168683622459071</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0.39271910112359548</v>
      </c>
      <c r="F259" s="128">
        <f t="shared" si="20"/>
        <v>34.951999999999998</v>
      </c>
      <c r="G259" s="122">
        <f t="shared" si="21"/>
        <v>0.36958190023173554</v>
      </c>
      <c r="H259" s="128">
        <f t="shared" si="22"/>
        <v>127268.48399999998</v>
      </c>
      <c r="I259" s="122">
        <f t="shared" si="23"/>
        <v>0.33075086128960368</v>
      </c>
      <c r="J259" s="128">
        <f t="shared" si="24"/>
        <v>106.26037175450216</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0.24134831460674158</v>
      </c>
      <c r="F260" s="128">
        <f t="shared" si="20"/>
        <v>21.48</v>
      </c>
      <c r="G260" s="122">
        <f t="shared" si="21"/>
        <v>0.20991243124887471</v>
      </c>
      <c r="H260" s="128">
        <f t="shared" si="22"/>
        <v>72285.024999999994</v>
      </c>
      <c r="I260" s="122">
        <f t="shared" si="23"/>
        <v>7.5431531121653697E-2</v>
      </c>
      <c r="J260" s="128">
        <f t="shared" si="24"/>
        <v>114.9757130489314</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0.89348314606741563</v>
      </c>
      <c r="F261" s="128">
        <f t="shared" si="20"/>
        <v>79.52</v>
      </c>
      <c r="G261" s="122">
        <f t="shared" si="21"/>
        <v>0.91283120763856218</v>
      </c>
      <c r="H261" s="128">
        <f t="shared" si="22"/>
        <v>314340.72899999999</v>
      </c>
      <c r="I261" s="122">
        <f t="shared" si="23"/>
        <v>-0.19977690459433459</v>
      </c>
      <c r="J261" s="128">
        <f t="shared" si="24"/>
        <v>97.880433818515172</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0.85191011235955061</v>
      </c>
      <c r="F262" s="128">
        <f t="shared" si="20"/>
        <v>75.820000000000007</v>
      </c>
      <c r="G262" s="122">
        <f t="shared" si="21"/>
        <v>0.87550123418070724</v>
      </c>
      <c r="H262" s="128">
        <f t="shared" si="22"/>
        <v>301485.85399999999</v>
      </c>
      <c r="I262" s="122">
        <f t="shared" si="23"/>
        <v>-0.22137831749704681</v>
      </c>
      <c r="J262" s="128">
        <f t="shared" si="24"/>
        <v>97.305415355212702</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0.92212359550561795</v>
      </c>
      <c r="F263" s="128">
        <f t="shared" si="20"/>
        <v>82.069000000000003</v>
      </c>
      <c r="G263" s="122">
        <f t="shared" si="21"/>
        <v>0.93762756201395048</v>
      </c>
      <c r="H263" s="128">
        <f t="shared" si="22"/>
        <v>322879.55199999997</v>
      </c>
      <c r="I263" s="122">
        <f t="shared" si="23"/>
        <v>-0.20140714994492556</v>
      </c>
      <c r="J263" s="128">
        <f t="shared" si="24"/>
        <v>98.346468562098238</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0.90382022471910106</v>
      </c>
      <c r="F264" s="128">
        <f t="shared" si="20"/>
        <v>80.44</v>
      </c>
      <c r="G264" s="122">
        <f t="shared" si="21"/>
        <v>0.9249960070624178</v>
      </c>
      <c r="H264" s="128">
        <f t="shared" si="22"/>
        <v>318529.77500000008</v>
      </c>
      <c r="I264" s="122">
        <f t="shared" si="23"/>
        <v>-0.1715349523302607</v>
      </c>
      <c r="J264" s="128">
        <f t="shared" si="24"/>
        <v>97.710716351028765</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0.88365168539325856</v>
      </c>
      <c r="F265" s="128">
        <f t="shared" ref="F265:F328" si="26">SUMPRODUCT($K$2:$AI$2,$K265:$AI265)</f>
        <v>78.64500000000001</v>
      </c>
      <c r="G265" s="122">
        <f t="shared" ref="G265:G328" si="27">SUMPRODUCT($K$3:$AI$3,$K265:$AI265)/$J$3</f>
        <v>0.90354200279941232</v>
      </c>
      <c r="H265" s="128">
        <f t="shared" ref="H265:H328" si="28">SUMPRODUCT($K$3:$AI$3,$K265:$AI265)</f>
        <v>311141.91700000002</v>
      </c>
      <c r="I265" s="122">
        <f t="shared" ref="I265:I328" si="29">CORREL($K$4:$AI$4,$K265:$AI265)</f>
        <v>-0.23557984946699925</v>
      </c>
      <c r="J265" s="128">
        <f t="shared" si="24"/>
        <v>97.798628359884958</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0.8410337078651684</v>
      </c>
      <c r="F266" s="128">
        <f t="shared" si="26"/>
        <v>74.85199999999999</v>
      </c>
      <c r="G266" s="122">
        <f t="shared" si="27"/>
        <v>0.86316153537887885</v>
      </c>
      <c r="H266" s="128">
        <f t="shared" si="28"/>
        <v>297236.57999999996</v>
      </c>
      <c r="I266" s="122">
        <f t="shared" si="29"/>
        <v>-0.26542556482308205</v>
      </c>
      <c r="J266" s="128">
        <f t="shared" ref="J266:J329" si="30">$E266/$G266*100</f>
        <v>97.436421039777031</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0.85149438202247196</v>
      </c>
      <c r="F267" s="128">
        <f t="shared" si="26"/>
        <v>75.783000000000001</v>
      </c>
      <c r="G267" s="122">
        <f t="shared" si="27"/>
        <v>0.8701977970600363</v>
      </c>
      <c r="H267" s="128">
        <f t="shared" si="28"/>
        <v>299659.57299999997</v>
      </c>
      <c r="I267" s="122">
        <f t="shared" si="29"/>
        <v>-0.25817110164861617</v>
      </c>
      <c r="J267" s="128">
        <f t="shared" si="30"/>
        <v>97.850670835900317</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0.765494382022472</v>
      </c>
      <c r="F268" s="128">
        <f t="shared" si="26"/>
        <v>68.129000000000005</v>
      </c>
      <c r="G268" s="122">
        <f t="shared" si="27"/>
        <v>0.79146784741460918</v>
      </c>
      <c r="H268" s="128">
        <f t="shared" si="28"/>
        <v>272548.28499999997</v>
      </c>
      <c r="I268" s="122">
        <f t="shared" si="29"/>
        <v>-0.25772298473731603</v>
      </c>
      <c r="J268" s="128">
        <f t="shared" si="30"/>
        <v>96.718317051415099</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0.61468539325842697</v>
      </c>
      <c r="F269" s="128">
        <f t="shared" si="26"/>
        <v>54.707000000000001</v>
      </c>
      <c r="G269" s="122">
        <f t="shared" si="27"/>
        <v>0.66628576946085183</v>
      </c>
      <c r="H269" s="128">
        <f t="shared" si="28"/>
        <v>229440.83500000002</v>
      </c>
      <c r="I269" s="122">
        <f t="shared" si="29"/>
        <v>-0.24423064697704253</v>
      </c>
      <c r="J269" s="128">
        <f t="shared" si="30"/>
        <v>92.255518792757783</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0.52976404494382034</v>
      </c>
      <c r="F270" s="128">
        <f t="shared" si="26"/>
        <v>47.149000000000008</v>
      </c>
      <c r="G270" s="122">
        <f t="shared" si="27"/>
        <v>0.5808994592836525</v>
      </c>
      <c r="H270" s="128">
        <f t="shared" si="28"/>
        <v>200037.37599999999</v>
      </c>
      <c r="I270" s="122">
        <f t="shared" si="29"/>
        <v>-0.23917952403323148</v>
      </c>
      <c r="J270" s="128">
        <f t="shared" si="30"/>
        <v>91.197200561541109</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0.37150561797752801</v>
      </c>
      <c r="F271" s="128">
        <f t="shared" si="26"/>
        <v>33.063999999999993</v>
      </c>
      <c r="G271" s="122">
        <f t="shared" si="27"/>
        <v>0.44194884683962615</v>
      </c>
      <c r="H271" s="128">
        <f t="shared" si="28"/>
        <v>152188.62099999998</v>
      </c>
      <c r="I271" s="122">
        <f t="shared" si="29"/>
        <v>-0.18674901291940449</v>
      </c>
      <c r="J271" s="128">
        <f t="shared" si="30"/>
        <v>84.06077323974543</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0.30061797752808989</v>
      </c>
      <c r="F272" s="128">
        <f t="shared" si="26"/>
        <v>26.754999999999999</v>
      </c>
      <c r="G272" s="122">
        <f t="shared" si="27"/>
        <v>0.37146843401343954</v>
      </c>
      <c r="H272" s="128">
        <f t="shared" si="28"/>
        <v>127918.12700000001</v>
      </c>
      <c r="I272" s="122">
        <f t="shared" si="29"/>
        <v>-0.25648467369058797</v>
      </c>
      <c r="J272" s="128">
        <f t="shared" si="30"/>
        <v>80.926924067312186</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0.13450561797752808</v>
      </c>
      <c r="F273" s="128">
        <f t="shared" si="26"/>
        <v>11.970999999999998</v>
      </c>
      <c r="G273" s="122">
        <f t="shared" si="27"/>
        <v>0.18240576957700996</v>
      </c>
      <c r="H273" s="128">
        <f t="shared" si="28"/>
        <v>62812.885999999999</v>
      </c>
      <c r="I273" s="122">
        <f t="shared" si="29"/>
        <v>-0.25089285907246944</v>
      </c>
      <c r="J273" s="128">
        <f t="shared" si="30"/>
        <v>73.73978262279752</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6.6775280898876396E-2</v>
      </c>
      <c r="F274" s="128">
        <f t="shared" si="26"/>
        <v>5.9429999999999996</v>
      </c>
      <c r="G274" s="122">
        <f t="shared" si="27"/>
        <v>6.6422028818845513E-2</v>
      </c>
      <c r="H274" s="128">
        <f t="shared" si="28"/>
        <v>22872.957000000002</v>
      </c>
      <c r="I274" s="122">
        <f t="shared" si="29"/>
        <v>-0.25379203133314371</v>
      </c>
      <c r="J274" s="128">
        <f t="shared" si="30"/>
        <v>100.5318297051635</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0.6410224719101123</v>
      </c>
      <c r="F275" s="128">
        <f t="shared" si="26"/>
        <v>57.050999999999995</v>
      </c>
      <c r="G275" s="122">
        <f t="shared" si="27"/>
        <v>0.6675979881402494</v>
      </c>
      <c r="H275" s="128">
        <f t="shared" si="28"/>
        <v>229892.70799999998</v>
      </c>
      <c r="I275" s="122">
        <f t="shared" si="29"/>
        <v>0.23835953897915391</v>
      </c>
      <c r="J275" s="128">
        <f t="shared" si="30"/>
        <v>96.019233625288564</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7.5662921348314607E-2</v>
      </c>
      <c r="F276" s="128">
        <f t="shared" si="26"/>
        <v>6.734</v>
      </c>
      <c r="G276" s="122">
        <f t="shared" si="27"/>
        <v>5.867328768316693E-2</v>
      </c>
      <c r="H276" s="128">
        <f t="shared" si="28"/>
        <v>20204.615999999998</v>
      </c>
      <c r="I276" s="122">
        <f t="shared" si="29"/>
        <v>-4.1431964376145207E-2</v>
      </c>
      <c r="J276" s="128">
        <f t="shared" si="30"/>
        <v>128.95633487745039</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3.5382022471910114E-2</v>
      </c>
      <c r="F277" s="128">
        <f t="shared" si="26"/>
        <v>3.149</v>
      </c>
      <c r="G277" s="122">
        <f t="shared" si="27"/>
        <v>3.3909559237770004E-2</v>
      </c>
      <c r="H277" s="128">
        <f t="shared" si="28"/>
        <v>11677.028000000002</v>
      </c>
      <c r="I277" s="122">
        <f t="shared" si="29"/>
        <v>-0.17012060321159861</v>
      </c>
      <c r="J277" s="128">
        <f t="shared" si="30"/>
        <v>104.34232489964073</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0.14026966292134835</v>
      </c>
      <c r="F278" s="128">
        <f t="shared" si="26"/>
        <v>12.484000000000002</v>
      </c>
      <c r="G278" s="122">
        <f t="shared" si="27"/>
        <v>0.11966634432770548</v>
      </c>
      <c r="H278" s="128">
        <f t="shared" si="28"/>
        <v>41208.063000000002</v>
      </c>
      <c r="I278" s="122">
        <f t="shared" si="29"/>
        <v>-4.2127945764445465E-2</v>
      </c>
      <c r="J278" s="128">
        <f t="shared" si="30"/>
        <v>117.21730425492134</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9.9325842696629217E-3</v>
      </c>
      <c r="F279" s="128">
        <f t="shared" si="26"/>
        <v>0.88400000000000001</v>
      </c>
      <c r="G279" s="122">
        <f t="shared" si="27"/>
        <v>9.8862956574262834E-3</v>
      </c>
      <c r="H279" s="128">
        <f t="shared" si="28"/>
        <v>3404.4250000000002</v>
      </c>
      <c r="I279" s="122">
        <f t="shared" si="29"/>
        <v>-4.9125700783120133E-2</v>
      </c>
      <c r="J279" s="128">
        <f t="shared" si="30"/>
        <v>100.46820987193385</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3.0831460674157301E-2</v>
      </c>
      <c r="F280" s="128">
        <f t="shared" si="26"/>
        <v>2.7439999999999998</v>
      </c>
      <c r="G280" s="122">
        <f t="shared" si="27"/>
        <v>4.3710199850155951E-2</v>
      </c>
      <c r="H280" s="128">
        <f t="shared" si="28"/>
        <v>15051.957000000002</v>
      </c>
      <c r="I280" s="122">
        <f t="shared" si="29"/>
        <v>-0.16362932676053818</v>
      </c>
      <c r="J280" s="128">
        <f t="shared" si="30"/>
        <v>70.53607803178987</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0.24374157303370789</v>
      </c>
      <c r="F281" s="128">
        <f t="shared" si="26"/>
        <v>21.693000000000001</v>
      </c>
      <c r="G281" s="122">
        <f t="shared" si="27"/>
        <v>0.1774202196551263</v>
      </c>
      <c r="H281" s="128">
        <f t="shared" si="28"/>
        <v>61096.071999999986</v>
      </c>
      <c r="I281" s="122">
        <f t="shared" si="29"/>
        <v>-0.12883724792528337</v>
      </c>
      <c r="J281" s="128">
        <f t="shared" si="30"/>
        <v>137.38094423933114</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0.41585393258426967</v>
      </c>
      <c r="F282" s="128">
        <f t="shared" si="26"/>
        <v>37.011000000000003</v>
      </c>
      <c r="G282" s="122">
        <f t="shared" si="27"/>
        <v>0.39638975717131592</v>
      </c>
      <c r="H282" s="128">
        <f t="shared" si="28"/>
        <v>136499.984</v>
      </c>
      <c r="I282" s="122">
        <f t="shared" si="29"/>
        <v>0.13580009793972467</v>
      </c>
      <c r="J282" s="128">
        <f t="shared" si="30"/>
        <v>104.91036285898315</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0.27373033707865174</v>
      </c>
      <c r="F283" s="128">
        <f t="shared" si="26"/>
        <v>24.362000000000005</v>
      </c>
      <c r="G283" s="122">
        <f t="shared" si="27"/>
        <v>0.3290089964513675</v>
      </c>
      <c r="H283" s="128">
        <f t="shared" si="28"/>
        <v>113296.88</v>
      </c>
      <c r="I283" s="122">
        <f t="shared" si="29"/>
        <v>0.11470833771605445</v>
      </c>
      <c r="J283" s="128">
        <f t="shared" si="30"/>
        <v>83.19843531060198</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6.6820224719101137E-2</v>
      </c>
      <c r="F284" s="128">
        <f t="shared" si="26"/>
        <v>5.947000000000001</v>
      </c>
      <c r="G284" s="122">
        <f t="shared" si="27"/>
        <v>9.7128694556246717E-2</v>
      </c>
      <c r="H284" s="128">
        <f t="shared" si="28"/>
        <v>33447.043000000005</v>
      </c>
      <c r="I284" s="122">
        <f t="shared" si="29"/>
        <v>-1.0273405488507716E-2</v>
      </c>
      <c r="J284" s="128">
        <f t="shared" si="30"/>
        <v>68.795555241819812</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0.11684269662921346</v>
      </c>
      <c r="F285" s="128">
        <f t="shared" si="26"/>
        <v>10.398999999999997</v>
      </c>
      <c r="G285" s="122">
        <f t="shared" si="27"/>
        <v>0.13656230725001309</v>
      </c>
      <c r="H285" s="128">
        <f t="shared" si="28"/>
        <v>47026.323000000004</v>
      </c>
      <c r="I285" s="122">
        <f t="shared" si="29"/>
        <v>4.5130938491106963E-2</v>
      </c>
      <c r="J285" s="128">
        <f t="shared" si="30"/>
        <v>85.55999014816166</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1.5415730337078652E-2</v>
      </c>
      <c r="F286" s="128">
        <f t="shared" si="26"/>
        <v>1.3720000000000001</v>
      </c>
      <c r="G286" s="122">
        <f t="shared" si="27"/>
        <v>1.6041706596042492E-2</v>
      </c>
      <c r="H286" s="128">
        <f t="shared" si="28"/>
        <v>5524.0900000000011</v>
      </c>
      <c r="I286" s="122">
        <f t="shared" si="29"/>
        <v>6.6282285280672731E-2</v>
      </c>
      <c r="J286" s="128">
        <f t="shared" si="30"/>
        <v>96.097820046663429</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0.98458426966292156</v>
      </c>
      <c r="F287" s="128">
        <f t="shared" si="26"/>
        <v>87.628000000000014</v>
      </c>
      <c r="G287" s="122">
        <f t="shared" si="27"/>
        <v>0.98395829340395746</v>
      </c>
      <c r="H287" s="128">
        <f t="shared" si="28"/>
        <v>338833.91</v>
      </c>
      <c r="I287" s="122">
        <f t="shared" si="29"/>
        <v>-6.6282285280671885E-2</v>
      </c>
      <c r="J287" s="128">
        <f t="shared" si="30"/>
        <v>100.06361816991232</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0.18105617977528091</v>
      </c>
      <c r="F288" s="128">
        <f t="shared" si="26"/>
        <v>16.114000000000001</v>
      </c>
      <c r="G288" s="122">
        <f t="shared" si="27"/>
        <v>0.17915508569570043</v>
      </c>
      <c r="H288" s="128">
        <f t="shared" si="28"/>
        <v>61693.487000000008</v>
      </c>
      <c r="I288" s="122">
        <f t="shared" si="29"/>
        <v>-0.33940885062276571</v>
      </c>
      <c r="J288" s="128">
        <f t="shared" si="30"/>
        <v>101.06114435557221</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0.51421348314606741</v>
      </c>
      <c r="F289" s="128">
        <f t="shared" si="26"/>
        <v>45.765000000000001</v>
      </c>
      <c r="G289" s="122">
        <f t="shared" si="27"/>
        <v>0.50068766516241814</v>
      </c>
      <c r="H289" s="128">
        <f t="shared" si="28"/>
        <v>172415.80299999999</v>
      </c>
      <c r="I289" s="122">
        <f t="shared" si="29"/>
        <v>0.32323310697256724</v>
      </c>
      <c r="J289" s="128">
        <f t="shared" si="30"/>
        <v>102.70144821308142</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6.6235955056179796E-2</v>
      </c>
      <c r="F290" s="128">
        <f t="shared" si="26"/>
        <v>5.8950000000000014</v>
      </c>
      <c r="G290" s="122">
        <f t="shared" si="27"/>
        <v>7.1030747071361783E-2</v>
      </c>
      <c r="H290" s="128">
        <f t="shared" si="28"/>
        <v>24460.006000000001</v>
      </c>
      <c r="I290" s="122">
        <f t="shared" si="29"/>
        <v>0.10363856068086634</v>
      </c>
      <c r="J290" s="128">
        <f t="shared" si="30"/>
        <v>93.249695078717323</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7.7977528089887657E-2</v>
      </c>
      <c r="F291" s="128">
        <f t="shared" si="26"/>
        <v>6.9400000000000013</v>
      </c>
      <c r="G291" s="122">
        <f t="shared" si="27"/>
        <v>7.8300071437283306E-2</v>
      </c>
      <c r="H291" s="128">
        <f t="shared" si="28"/>
        <v>26963.256000000005</v>
      </c>
      <c r="I291" s="122">
        <f t="shared" si="29"/>
        <v>-0.25901477030732262</v>
      </c>
      <c r="J291" s="128">
        <f t="shared" si="30"/>
        <v>99.588067620533408</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0.16024719101123597</v>
      </c>
      <c r="F292" s="128">
        <f t="shared" si="26"/>
        <v>14.262</v>
      </c>
      <c r="G292" s="122">
        <f t="shared" si="27"/>
        <v>0.17075013793784377</v>
      </c>
      <c r="H292" s="128">
        <f t="shared" si="28"/>
        <v>58799.176000000007</v>
      </c>
      <c r="I292" s="122">
        <f t="shared" si="29"/>
        <v>6.9798613606120205E-2</v>
      </c>
      <c r="J292" s="128">
        <f t="shared" si="30"/>
        <v>93.848937954925077</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0.34764044943820221</v>
      </c>
      <c r="F293" s="128">
        <f t="shared" si="26"/>
        <v>30.939999999999998</v>
      </c>
      <c r="G293" s="122">
        <f t="shared" si="27"/>
        <v>0.37653485616712834</v>
      </c>
      <c r="H293" s="128">
        <f t="shared" si="28"/>
        <v>129662.78999999998</v>
      </c>
      <c r="I293" s="122">
        <f t="shared" si="29"/>
        <v>-0.21067085734045965</v>
      </c>
      <c r="J293" s="128">
        <f t="shared" si="30"/>
        <v>92.326233214355838</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0.65235955056179773</v>
      </c>
      <c r="F294" s="128">
        <f t="shared" si="26"/>
        <v>58.06</v>
      </c>
      <c r="G294" s="122">
        <f t="shared" si="27"/>
        <v>0.62346514383287166</v>
      </c>
      <c r="H294" s="128">
        <f t="shared" si="28"/>
        <v>214695.21000000002</v>
      </c>
      <c r="I294" s="122">
        <f t="shared" si="29"/>
        <v>0.21067085734045957</v>
      </c>
      <c r="J294" s="128">
        <f t="shared" si="30"/>
        <v>104.63448630845538</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0.18764044943820224</v>
      </c>
      <c r="F295" s="128">
        <f t="shared" si="26"/>
        <v>16.7</v>
      </c>
      <c r="G295" s="122">
        <f t="shared" si="27"/>
        <v>0.16121802891177203</v>
      </c>
      <c r="H295" s="128">
        <f t="shared" si="28"/>
        <v>55516.717999999993</v>
      </c>
      <c r="I295" s="122">
        <f t="shared" si="29"/>
        <v>-1.8150284553992872E-2</v>
      </c>
      <c r="J295" s="128">
        <f t="shared" si="30"/>
        <v>116.38924672679761</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0.32937078651685392</v>
      </c>
      <c r="F296" s="128">
        <f t="shared" si="26"/>
        <v>29.313999999999997</v>
      </c>
      <c r="G296" s="122">
        <f t="shared" si="27"/>
        <v>0.31110931065925584</v>
      </c>
      <c r="H296" s="128">
        <f t="shared" si="28"/>
        <v>107132.98000000003</v>
      </c>
      <c r="I296" s="122">
        <f t="shared" si="29"/>
        <v>3.0850705911708916E-2</v>
      </c>
      <c r="J296" s="128">
        <f t="shared" si="30"/>
        <v>105.86979406656172</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0.20841573033707869</v>
      </c>
      <c r="F297" s="128">
        <f t="shared" si="26"/>
        <v>18.549000000000003</v>
      </c>
      <c r="G297" s="122">
        <f t="shared" si="27"/>
        <v>0.21309835113457506</v>
      </c>
      <c r="H297" s="128">
        <f t="shared" si="28"/>
        <v>73382.122000000003</v>
      </c>
      <c r="I297" s="122">
        <f t="shared" si="29"/>
        <v>1.3648202095561456E-2</v>
      </c>
      <c r="J297" s="128">
        <f t="shared" si="30"/>
        <v>97.802601112319621</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0.14125842696629212</v>
      </c>
      <c r="F298" s="128">
        <f t="shared" si="26"/>
        <v>12.571999999999999</v>
      </c>
      <c r="G298" s="122">
        <f t="shared" si="27"/>
        <v>0.14212792500827628</v>
      </c>
      <c r="H298" s="128">
        <f t="shared" si="28"/>
        <v>48942.888000000006</v>
      </c>
      <c r="I298" s="122">
        <f t="shared" si="29"/>
        <v>0.26671245450455966</v>
      </c>
      <c r="J298" s="128">
        <f t="shared" si="30"/>
        <v>99.388228568077992</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6.4820224719101122E-2</v>
      </c>
      <c r="F299" s="128">
        <f t="shared" si="26"/>
        <v>5.7690000000000001</v>
      </c>
      <c r="G299" s="122">
        <f t="shared" si="27"/>
        <v>7.5628836850022363E-2</v>
      </c>
      <c r="H299" s="128">
        <f t="shared" si="28"/>
        <v>26043.395</v>
      </c>
      <c r="I299" s="122">
        <f t="shared" si="29"/>
        <v>3.4350724128101348E-2</v>
      </c>
      <c r="J299" s="128">
        <f t="shared" si="30"/>
        <v>85.708345412801307</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6.8550561797752818E-2</v>
      </c>
      <c r="F300" s="128">
        <f t="shared" si="26"/>
        <v>6.1010000000000009</v>
      </c>
      <c r="G300" s="122">
        <f t="shared" si="27"/>
        <v>9.6759790682952054E-2</v>
      </c>
      <c r="H300" s="128">
        <f t="shared" si="28"/>
        <v>33320.008000000002</v>
      </c>
      <c r="I300" s="122">
        <f t="shared" si="29"/>
        <v>-0.14475131100824071</v>
      </c>
      <c r="J300" s="128">
        <f t="shared" si="30"/>
        <v>70.846124525391957</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373.48646561460674</v>
      </c>
      <c r="F301" s="128">
        <f t="shared" si="26"/>
        <v>33240.295439699999</v>
      </c>
      <c r="G301" s="122">
        <f t="shared" si="27"/>
        <v>432.19456157694361</v>
      </c>
      <c r="H301" s="128">
        <f t="shared" si="28"/>
        <v>148829654.83551314</v>
      </c>
      <c r="I301" s="122">
        <f t="shared" si="29"/>
        <v>-7.6661669363880122E-2</v>
      </c>
      <c r="J301" s="128">
        <f t="shared" si="30"/>
        <v>86.416280725946834</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2.8056179775280899E-2</v>
      </c>
      <c r="F302" s="128">
        <f t="shared" si="26"/>
        <v>2.4969999999999999</v>
      </c>
      <c r="G302" s="122">
        <f t="shared" si="27"/>
        <v>1.9111642534803897E-2</v>
      </c>
      <c r="H302" s="128">
        <f t="shared" si="28"/>
        <v>6581.2470000000003</v>
      </c>
      <c r="I302" s="122">
        <f t="shared" si="29"/>
        <v>0.19359295897525169</v>
      </c>
      <c r="J302" s="128">
        <f t="shared" si="30"/>
        <v>146.8015097299369</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1.0471910112359553E-2</v>
      </c>
      <c r="F303" s="128">
        <f t="shared" si="26"/>
        <v>0.93200000000000016</v>
      </c>
      <c r="G303" s="122">
        <f t="shared" si="27"/>
        <v>7.0991032588178593E-3</v>
      </c>
      <c r="H303" s="128">
        <f t="shared" si="28"/>
        <v>2444.6330000000003</v>
      </c>
      <c r="I303" s="122">
        <f t="shared" si="29"/>
        <v>4.7875251337647126E-2</v>
      </c>
      <c r="J303" s="128">
        <f t="shared" si="30"/>
        <v>147.51032250942822</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0.1615955056179775</v>
      </c>
      <c r="F304" s="128">
        <f t="shared" si="26"/>
        <v>14.381999999999998</v>
      </c>
      <c r="G304" s="122">
        <f t="shared" si="27"/>
        <v>0.14189717387137804</v>
      </c>
      <c r="H304" s="128">
        <f t="shared" si="28"/>
        <v>48863.426999999996</v>
      </c>
      <c r="I304" s="122">
        <f t="shared" si="29"/>
        <v>0.31960060928068168</v>
      </c>
      <c r="J304" s="128">
        <f t="shared" si="30"/>
        <v>113.8821170352941</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3.2831460674157306E-2</v>
      </c>
      <c r="F305" s="128">
        <f t="shared" si="26"/>
        <v>2.9220000000000002</v>
      </c>
      <c r="G305" s="122">
        <f t="shared" si="27"/>
        <v>2.2176058055860471E-2</v>
      </c>
      <c r="H305" s="128">
        <f t="shared" si="28"/>
        <v>7636.5029999999997</v>
      </c>
      <c r="I305" s="122">
        <f t="shared" si="29"/>
        <v>0.26064691486410096</v>
      </c>
      <c r="J305" s="128">
        <f t="shared" si="30"/>
        <v>148.04912844048462</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9.8202247191011241E-2</v>
      </c>
      <c r="F306" s="128">
        <f t="shared" si="26"/>
        <v>8.74</v>
      </c>
      <c r="G306" s="122">
        <f t="shared" si="27"/>
        <v>0.11512889783306908</v>
      </c>
      <c r="H306" s="128">
        <f t="shared" si="28"/>
        <v>39645.557000000001</v>
      </c>
      <c r="I306" s="122">
        <f t="shared" si="29"/>
        <v>-0.14995467167116572</v>
      </c>
      <c r="J306" s="128">
        <f t="shared" si="30"/>
        <v>85.297652491557244</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0.51205617977528095</v>
      </c>
      <c r="F307" s="128">
        <f t="shared" si="26"/>
        <v>45.573</v>
      </c>
      <c r="G307" s="122">
        <f t="shared" si="27"/>
        <v>0.53354484286701631</v>
      </c>
      <c r="H307" s="128">
        <f t="shared" si="28"/>
        <v>183730.435</v>
      </c>
      <c r="I307" s="122">
        <f t="shared" si="29"/>
        <v>-3.0099474474270277E-2</v>
      </c>
      <c r="J307" s="128">
        <f t="shared" si="30"/>
        <v>95.972472908506518</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0.32810112359550564</v>
      </c>
      <c r="F308" s="128">
        <f t="shared" si="26"/>
        <v>29.201000000000001</v>
      </c>
      <c r="G308" s="122">
        <f t="shared" si="27"/>
        <v>0.28679535541500417</v>
      </c>
      <c r="H308" s="128">
        <f t="shared" si="28"/>
        <v>98760.275000000009</v>
      </c>
      <c r="I308" s="122">
        <f t="shared" si="29"/>
        <v>0.10557357449937373</v>
      </c>
      <c r="J308" s="128">
        <f t="shared" si="30"/>
        <v>114.40252340235091</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6.1696629213483144E-2</v>
      </c>
      <c r="F309" s="128">
        <f t="shared" si="26"/>
        <v>5.4909999999999997</v>
      </c>
      <c r="G309" s="122">
        <f t="shared" si="27"/>
        <v>6.4813583538062131E-2</v>
      </c>
      <c r="H309" s="128">
        <f t="shared" si="28"/>
        <v>22319.076000000001</v>
      </c>
      <c r="I309" s="122">
        <f t="shared" si="29"/>
        <v>-0.23128734573328774</v>
      </c>
      <c r="J309" s="128">
        <f t="shared" si="30"/>
        <v>95.190893398528814</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0.12108988764044945</v>
      </c>
      <c r="F310" s="128">
        <f t="shared" si="26"/>
        <v>10.777000000000001</v>
      </c>
      <c r="G310" s="122">
        <f t="shared" si="27"/>
        <v>0.13274090917010783</v>
      </c>
      <c r="H310" s="128">
        <f t="shared" si="28"/>
        <v>45710.393999999993</v>
      </c>
      <c r="I310" s="122">
        <f t="shared" si="29"/>
        <v>3.9984178100539065E-2</v>
      </c>
      <c r="J310" s="128">
        <f t="shared" si="30"/>
        <v>91.222734873144816</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0.59080898876404497</v>
      </c>
      <c r="F311" s="128">
        <f t="shared" si="26"/>
        <v>52.582000000000001</v>
      </c>
      <c r="G311" s="122">
        <f t="shared" si="27"/>
        <v>0.60567291307302284</v>
      </c>
      <c r="H311" s="128">
        <f t="shared" si="28"/>
        <v>208568.31299999999</v>
      </c>
      <c r="I311" s="122">
        <f t="shared" si="29"/>
        <v>-0.14055190081803598</v>
      </c>
      <c r="J311" s="128">
        <f t="shared" si="30"/>
        <v>97.545882606246607</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0.46973033707865164</v>
      </c>
      <c r="F312" s="128">
        <f t="shared" si="26"/>
        <v>41.805999999999997</v>
      </c>
      <c r="G312" s="122">
        <f t="shared" si="27"/>
        <v>0.5408995028429715</v>
      </c>
      <c r="H312" s="128">
        <f t="shared" si="28"/>
        <v>186263.071</v>
      </c>
      <c r="I312" s="122">
        <f t="shared" si="29"/>
        <v>-0.11413904322699245</v>
      </c>
      <c r="J312" s="128">
        <f t="shared" si="30"/>
        <v>86.842442008126426</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0.17991011235955057</v>
      </c>
      <c r="F313" s="128">
        <f t="shared" si="26"/>
        <v>16.012</v>
      </c>
      <c r="G313" s="122">
        <f t="shared" si="27"/>
        <v>0.22453121460805328</v>
      </c>
      <c r="H313" s="128">
        <f t="shared" si="28"/>
        <v>77319.12000000001</v>
      </c>
      <c r="I313" s="122">
        <f t="shared" si="29"/>
        <v>-0.13436023302565941</v>
      </c>
      <c r="J313" s="128">
        <f t="shared" si="30"/>
        <v>80.126993778395445</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0.1055168539325843</v>
      </c>
      <c r="F314" s="128">
        <f t="shared" si="26"/>
        <v>9.3910000000000018</v>
      </c>
      <c r="G314" s="122">
        <f t="shared" si="27"/>
        <v>0.14412144628555168</v>
      </c>
      <c r="H314" s="128">
        <f t="shared" si="28"/>
        <v>49629.373000000007</v>
      </c>
      <c r="I314" s="122">
        <f t="shared" si="29"/>
        <v>-0.17023266494025721</v>
      </c>
      <c r="J314" s="128">
        <f t="shared" si="30"/>
        <v>73.213846136071197</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0.16447191011235954</v>
      </c>
      <c r="F315" s="128">
        <f t="shared" si="26"/>
        <v>14.638</v>
      </c>
      <c r="G315" s="122">
        <f t="shared" si="27"/>
        <v>0.2149070908763554</v>
      </c>
      <c r="H315" s="128">
        <f t="shared" si="28"/>
        <v>74004.975999999995</v>
      </c>
      <c r="I315" s="122">
        <f t="shared" si="29"/>
        <v>-0.1799439368511333</v>
      </c>
      <c r="J315" s="128">
        <f t="shared" si="30"/>
        <v>76.531634876108754</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8.301123595505619E-2</v>
      </c>
      <c r="F316" s="128">
        <f t="shared" si="26"/>
        <v>7.3880000000000008</v>
      </c>
      <c r="G316" s="122">
        <f t="shared" si="27"/>
        <v>8.2085782819042968E-2</v>
      </c>
      <c r="H316" s="128">
        <f t="shared" si="28"/>
        <v>28266.896000000001</v>
      </c>
      <c r="I316" s="122">
        <f t="shared" si="29"/>
        <v>-1.3878771607385456E-2</v>
      </c>
      <c r="J316" s="128">
        <f t="shared" si="30"/>
        <v>101.12742195326732</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0.31333707865168542</v>
      </c>
      <c r="F317" s="128">
        <f t="shared" si="26"/>
        <v>27.887</v>
      </c>
      <c r="G317" s="122">
        <f t="shared" si="27"/>
        <v>0.39262246847757276</v>
      </c>
      <c r="H317" s="128">
        <f t="shared" si="28"/>
        <v>135202.68799999999</v>
      </c>
      <c r="I317" s="122">
        <f t="shared" si="29"/>
        <v>-0.13719650739415132</v>
      </c>
      <c r="J317" s="128">
        <f t="shared" si="30"/>
        <v>79.806201582572882</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0.90178651685393263</v>
      </c>
      <c r="F318" s="128">
        <f t="shared" si="26"/>
        <v>80.259</v>
      </c>
      <c r="G318" s="122">
        <f t="shared" si="27"/>
        <v>0.90157994296633159</v>
      </c>
      <c r="H318" s="128">
        <f t="shared" si="28"/>
        <v>310466.266</v>
      </c>
      <c r="I318" s="122">
        <f t="shared" si="29"/>
        <v>-1.2198321315841911E-3</v>
      </c>
      <c r="J318" s="128">
        <f t="shared" si="30"/>
        <v>100.02291243158332</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0.52397752808988762</v>
      </c>
      <c r="F319" s="128">
        <f t="shared" si="26"/>
        <v>46.634</v>
      </c>
      <c r="G319" s="122">
        <f t="shared" si="27"/>
        <v>0.58386170787378255</v>
      </c>
      <c r="H319" s="128">
        <f t="shared" si="28"/>
        <v>201057.45</v>
      </c>
      <c r="I319" s="122">
        <f t="shared" si="29"/>
        <v>-0.14654944444449647</v>
      </c>
      <c r="J319" s="128">
        <f t="shared" si="30"/>
        <v>89.74343085420486</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0.82528089887640455</v>
      </c>
      <c r="F320" s="128">
        <f t="shared" si="26"/>
        <v>73.45</v>
      </c>
      <c r="G320" s="122">
        <f t="shared" si="27"/>
        <v>0.85702576388525897</v>
      </c>
      <c r="H320" s="128">
        <f t="shared" si="28"/>
        <v>295123.67800000001</v>
      </c>
      <c r="I320" s="122">
        <f t="shared" si="29"/>
        <v>5.9288687031474281E-2</v>
      </c>
      <c r="J320" s="128">
        <f t="shared" si="30"/>
        <v>96.295926406582979</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0.60511235955056186</v>
      </c>
      <c r="F321" s="128">
        <f t="shared" si="26"/>
        <v>53.855000000000004</v>
      </c>
      <c r="G321" s="122">
        <f t="shared" si="27"/>
        <v>0.62338786088895848</v>
      </c>
      <c r="H321" s="128">
        <f t="shared" si="28"/>
        <v>214668.59699999995</v>
      </c>
      <c r="I321" s="122">
        <f t="shared" si="29"/>
        <v>8.4620096285352664E-2</v>
      </c>
      <c r="J321" s="128">
        <f t="shared" si="30"/>
        <v>97.06835784188425</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0.40053932584269669</v>
      </c>
      <c r="F322" s="128">
        <f t="shared" si="26"/>
        <v>35.648000000000003</v>
      </c>
      <c r="G322" s="122">
        <f t="shared" si="27"/>
        <v>0.43567669111796448</v>
      </c>
      <c r="H322" s="128">
        <f t="shared" si="28"/>
        <v>150028.75400000002</v>
      </c>
      <c r="I322" s="122">
        <f t="shared" si="29"/>
        <v>-0.12436088947547193</v>
      </c>
      <c r="J322" s="128">
        <f t="shared" si="30"/>
        <v>91.934990787525521</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0.25213483146067411</v>
      </c>
      <c r="F323" s="128">
        <f t="shared" si="26"/>
        <v>22.439999999999998</v>
      </c>
      <c r="G323" s="122">
        <f t="shared" si="27"/>
        <v>0.27804053339838186</v>
      </c>
      <c r="H323" s="128">
        <f t="shared" si="28"/>
        <v>95745.481999999989</v>
      </c>
      <c r="I323" s="122">
        <f t="shared" si="29"/>
        <v>-9.5520032333762647E-2</v>
      </c>
      <c r="J323" s="128">
        <f t="shared" si="30"/>
        <v>90.682760667636344</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7.7730337078651693E-2</v>
      </c>
      <c r="F324" s="128">
        <f t="shared" si="26"/>
        <v>6.9180000000000001</v>
      </c>
      <c r="G324" s="122">
        <f t="shared" si="27"/>
        <v>0.10900753866615556</v>
      </c>
      <c r="H324" s="128">
        <f t="shared" si="28"/>
        <v>37537.617999999995</v>
      </c>
      <c r="I324" s="122">
        <f t="shared" si="29"/>
        <v>-0.2281421783860422</v>
      </c>
      <c r="J324" s="128">
        <f t="shared" si="30"/>
        <v>71.307304090873174</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1.0089887640449439E-2</v>
      </c>
      <c r="F325" s="128">
        <f t="shared" si="26"/>
        <v>0.89800000000000002</v>
      </c>
      <c r="G325" s="122">
        <f t="shared" si="27"/>
        <v>1.4649751131090318E-2</v>
      </c>
      <c r="H325" s="128">
        <f t="shared" si="28"/>
        <v>5044.759</v>
      </c>
      <c r="I325" s="122">
        <f t="shared" si="29"/>
        <v>-0.23508332632845361</v>
      </c>
      <c r="J325" s="128">
        <f t="shared" si="30"/>
        <v>68.874123185862558</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6.9797752808988769E-2</v>
      </c>
      <c r="F326" s="128">
        <f t="shared" si="26"/>
        <v>6.2120000000000006</v>
      </c>
      <c r="G326" s="122">
        <f t="shared" si="27"/>
        <v>0.10119617955732116</v>
      </c>
      <c r="H326" s="128">
        <f t="shared" si="28"/>
        <v>34847.714</v>
      </c>
      <c r="I326" s="122">
        <f t="shared" si="29"/>
        <v>-0.18801132180736235</v>
      </c>
      <c r="J326" s="128">
        <f t="shared" si="30"/>
        <v>68.972715288577476</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2.1280898876404497E-2</v>
      </c>
      <c r="F327" s="128">
        <f t="shared" si="26"/>
        <v>1.8940000000000001</v>
      </c>
      <c r="G327" s="122">
        <f t="shared" si="27"/>
        <v>2.7446343630756365E-2</v>
      </c>
      <c r="H327" s="128">
        <f t="shared" si="28"/>
        <v>9451.3680000000004</v>
      </c>
      <c r="I327" s="122">
        <f t="shared" si="29"/>
        <v>-0.20525375783002295</v>
      </c>
      <c r="J327" s="128">
        <f t="shared" si="30"/>
        <v>77.536371192835787</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0.14257303370786517</v>
      </c>
      <c r="F328" s="128">
        <f t="shared" si="26"/>
        <v>12.689</v>
      </c>
      <c r="G328" s="122">
        <f t="shared" si="27"/>
        <v>0.19659233994854194</v>
      </c>
      <c r="H328" s="128">
        <f t="shared" si="28"/>
        <v>67698.145000000004</v>
      </c>
      <c r="I328" s="122">
        <f t="shared" si="29"/>
        <v>-0.15197456292577335</v>
      </c>
      <c r="J328" s="128">
        <f t="shared" si="30"/>
        <v>72.522171385306095</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0.16157303370786516</v>
      </c>
      <c r="F329" s="128">
        <f t="shared" ref="F329:F392" si="32">SUMPRODUCT($K$2:$AI$2,$K329:$AI329)</f>
        <v>14.379999999999999</v>
      </c>
      <c r="G329" s="122">
        <f t="shared" ref="G329:G392" si="33">SUMPRODUCT($K$3:$AI$3,$K329:$AI329)/$J$3</f>
        <v>0.217653447865303</v>
      </c>
      <c r="H329" s="128">
        <f t="shared" ref="H329:H392" si="34">SUMPRODUCT($K$3:$AI$3,$K329:$AI329)</f>
        <v>74950.706000000006</v>
      </c>
      <c r="I329" s="122">
        <f t="shared" ref="I329:I392" si="35">CORREL($K$4:$AI$4,$K329:$AI329)</f>
        <v>-0.21921796474862834</v>
      </c>
      <c r="J329" s="128">
        <f t="shared" si="30"/>
        <v>74.234079585018222</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4.4179775280898878E-2</v>
      </c>
      <c r="F330" s="128">
        <f t="shared" si="32"/>
        <v>3.9319999999999999</v>
      </c>
      <c r="G330" s="122">
        <f t="shared" si="33"/>
        <v>6.8126809889707804E-2</v>
      </c>
      <c r="H330" s="128">
        <f t="shared" si="34"/>
        <v>23460.011999999999</v>
      </c>
      <c r="I330" s="122">
        <f t="shared" si="35"/>
        <v>-0.22302928255856475</v>
      </c>
      <c r="J330" s="128">
        <f t="shared" ref="J330:J393" si="36">$E330/$G330*100</f>
        <v>64.849323419697214</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0.13622471910112355</v>
      </c>
      <c r="F331" s="128">
        <f t="shared" si="32"/>
        <v>12.123999999999997</v>
      </c>
      <c r="G331" s="122">
        <f t="shared" si="33"/>
        <v>0.13085599289111913</v>
      </c>
      <c r="H331" s="128">
        <f t="shared" si="34"/>
        <v>45061.308000000005</v>
      </c>
      <c r="I331" s="122">
        <f t="shared" si="35"/>
        <v>0.23789410135731537</v>
      </c>
      <c r="J331" s="128">
        <f t="shared" si="36"/>
        <v>104.10277442506708</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0.10494382022471913</v>
      </c>
      <c r="F332" s="128">
        <f t="shared" si="32"/>
        <v>9.3400000000000016</v>
      </c>
      <c r="G332" s="122">
        <f t="shared" si="33"/>
        <v>0.10553826250588051</v>
      </c>
      <c r="H332" s="128">
        <f t="shared" si="34"/>
        <v>36342.945</v>
      </c>
      <c r="I332" s="122">
        <f t="shared" si="35"/>
        <v>7.1221706301834345E-2</v>
      </c>
      <c r="J332" s="128">
        <f t="shared" si="36"/>
        <v>99.436751878373713</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0.11851685393258429</v>
      </c>
      <c r="F333" s="128">
        <f t="shared" si="32"/>
        <v>10.548000000000002</v>
      </c>
      <c r="G333" s="122">
        <f t="shared" si="33"/>
        <v>0.12831599091643003</v>
      </c>
      <c r="H333" s="128">
        <f t="shared" si="34"/>
        <v>44186.638000000014</v>
      </c>
      <c r="I333" s="122">
        <f t="shared" si="35"/>
        <v>-0.10595889146371715</v>
      </c>
      <c r="J333" s="128">
        <f t="shared" si="36"/>
        <v>92.363276849704761</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0.16415730337078652</v>
      </c>
      <c r="F334" s="128">
        <f t="shared" si="32"/>
        <v>14.61</v>
      </c>
      <c r="G334" s="122">
        <f t="shared" si="33"/>
        <v>0.21902618495867671</v>
      </c>
      <c r="H334" s="128">
        <f t="shared" si="34"/>
        <v>75423.418999999994</v>
      </c>
      <c r="I334" s="122">
        <f t="shared" si="35"/>
        <v>-0.19661890361595011</v>
      </c>
      <c r="J334" s="128">
        <f t="shared" si="36"/>
        <v>74.94871145281455</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0.12122471910112362</v>
      </c>
      <c r="F335" s="128">
        <f t="shared" si="32"/>
        <v>10.789000000000001</v>
      </c>
      <c r="G335" s="122">
        <f t="shared" si="33"/>
        <v>0.12466769176264235</v>
      </c>
      <c r="H335" s="128">
        <f t="shared" si="34"/>
        <v>42930.316999999995</v>
      </c>
      <c r="I335" s="122">
        <f t="shared" si="35"/>
        <v>0.21827392346957969</v>
      </c>
      <c r="J335" s="128">
        <f t="shared" si="36"/>
        <v>97.23827993216247</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6.6662921348314613E-2</v>
      </c>
      <c r="F336" s="128">
        <f t="shared" si="32"/>
        <v>5.9330000000000007</v>
      </c>
      <c r="G336" s="122">
        <f t="shared" si="33"/>
        <v>6.7067595351349471E-2</v>
      </c>
      <c r="H336" s="128">
        <f t="shared" si="34"/>
        <v>23095.262999999999</v>
      </c>
      <c r="I336" s="122">
        <f t="shared" si="35"/>
        <v>0.22543458765227689</v>
      </c>
      <c r="J336" s="128">
        <f t="shared" si="36"/>
        <v>99.396617694558927</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2.5280898876404494E-2</v>
      </c>
      <c r="F337" s="128">
        <f t="shared" si="32"/>
        <v>2.25</v>
      </c>
      <c r="G337" s="122">
        <f t="shared" si="33"/>
        <v>2.5353646495797976E-2</v>
      </c>
      <c r="H337" s="128">
        <f t="shared" si="34"/>
        <v>8730.7309999999998</v>
      </c>
      <c r="I337" s="122">
        <f t="shared" si="35"/>
        <v>9.4658128427761681E-2</v>
      </c>
      <c r="J337" s="128">
        <f t="shared" si="36"/>
        <v>99.713068416389177</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1.0651685393258427E-2</v>
      </c>
      <c r="F338" s="128">
        <f t="shared" si="32"/>
        <v>0.94799999999999995</v>
      </c>
      <c r="G338" s="122">
        <f t="shared" si="33"/>
        <v>1.2053708640426531E-2</v>
      </c>
      <c r="H338" s="128">
        <f t="shared" si="34"/>
        <v>4150.7909999999993</v>
      </c>
      <c r="I338" s="122">
        <f t="shared" si="35"/>
        <v>7.0879716722274499E-2</v>
      </c>
      <c r="J338" s="128">
        <f t="shared" si="36"/>
        <v>88.368532134036286</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3.5202247191011234E-2</v>
      </c>
      <c r="F339" s="128">
        <f t="shared" si="32"/>
        <v>3.133</v>
      </c>
      <c r="G339" s="122">
        <f t="shared" si="33"/>
        <v>4.3618182240575211E-2</v>
      </c>
      <c r="H339" s="128">
        <f t="shared" si="34"/>
        <v>15020.269999999999</v>
      </c>
      <c r="I339" s="122">
        <f t="shared" si="35"/>
        <v>-0.28845077240964651</v>
      </c>
      <c r="J339" s="128">
        <f t="shared" si="36"/>
        <v>80.705442966086821</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3.7775280898876405E-2</v>
      </c>
      <c r="F340" s="128">
        <f t="shared" si="32"/>
        <v>3.3620000000000001</v>
      </c>
      <c r="G340" s="122">
        <f t="shared" si="33"/>
        <v>4.4057106267314836E-2</v>
      </c>
      <c r="H340" s="128">
        <f t="shared" si="34"/>
        <v>15171.417000000001</v>
      </c>
      <c r="I340" s="122">
        <f t="shared" si="35"/>
        <v>-8.9743695955628547E-2</v>
      </c>
      <c r="J340" s="128">
        <f t="shared" si="36"/>
        <v>85.74162966962993</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0.34147191011235956</v>
      </c>
      <c r="F341" s="128">
        <f t="shared" si="32"/>
        <v>30.390999999999998</v>
      </c>
      <c r="G341" s="122">
        <f t="shared" si="33"/>
        <v>0.34246932262354873</v>
      </c>
      <c r="H341" s="128">
        <f t="shared" si="34"/>
        <v>117932.05099999999</v>
      </c>
      <c r="I341" s="122">
        <f t="shared" si="35"/>
        <v>0.36613834815383195</v>
      </c>
      <c r="J341" s="128">
        <f t="shared" si="36"/>
        <v>99.708758582068512</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0.24346067415730335</v>
      </c>
      <c r="F342" s="128">
        <f t="shared" si="32"/>
        <v>21.667999999999999</v>
      </c>
      <c r="G342" s="122">
        <f t="shared" si="33"/>
        <v>0.23989538793929568</v>
      </c>
      <c r="H342" s="128">
        <f t="shared" si="34"/>
        <v>82609.895999999979</v>
      </c>
      <c r="I342" s="122">
        <f t="shared" si="35"/>
        <v>0.44536373341761371</v>
      </c>
      <c r="J342" s="128">
        <f t="shared" si="36"/>
        <v>101.48618372726274</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0.3527191011235955</v>
      </c>
      <c r="F343" s="128">
        <f t="shared" si="32"/>
        <v>31.391999999999999</v>
      </c>
      <c r="G343" s="122">
        <f t="shared" si="33"/>
        <v>0.34096067464673391</v>
      </c>
      <c r="H343" s="128">
        <f t="shared" si="34"/>
        <v>117412.53599999999</v>
      </c>
      <c r="I343" s="122">
        <f t="shared" si="35"/>
        <v>0.21916081733772788</v>
      </c>
      <c r="J343" s="128">
        <f t="shared" si="36"/>
        <v>103.44861661511094</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5.639325842696629E-2</v>
      </c>
      <c r="F344" s="128">
        <f t="shared" si="32"/>
        <v>5.0190000000000001</v>
      </c>
      <c r="G344" s="122">
        <f t="shared" si="33"/>
        <v>6.2321586836954566E-2</v>
      </c>
      <c r="H344" s="128">
        <f t="shared" si="34"/>
        <v>21460.937000000002</v>
      </c>
      <c r="I344" s="122">
        <f t="shared" si="35"/>
        <v>-0.19065379399666196</v>
      </c>
      <c r="J344" s="128">
        <f t="shared" si="36"/>
        <v>90.487520118032393</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0.16950561797752808</v>
      </c>
      <c r="F345" s="128">
        <f t="shared" si="32"/>
        <v>15.086</v>
      </c>
      <c r="G345" s="122">
        <f t="shared" si="33"/>
        <v>0.18779066552831647</v>
      </c>
      <c r="H345" s="128">
        <f t="shared" si="34"/>
        <v>64667.218000000001</v>
      </c>
      <c r="I345" s="122">
        <f t="shared" si="35"/>
        <v>-0.16157370896417109</v>
      </c>
      <c r="J345" s="128">
        <f t="shared" si="36"/>
        <v>90.263068987296805</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5.4786516853932585E-2</v>
      </c>
      <c r="F346" s="128">
        <f t="shared" si="32"/>
        <v>4.8760000000000003</v>
      </c>
      <c r="G346" s="122">
        <f t="shared" si="33"/>
        <v>5.5315659865604966E-2</v>
      </c>
      <c r="H346" s="128">
        <f t="shared" si="34"/>
        <v>19048.389999999996</v>
      </c>
      <c r="I346" s="122">
        <f t="shared" si="35"/>
        <v>-0.22324016425618531</v>
      </c>
      <c r="J346" s="128">
        <f t="shared" si="36"/>
        <v>99.043411914532001</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4.7314606741573034E-2</v>
      </c>
      <c r="F347" s="128">
        <f t="shared" si="32"/>
        <v>4.2110000000000003</v>
      </c>
      <c r="G347" s="122">
        <f t="shared" si="33"/>
        <v>4.6689715354369582E-2</v>
      </c>
      <c r="H347" s="128">
        <f t="shared" si="34"/>
        <v>16077.977000000001</v>
      </c>
      <c r="I347" s="122">
        <f t="shared" si="35"/>
        <v>-0.19685224543566837</v>
      </c>
      <c r="J347" s="128">
        <f t="shared" si="36"/>
        <v>101.33839194019625</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0.39832584269662924</v>
      </c>
      <c r="F348" s="128">
        <f t="shared" si="32"/>
        <v>35.451000000000001</v>
      </c>
      <c r="G348" s="122">
        <f t="shared" si="33"/>
        <v>0.38615227176368772</v>
      </c>
      <c r="H348" s="128">
        <f t="shared" si="34"/>
        <v>132974.62399999998</v>
      </c>
      <c r="I348" s="122">
        <f t="shared" si="35"/>
        <v>4.1669051262405388E-2</v>
      </c>
      <c r="J348" s="128">
        <f t="shared" si="36"/>
        <v>103.15253122229238</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0.3746179775280899</v>
      </c>
      <c r="F349" s="128">
        <f t="shared" si="32"/>
        <v>33.341000000000001</v>
      </c>
      <c r="G349" s="122">
        <f t="shared" si="33"/>
        <v>0.38837008287886443</v>
      </c>
      <c r="H349" s="128">
        <f t="shared" si="34"/>
        <v>133738.345</v>
      </c>
      <c r="I349" s="122">
        <f t="shared" si="35"/>
        <v>8.8942295686232117E-2</v>
      </c>
      <c r="J349" s="128">
        <f t="shared" si="36"/>
        <v>96.459020414540035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0.12002247191011238</v>
      </c>
      <c r="F350" s="128">
        <f t="shared" si="32"/>
        <v>10.682000000000002</v>
      </c>
      <c r="G350" s="122">
        <f t="shared" si="33"/>
        <v>0.11839623299008591</v>
      </c>
      <c r="H350" s="128">
        <f t="shared" si="34"/>
        <v>40770.69</v>
      </c>
      <c r="I350" s="122">
        <f t="shared" si="35"/>
        <v>-0.16172361973286359</v>
      </c>
      <c r="J350" s="128">
        <f t="shared" si="36"/>
        <v>101.37355630238898</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5.2303370786516853E-2</v>
      </c>
      <c r="F351" s="128">
        <f t="shared" si="32"/>
        <v>4.6550000000000002</v>
      </c>
      <c r="G351" s="122">
        <f t="shared" si="33"/>
        <v>5.0652353074416748E-2</v>
      </c>
      <c r="H351" s="128">
        <f t="shared" si="34"/>
        <v>17442.543000000001</v>
      </c>
      <c r="I351" s="122">
        <f t="shared" si="35"/>
        <v>-0.17813094892369646</v>
      </c>
      <c r="J351" s="128">
        <f t="shared" si="36"/>
        <v>103.25950841745592</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5.4460674157303372E-2</v>
      </c>
      <c r="F352" s="128">
        <f t="shared" si="32"/>
        <v>4.8470000000000004</v>
      </c>
      <c r="G352" s="122">
        <f t="shared" si="33"/>
        <v>5.6458246940683819E-2</v>
      </c>
      <c r="H352" s="128">
        <f t="shared" si="34"/>
        <v>19441.848999999998</v>
      </c>
      <c r="I352" s="122">
        <f t="shared" si="35"/>
        <v>-0.14082438949464837</v>
      </c>
      <c r="J352" s="128">
        <f t="shared" si="36"/>
        <v>96.461858290642397</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0.15116853932584268</v>
      </c>
      <c r="F353" s="128">
        <f t="shared" si="32"/>
        <v>13.453999999999999</v>
      </c>
      <c r="G353" s="122">
        <f t="shared" si="33"/>
        <v>0.14201135155855243</v>
      </c>
      <c r="H353" s="128">
        <f t="shared" si="34"/>
        <v>48902.744999999995</v>
      </c>
      <c r="I353" s="122">
        <f t="shared" si="35"/>
        <v>-7.7101947259011011E-2</v>
      </c>
      <c r="J353" s="128">
        <f t="shared" si="36"/>
        <v>106.44820830644279</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0.37933707865168542</v>
      </c>
      <c r="F354" s="128">
        <f t="shared" si="32"/>
        <v>33.761000000000003</v>
      </c>
      <c r="G354" s="122">
        <f t="shared" si="33"/>
        <v>0.38671856614337402</v>
      </c>
      <c r="H354" s="128">
        <f t="shared" si="34"/>
        <v>133169.63199999998</v>
      </c>
      <c r="I354" s="122">
        <f t="shared" si="35"/>
        <v>3.9836239977637366E-3</v>
      </c>
      <c r="J354" s="128">
        <f t="shared" si="36"/>
        <v>98.091250811849591</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0.19588764044943821</v>
      </c>
      <c r="F355" s="128">
        <f t="shared" si="32"/>
        <v>17.434000000000001</v>
      </c>
      <c r="G355" s="122">
        <f t="shared" si="33"/>
        <v>0.2103772846862858</v>
      </c>
      <c r="H355" s="128">
        <f t="shared" si="34"/>
        <v>72445.10100000001</v>
      </c>
      <c r="I355" s="122">
        <f t="shared" si="35"/>
        <v>-0.28111977583897213</v>
      </c>
      <c r="J355" s="128">
        <f t="shared" si="36"/>
        <v>93.112543372515461</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9.1101123595505623E-2</v>
      </c>
      <c r="F356" s="128">
        <f t="shared" si="32"/>
        <v>8.1080000000000005</v>
      </c>
      <c r="G356" s="122">
        <f t="shared" si="33"/>
        <v>8.2695087670389522E-2</v>
      </c>
      <c r="H356" s="128">
        <f t="shared" si="34"/>
        <v>28476.714999999993</v>
      </c>
      <c r="I356" s="122">
        <f t="shared" si="35"/>
        <v>-2.8670180065037295E-2</v>
      </c>
      <c r="J356" s="128">
        <f t="shared" si="36"/>
        <v>110.1650970594787</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0.18228089887640447</v>
      </c>
      <c r="F357" s="128">
        <f t="shared" si="32"/>
        <v>16.222999999999999</v>
      </c>
      <c r="G357" s="122">
        <f t="shared" si="33"/>
        <v>0.17795913264683846</v>
      </c>
      <c r="H357" s="128">
        <f t="shared" si="34"/>
        <v>61281.650999999998</v>
      </c>
      <c r="I357" s="122">
        <f t="shared" si="35"/>
        <v>0.43887948459435833</v>
      </c>
      <c r="J357" s="128">
        <f t="shared" si="36"/>
        <v>102.4285161234982</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0.63686516853932584</v>
      </c>
      <c r="F358" s="128">
        <f t="shared" si="32"/>
        <v>56.680999999999997</v>
      </c>
      <c r="G358" s="122">
        <f t="shared" si="33"/>
        <v>0.60999255426039178</v>
      </c>
      <c r="H358" s="128">
        <f t="shared" si="34"/>
        <v>210055.81599999999</v>
      </c>
      <c r="I358" s="122">
        <f t="shared" si="35"/>
        <v>0.41607558996780125</v>
      </c>
      <c r="J358" s="128">
        <f t="shared" si="36"/>
        <v>104.40540037599587</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9.4112359550561811E-2</v>
      </c>
      <c r="F359" s="128">
        <f t="shared" si="32"/>
        <v>8.3760000000000012</v>
      </c>
      <c r="G359" s="122">
        <f t="shared" si="33"/>
        <v>0.1031503377299206</v>
      </c>
      <c r="H359" s="128">
        <f t="shared" si="34"/>
        <v>35520.644</v>
      </c>
      <c r="I359" s="122">
        <f t="shared" si="35"/>
        <v>-0.228930724648155</v>
      </c>
      <c r="J359" s="128">
        <f t="shared" si="36"/>
        <v>91.23805275071129</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0.17450561797752809</v>
      </c>
      <c r="F360" s="128">
        <f t="shared" si="32"/>
        <v>15.530999999999999</v>
      </c>
      <c r="G360" s="122">
        <f t="shared" si="33"/>
        <v>0.18858232711306258</v>
      </c>
      <c r="H360" s="128">
        <f t="shared" si="34"/>
        <v>64939.833000000006</v>
      </c>
      <c r="I360" s="122">
        <f t="shared" si="35"/>
        <v>-0.32940604016274661</v>
      </c>
      <c r="J360" s="128">
        <f t="shared" si="36"/>
        <v>92.535509901150519</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5.7033707865168544E-2</v>
      </c>
      <c r="F361" s="128">
        <f t="shared" si="32"/>
        <v>5.0760000000000005</v>
      </c>
      <c r="G361" s="122">
        <f t="shared" si="33"/>
        <v>5.9180428507541571E-2</v>
      </c>
      <c r="H361" s="128">
        <f t="shared" si="34"/>
        <v>20379.254000000001</v>
      </c>
      <c r="I361" s="122">
        <f t="shared" si="35"/>
        <v>-0.34869000862872168</v>
      </c>
      <c r="J361" s="128">
        <f t="shared" si="36"/>
        <v>96.372583476479107</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9.3370786516853935E-3</v>
      </c>
      <c r="F362" s="128">
        <f t="shared" si="32"/>
        <v>0.83100000000000007</v>
      </c>
      <c r="G362" s="122">
        <f t="shared" si="33"/>
        <v>9.3952456455200697E-3</v>
      </c>
      <c r="H362" s="128">
        <f t="shared" si="34"/>
        <v>3235.3280000000004</v>
      </c>
      <c r="I362" s="122">
        <f t="shared" si="35"/>
        <v>-0.20168593227691964</v>
      </c>
      <c r="J362" s="128">
        <f t="shared" si="36"/>
        <v>99.380889057835205</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2.8089887640449437E-2</v>
      </c>
      <c r="F363" s="128">
        <f t="shared" si="32"/>
        <v>2.5</v>
      </c>
      <c r="G363" s="122">
        <f t="shared" si="33"/>
        <v>2.9811170351785061E-2</v>
      </c>
      <c r="H363" s="128">
        <f t="shared" si="34"/>
        <v>10265.715</v>
      </c>
      <c r="I363" s="122">
        <f t="shared" si="35"/>
        <v>-0.31144458480267756</v>
      </c>
      <c r="J363" s="128">
        <f t="shared" si="36"/>
        <v>94.226047850440892</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0.58041573033707872</v>
      </c>
      <c r="F364" s="128">
        <f t="shared" si="32"/>
        <v>51.657000000000004</v>
      </c>
      <c r="G364" s="122">
        <f t="shared" si="33"/>
        <v>0.57184467618002199</v>
      </c>
      <c r="H364" s="128">
        <f t="shared" si="34"/>
        <v>196919.28900000002</v>
      </c>
      <c r="I364" s="122">
        <f t="shared" si="35"/>
        <v>-2.2083066652148611E-2</v>
      </c>
      <c r="J364" s="128">
        <f t="shared" si="36"/>
        <v>101.49884304498771</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0.5614382022471911</v>
      </c>
      <c r="F365" s="128">
        <f t="shared" si="32"/>
        <v>49.968000000000004</v>
      </c>
      <c r="G365" s="122">
        <f t="shared" si="33"/>
        <v>0.59358007945219815</v>
      </c>
      <c r="H365" s="128">
        <f t="shared" si="34"/>
        <v>204404.04900000006</v>
      </c>
      <c r="I365" s="122">
        <f t="shared" si="35"/>
        <v>-6.8872992764546892E-2</v>
      </c>
      <c r="J365" s="128">
        <f t="shared" si="36"/>
        <v>94.585081555521526</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0.37821348314606745</v>
      </c>
      <c r="F366" s="128">
        <f t="shared" si="32"/>
        <v>33.661000000000001</v>
      </c>
      <c r="G366" s="122">
        <f t="shared" si="33"/>
        <v>0.3782711248177768</v>
      </c>
      <c r="H366" s="128">
        <f t="shared" si="34"/>
        <v>130260.68799999998</v>
      </c>
      <c r="I366" s="122">
        <f t="shared" si="35"/>
        <v>2.8574820191787885E-2</v>
      </c>
      <c r="J366" s="128">
        <f t="shared" si="36"/>
        <v>99.984761810265823</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0.35762921348314602</v>
      </c>
      <c r="F367" s="128">
        <f t="shared" si="32"/>
        <v>31.828999999999997</v>
      </c>
      <c r="G367" s="122">
        <f t="shared" si="33"/>
        <v>0.40765253602355689</v>
      </c>
      <c r="H367" s="128">
        <f t="shared" si="34"/>
        <v>140378.41200000001</v>
      </c>
      <c r="I367" s="122">
        <f t="shared" si="35"/>
        <v>-0.15711217315791559</v>
      </c>
      <c r="J367" s="128">
        <f t="shared" si="36"/>
        <v>87.728931352086519</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6.7820224719101124E-2</v>
      </c>
      <c r="F368" s="128">
        <f t="shared" si="32"/>
        <v>6.0359999999999996</v>
      </c>
      <c r="G368" s="122">
        <f t="shared" si="33"/>
        <v>6.9939742941938318E-2</v>
      </c>
      <c r="H368" s="128">
        <f t="shared" si="34"/>
        <v>24084.309999999998</v>
      </c>
      <c r="I368" s="122">
        <f t="shared" si="35"/>
        <v>-0.13587398684978422</v>
      </c>
      <c r="J368" s="128">
        <f t="shared" si="36"/>
        <v>96.969508131311329</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0.25553932584269662</v>
      </c>
      <c r="F369" s="128">
        <f t="shared" si="32"/>
        <v>22.742999999999999</v>
      </c>
      <c r="G369" s="122">
        <f t="shared" si="33"/>
        <v>0.25257830223197952</v>
      </c>
      <c r="H369" s="128">
        <f t="shared" si="34"/>
        <v>86977.359000000011</v>
      </c>
      <c r="I369" s="122">
        <f t="shared" si="35"/>
        <v>0.10647323380467598</v>
      </c>
      <c r="J369" s="128">
        <f t="shared" si="36"/>
        <v>101.17231907275929</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0.17610112359550562</v>
      </c>
      <c r="F370" s="128">
        <f t="shared" si="32"/>
        <v>15.673</v>
      </c>
      <c r="G370" s="122">
        <f t="shared" si="33"/>
        <v>0.17966376561601591</v>
      </c>
      <c r="H370" s="128">
        <f t="shared" si="34"/>
        <v>61868.655000000006</v>
      </c>
      <c r="I370" s="122">
        <f t="shared" si="35"/>
        <v>-2.1784677713602856E-2</v>
      </c>
      <c r="J370" s="128">
        <f t="shared" si="36"/>
        <v>98.017050344962428</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0.31017977528089885</v>
      </c>
      <c r="F371" s="128">
        <f t="shared" si="32"/>
        <v>27.605999999999998</v>
      </c>
      <c r="G371" s="122">
        <f t="shared" si="33"/>
        <v>0.35218290848477457</v>
      </c>
      <c r="H371" s="128">
        <f t="shared" si="34"/>
        <v>121277.00199999999</v>
      </c>
      <c r="I371" s="122">
        <f t="shared" si="35"/>
        <v>-0.1403422260003053</v>
      </c>
      <c r="J371" s="128">
        <f t="shared" si="36"/>
        <v>88.073489033130755</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0.18422471910112359</v>
      </c>
      <c r="F372" s="128">
        <f t="shared" si="32"/>
        <v>16.396000000000001</v>
      </c>
      <c r="G372" s="122">
        <f t="shared" si="33"/>
        <v>0.19410742018480767</v>
      </c>
      <c r="H372" s="128">
        <f t="shared" si="34"/>
        <v>66842.442999999999</v>
      </c>
      <c r="I372" s="122">
        <f t="shared" si="35"/>
        <v>-6.9461860680198551E-2</v>
      </c>
      <c r="J372" s="128">
        <f t="shared" si="36"/>
        <v>94.90864333044307</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0.17792134831460676</v>
      </c>
      <c r="F373" s="128">
        <f t="shared" si="32"/>
        <v>15.835000000000001</v>
      </c>
      <c r="G373" s="122">
        <f t="shared" si="33"/>
        <v>0.21604000487864372</v>
      </c>
      <c r="H373" s="128">
        <f t="shared" si="34"/>
        <v>74395.103999999992</v>
      </c>
      <c r="I373" s="122">
        <f t="shared" si="35"/>
        <v>-0.18364619815727773</v>
      </c>
      <c r="J373" s="128">
        <f t="shared" si="36"/>
        <v>82.355741666711509</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7.8921348314606746E-2</v>
      </c>
      <c r="F374" s="128">
        <f t="shared" si="32"/>
        <v>7.0240000000000009</v>
      </c>
      <c r="G374" s="122">
        <f t="shared" si="33"/>
        <v>8.0815944453156319E-2</v>
      </c>
      <c r="H374" s="128">
        <f t="shared" si="34"/>
        <v>27829.617000000002</v>
      </c>
      <c r="I374" s="122">
        <f t="shared" si="35"/>
        <v>-0.23405648855162278</v>
      </c>
      <c r="J374" s="128">
        <f t="shared" si="36"/>
        <v>97.655665411857257</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9.704494382022473E-2</v>
      </c>
      <c r="F375" s="128">
        <f t="shared" si="32"/>
        <v>8.6370000000000005</v>
      </c>
      <c r="G375" s="122">
        <f t="shared" si="33"/>
        <v>0.10752268859733183</v>
      </c>
      <c r="H375" s="128">
        <f t="shared" si="34"/>
        <v>37026.297999999995</v>
      </c>
      <c r="I375" s="122">
        <f t="shared" si="35"/>
        <v>-8.5910660875095857E-2</v>
      </c>
      <c r="J375" s="128">
        <f t="shared" si="36"/>
        <v>90.255317353209207</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3.4865168539325843E-2</v>
      </c>
      <c r="F376" s="128">
        <f t="shared" si="32"/>
        <v>3.1029999999999998</v>
      </c>
      <c r="G376" s="122">
        <f t="shared" si="33"/>
        <v>3.3104516230202295E-2</v>
      </c>
      <c r="H376" s="128">
        <f t="shared" si="34"/>
        <v>11399.805000000002</v>
      </c>
      <c r="I376" s="122">
        <f t="shared" si="35"/>
        <v>-0.14619889033311251</v>
      </c>
      <c r="J376" s="128">
        <f t="shared" si="36"/>
        <v>105.31846560414995</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0.35866292134831457</v>
      </c>
      <c r="F377" s="128">
        <f t="shared" si="32"/>
        <v>31.920999999999996</v>
      </c>
      <c r="G377" s="122">
        <f t="shared" si="33"/>
        <v>0.37604644875391308</v>
      </c>
      <c r="H377" s="128">
        <f t="shared" si="34"/>
        <v>129494.603</v>
      </c>
      <c r="I377" s="122">
        <f t="shared" si="35"/>
        <v>-5.5223086744928861E-3</v>
      </c>
      <c r="J377" s="128">
        <f t="shared" si="36"/>
        <v>95.377292495860161</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0.24866292134831461</v>
      </c>
      <c r="F378" s="128">
        <f t="shared" si="32"/>
        <v>22.131</v>
      </c>
      <c r="G378" s="122">
        <f t="shared" si="33"/>
        <v>0.24726788981234649</v>
      </c>
      <c r="H378" s="128">
        <f t="shared" si="34"/>
        <v>85148.676000000007</v>
      </c>
      <c r="I378" s="122">
        <f t="shared" si="35"/>
        <v>0.11912231849432792</v>
      </c>
      <c r="J378" s="128">
        <f t="shared" si="36"/>
        <v>100.56417820244545</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0.14165168539325843</v>
      </c>
      <c r="F379" s="128">
        <f t="shared" si="32"/>
        <v>12.606999999999999</v>
      </c>
      <c r="G379" s="122">
        <f t="shared" si="33"/>
        <v>0.16240357709128289</v>
      </c>
      <c r="H379" s="128">
        <f t="shared" si="34"/>
        <v>55924.97099999999</v>
      </c>
      <c r="I379" s="122">
        <f t="shared" si="35"/>
        <v>-0.14427355626831601</v>
      </c>
      <c r="J379" s="128">
        <f t="shared" si="36"/>
        <v>87.222023018396726</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1.2449438202247191E-2</v>
      </c>
      <c r="F380" s="128">
        <f t="shared" si="32"/>
        <v>1.1080000000000001</v>
      </c>
      <c r="G380" s="122">
        <f t="shared" si="33"/>
        <v>1.2078888830809799E-2</v>
      </c>
      <c r="H380" s="128">
        <f t="shared" si="34"/>
        <v>4159.4620000000004</v>
      </c>
      <c r="I380" s="122">
        <f t="shared" si="35"/>
        <v>-0.11852267706649844</v>
      </c>
      <c r="J380" s="128">
        <f t="shared" si="36"/>
        <v>103.06774386806366</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4.3084494382022482</v>
      </c>
      <c r="F381" s="128">
        <f t="shared" si="32"/>
        <v>383.45200000000006</v>
      </c>
      <c r="G381" s="122">
        <f t="shared" si="33"/>
        <v>4.9938132205437356</v>
      </c>
      <c r="H381" s="128">
        <f t="shared" si="34"/>
        <v>1719659.5329999998</v>
      </c>
      <c r="I381" s="122">
        <f t="shared" si="35"/>
        <v>-0.1445235485498079</v>
      </c>
      <c r="J381" s="128">
        <f t="shared" si="36"/>
        <v>86.275742562376735</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0.56851685393258422</v>
      </c>
      <c r="F382" s="128">
        <f t="shared" si="32"/>
        <v>50.597999999999999</v>
      </c>
      <c r="G382" s="122">
        <f t="shared" si="33"/>
        <v>0.61511820547221219</v>
      </c>
      <c r="H382" s="128">
        <f t="shared" si="34"/>
        <v>211820.87500000003</v>
      </c>
      <c r="I382" s="122">
        <f t="shared" si="35"/>
        <v>-1.7974980357613333E-2</v>
      </c>
      <c r="J382" s="128">
        <f t="shared" si="36"/>
        <v>92.424000602639751</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7.4775280898876403E-2</v>
      </c>
      <c r="F383" s="128">
        <f t="shared" si="32"/>
        <v>6.6550000000000002</v>
      </c>
      <c r="G383" s="122">
        <f t="shared" si="33"/>
        <v>9.0093080456966304E-2</v>
      </c>
      <c r="H383" s="128">
        <f t="shared" si="34"/>
        <v>31024.273000000001</v>
      </c>
      <c r="I383" s="122">
        <f t="shared" si="35"/>
        <v>-6.42812420038643E-2</v>
      </c>
      <c r="J383" s="128">
        <f t="shared" si="36"/>
        <v>82.997806845547288</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4.7786516853932585E-2</v>
      </c>
      <c r="F384" s="128">
        <f t="shared" si="32"/>
        <v>4.2530000000000001</v>
      </c>
      <c r="G384" s="122">
        <f t="shared" si="33"/>
        <v>3.6556412222164138E-2</v>
      </c>
      <c r="H384" s="128">
        <f t="shared" si="34"/>
        <v>12588.492999999999</v>
      </c>
      <c r="I384" s="122">
        <f t="shared" si="35"/>
        <v>0.25989991009282326</v>
      </c>
      <c r="J384" s="128">
        <f t="shared" si="36"/>
        <v>130.71993105756599</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0.22625842696629214</v>
      </c>
      <c r="F385" s="128">
        <f t="shared" si="32"/>
        <v>20.137</v>
      </c>
      <c r="G385" s="122">
        <f t="shared" si="33"/>
        <v>0.24841512611874852</v>
      </c>
      <c r="H385" s="128">
        <f t="shared" si="34"/>
        <v>85543.736000000004</v>
      </c>
      <c r="I385" s="122">
        <f t="shared" si="35"/>
        <v>-4.0114384522221075E-2</v>
      </c>
      <c r="J385" s="128">
        <f t="shared" si="36"/>
        <v>91.080776964497346</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0.69406741573033714</v>
      </c>
      <c r="F386" s="128">
        <f t="shared" si="32"/>
        <v>61.772000000000006</v>
      </c>
      <c r="G386" s="122">
        <f t="shared" si="33"/>
        <v>0.70343399601577417</v>
      </c>
      <c r="H386" s="128">
        <f t="shared" si="34"/>
        <v>242233.12399999995</v>
      </c>
      <c r="I386" s="122">
        <f t="shared" si="35"/>
        <v>-0.29833709540976627</v>
      </c>
      <c r="J386" s="128">
        <f t="shared" si="36"/>
        <v>98.668449301783966</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0.32647191011235954</v>
      </c>
      <c r="F387" s="128">
        <f t="shared" si="32"/>
        <v>29.055999999999997</v>
      </c>
      <c r="G387" s="122">
        <f t="shared" si="33"/>
        <v>0.41035322832633475</v>
      </c>
      <c r="H387" s="128">
        <f t="shared" si="34"/>
        <v>141308.41699999999</v>
      </c>
      <c r="I387" s="122">
        <f t="shared" si="35"/>
        <v>-0.11169497170461468</v>
      </c>
      <c r="J387" s="128">
        <f t="shared" si="36"/>
        <v>79.558752697988197</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2.4269662921348315E-3</v>
      </c>
      <c r="F388" s="128">
        <f t="shared" si="32"/>
        <v>0.21600000000000003</v>
      </c>
      <c r="G388" s="122">
        <f t="shared" si="33"/>
        <v>2.4702489850678654E-3</v>
      </c>
      <c r="H388" s="128">
        <f t="shared" si="34"/>
        <v>850.65</v>
      </c>
      <c r="I388" s="122">
        <f t="shared" si="35"/>
        <v>0.16997077876608899</v>
      </c>
      <c r="J388" s="128">
        <f t="shared" si="36"/>
        <v>98.247840877795383</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1.3359550561797755E-2</v>
      </c>
      <c r="F389" s="128">
        <f t="shared" si="32"/>
        <v>1.1890000000000003</v>
      </c>
      <c r="G389" s="122">
        <f t="shared" si="33"/>
        <v>1.5963044273691912E-2</v>
      </c>
      <c r="H389" s="128">
        <f t="shared" si="34"/>
        <v>5497.0019999999995</v>
      </c>
      <c r="I389" s="122">
        <f t="shared" si="35"/>
        <v>-0.21682401208178059</v>
      </c>
      <c r="J389" s="128">
        <f t="shared" si="36"/>
        <v>83.690493697465485</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1.6629213483146067E-3</v>
      </c>
      <c r="F390" s="128">
        <f t="shared" si="32"/>
        <v>0.14799999999999999</v>
      </c>
      <c r="G390" s="122">
        <f t="shared" si="33"/>
        <v>1.8761434321258692E-3</v>
      </c>
      <c r="H390" s="128">
        <f t="shared" si="34"/>
        <v>646.06500000000005</v>
      </c>
      <c r="I390" s="122">
        <f t="shared" si="35"/>
        <v>-0.33523100726329097</v>
      </c>
      <c r="J390" s="128">
        <f t="shared" si="36"/>
        <v>88.635086200757087</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1.2595505617977528E-2</v>
      </c>
      <c r="F391" s="128">
        <f t="shared" si="32"/>
        <v>1.121</v>
      </c>
      <c r="G391" s="122">
        <f t="shared" si="33"/>
        <v>1.8039572189407539E-2</v>
      </c>
      <c r="H391" s="128">
        <f t="shared" si="34"/>
        <v>6212.0710000000008</v>
      </c>
      <c r="I391" s="122">
        <f t="shared" si="35"/>
        <v>-0.15048813865821414</v>
      </c>
      <c r="J391" s="128">
        <f t="shared" si="36"/>
        <v>69.821531717771819</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2.3595505617977526E-4</v>
      </c>
      <c r="F392" s="128">
        <f t="shared" si="32"/>
        <v>2.0999999999999998E-2</v>
      </c>
      <c r="G392" s="122">
        <f t="shared" si="33"/>
        <v>2.4162935084998753E-4</v>
      </c>
      <c r="H392" s="128">
        <f t="shared" si="34"/>
        <v>83.207000000000008</v>
      </c>
      <c r="I392" s="122">
        <f t="shared" si="35"/>
        <v>7.410584779580906E-2</v>
      </c>
      <c r="J392" s="128">
        <f t="shared" si="36"/>
        <v>97.65165338968481</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4.0898876404494378E-3</v>
      </c>
      <c r="F393" s="128">
        <f t="shared" ref="F393:F456" si="38">SUMPRODUCT($K$2:$AI$2,$K393:$AI393)</f>
        <v>0.36399999999999999</v>
      </c>
      <c r="G393" s="122">
        <f t="shared" ref="G393:G456" si="39">SUMPRODUCT($K$3:$AI$3,$K393:$AI393)/$J$3</f>
        <v>4.5444972964182612E-3</v>
      </c>
      <c r="H393" s="128">
        <f t="shared" ref="H393:H456" si="40">SUMPRODUCT($K$3:$AI$3,$K393:$AI393)</f>
        <v>1564.9339999999997</v>
      </c>
      <c r="I393" s="122">
        <f t="shared" ref="I393:I456" si="41">CORREL($K$4:$AI$4,$K393:$AI393)</f>
        <v>0.20873609061799867</v>
      </c>
      <c r="J393" s="128">
        <f t="shared" si="36"/>
        <v>89.996480879697657</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1.7415730337078654E-3</v>
      </c>
      <c r="F394" s="128">
        <f t="shared" si="38"/>
        <v>0.15500000000000003</v>
      </c>
      <c r="G394" s="122">
        <f t="shared" si="39"/>
        <v>2.4377101737145645E-3</v>
      </c>
      <c r="H394" s="128">
        <f t="shared" si="40"/>
        <v>839.44500000000005</v>
      </c>
      <c r="I394" s="122">
        <f t="shared" si="41"/>
        <v>1.1026646702874527E-2</v>
      </c>
      <c r="J394" s="128">
        <f t="shared" ref="J394:J457" si="42">$E394/$G394*100</f>
        <v>71.442989920908829</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1.6853932584269662E-4</v>
      </c>
      <c r="F395" s="128">
        <f t="shared" si="38"/>
        <v>1.4999999999999999E-2</v>
      </c>
      <c r="G395" s="122">
        <f t="shared" si="39"/>
        <v>1.9086241643870625E-4</v>
      </c>
      <c r="H395" s="128">
        <f t="shared" si="40"/>
        <v>65.725000000000009</v>
      </c>
      <c r="I395" s="122">
        <f t="shared" si="41"/>
        <v>0.12314429048889398</v>
      </c>
      <c r="J395" s="128">
        <f t="shared" si="42"/>
        <v>88.304093067385807</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8.8764044943820245E-4</v>
      </c>
      <c r="F396" s="128">
        <f t="shared" si="38"/>
        <v>7.9000000000000015E-2</v>
      </c>
      <c r="G396" s="122">
        <f t="shared" si="39"/>
        <v>1.4002085039406665E-3</v>
      </c>
      <c r="H396" s="128">
        <f t="shared" si="40"/>
        <v>482.17300000000006</v>
      </c>
      <c r="I396" s="122">
        <f t="shared" si="41"/>
        <v>-2.2930303766585333E-2</v>
      </c>
      <c r="J396" s="128">
        <f t="shared" si="42"/>
        <v>63.393447971504102</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7.9662921348314618E-3</v>
      </c>
      <c r="F397" s="128">
        <f t="shared" si="38"/>
        <v>0.70900000000000007</v>
      </c>
      <c r="G397" s="122">
        <f t="shared" si="39"/>
        <v>1.0700968178465437E-2</v>
      </c>
      <c r="H397" s="128">
        <f t="shared" si="40"/>
        <v>3684.9640000000009</v>
      </c>
      <c r="I397" s="122">
        <f t="shared" si="41"/>
        <v>-2.6249343515834175E-2</v>
      </c>
      <c r="J397" s="128">
        <f t="shared" si="42"/>
        <v>74.444592320747006</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8.0112359550561802E-3</v>
      </c>
      <c r="F398" s="128">
        <f t="shared" si="38"/>
        <v>0.71300000000000008</v>
      </c>
      <c r="G398" s="122">
        <f t="shared" si="39"/>
        <v>1.4666248497203493E-2</v>
      </c>
      <c r="H398" s="128">
        <f t="shared" si="40"/>
        <v>5050.4400000000005</v>
      </c>
      <c r="I398" s="122">
        <f t="shared" si="41"/>
        <v>-0.17536795286114609</v>
      </c>
      <c r="J398" s="128">
        <f t="shared" si="42"/>
        <v>54.623620734257528</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4.7191011235955061E-3</v>
      </c>
      <c r="F400" s="128">
        <f t="shared" si="38"/>
        <v>0.42000000000000004</v>
      </c>
      <c r="G400" s="122">
        <f t="shared" si="39"/>
        <v>7.5407453870681091E-3</v>
      </c>
      <c r="H400" s="128">
        <f t="shared" si="40"/>
        <v>2596.7159999999999</v>
      </c>
      <c r="I400" s="122">
        <f t="shared" si="41"/>
        <v>-0.34604779998940022</v>
      </c>
      <c r="J400" s="128">
        <f t="shared" si="42"/>
        <v>62.581361408760195</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5.2808988764044946E-4</v>
      </c>
      <c r="F401" s="128">
        <f t="shared" si="38"/>
        <v>4.7E-2</v>
      </c>
      <c r="G401" s="122">
        <f t="shared" si="39"/>
        <v>7.7262325835322548E-4</v>
      </c>
      <c r="H401" s="128">
        <f t="shared" si="40"/>
        <v>266.05900000000003</v>
      </c>
      <c r="I401" s="122">
        <f t="shared" si="41"/>
        <v>-5.8133409843410332E-2</v>
      </c>
      <c r="J401" s="128">
        <f t="shared" si="42"/>
        <v>68.350244693128175</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0.68210112359550557</v>
      </c>
      <c r="F402" s="128">
        <f t="shared" si="38"/>
        <v>60.706999999999994</v>
      </c>
      <c r="G402" s="122">
        <f t="shared" si="39"/>
        <v>0.83973842919287489</v>
      </c>
      <c r="H402" s="128">
        <f t="shared" si="40"/>
        <v>289170.64600000001</v>
      </c>
      <c r="I402" s="122">
        <f t="shared" si="41"/>
        <v>-5.0564688030049189E-2</v>
      </c>
      <c r="J402" s="128">
        <f t="shared" si="42"/>
        <v>81.227808551183671</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0.16366292134831459</v>
      </c>
      <c r="F403" s="128">
        <f t="shared" si="38"/>
        <v>14.565999999999999</v>
      </c>
      <c r="G403" s="122">
        <f t="shared" si="39"/>
        <v>0.16838110048263727</v>
      </c>
      <c r="H403" s="128">
        <f t="shared" si="40"/>
        <v>57983.379000000001</v>
      </c>
      <c r="I403" s="122">
        <f t="shared" si="41"/>
        <v>5.3158911183991929E-2</v>
      </c>
      <c r="J403" s="128">
        <f t="shared" si="42"/>
        <v>97.197916440266283</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0.63360674157303365</v>
      </c>
      <c r="F404" s="128">
        <f t="shared" si="38"/>
        <v>56.390999999999998</v>
      </c>
      <c r="G404" s="122">
        <f t="shared" si="39"/>
        <v>0.78907572932819892</v>
      </c>
      <c r="H404" s="128">
        <f t="shared" si="40"/>
        <v>271724.53999999992</v>
      </c>
      <c r="I404" s="122">
        <f t="shared" si="41"/>
        <v>-5.4277688786930775E-2</v>
      </c>
      <c r="J404" s="128">
        <f t="shared" si="42"/>
        <v>80.297329904250375</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5.0247191011235953E-2</v>
      </c>
      <c r="F405" s="128">
        <f t="shared" si="38"/>
        <v>4.4719999999999995</v>
      </c>
      <c r="G405" s="122">
        <f t="shared" si="39"/>
        <v>7.9692732563204582E-2</v>
      </c>
      <c r="H405" s="128">
        <f t="shared" si="40"/>
        <v>27442.83</v>
      </c>
      <c r="I405" s="122">
        <f t="shared" si="41"/>
        <v>-0.24844904077078347</v>
      </c>
      <c r="J405" s="128">
        <f t="shared" si="42"/>
        <v>63.051158361754922</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0.40680898876404498</v>
      </c>
      <c r="F406" s="128">
        <f t="shared" si="38"/>
        <v>36.206000000000003</v>
      </c>
      <c r="G406" s="122">
        <f t="shared" si="39"/>
        <v>0.48322752484333165</v>
      </c>
      <c r="H406" s="128">
        <f t="shared" si="40"/>
        <v>166403.264</v>
      </c>
      <c r="I406" s="122">
        <f t="shared" si="41"/>
        <v>-0.16758125912950161</v>
      </c>
      <c r="J406" s="128">
        <f t="shared" si="42"/>
        <v>84.185806447167408</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0.37591011235955052</v>
      </c>
      <c r="F407" s="128">
        <f t="shared" si="38"/>
        <v>33.455999999999996</v>
      </c>
      <c r="G407" s="122">
        <f t="shared" si="39"/>
        <v>0.44883736983023481</v>
      </c>
      <c r="H407" s="128">
        <f t="shared" si="40"/>
        <v>154560.739</v>
      </c>
      <c r="I407" s="122">
        <f t="shared" si="41"/>
        <v>-8.8582803692255616E-2</v>
      </c>
      <c r="J407" s="128">
        <f t="shared" si="42"/>
        <v>83.751963991263068</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0.15442696629213484</v>
      </c>
      <c r="F408" s="128">
        <f t="shared" si="38"/>
        <v>13.744000000000002</v>
      </c>
      <c r="G408" s="122">
        <f t="shared" si="39"/>
        <v>0.19316017632812363</v>
      </c>
      <c r="H408" s="128">
        <f t="shared" si="40"/>
        <v>66516.251999999993</v>
      </c>
      <c r="I408" s="122">
        <f t="shared" si="41"/>
        <v>-0.14070174651932438</v>
      </c>
      <c r="J408" s="128">
        <f t="shared" si="42"/>
        <v>79.947621309792041</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0.88303370786516855</v>
      </c>
      <c r="F409" s="128">
        <f t="shared" si="38"/>
        <v>78.59</v>
      </c>
      <c r="G409" s="122">
        <f t="shared" si="39"/>
        <v>0.90266720389826871</v>
      </c>
      <c r="H409" s="128">
        <f t="shared" si="40"/>
        <v>310840.67300000001</v>
      </c>
      <c r="I409" s="122">
        <f t="shared" si="41"/>
        <v>-5.4474456184187496E-2</v>
      </c>
      <c r="J409" s="128">
        <f t="shared" si="42"/>
        <v>97.824946342537899</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0.10195505617977525</v>
      </c>
      <c r="F410" s="128">
        <f t="shared" si="38"/>
        <v>9.0739999999999981</v>
      </c>
      <c r="G410" s="122">
        <f t="shared" si="39"/>
        <v>8.3697785444217951E-2</v>
      </c>
      <c r="H410" s="128">
        <f t="shared" si="40"/>
        <v>28822.002000000004</v>
      </c>
      <c r="I410" s="122">
        <f t="shared" si="41"/>
        <v>6.8908647678879595E-2</v>
      </c>
      <c r="J410" s="128">
        <f t="shared" si="42"/>
        <v>121.81332593049933</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2.3449438202247187E-2</v>
      </c>
      <c r="F411" s="128">
        <f t="shared" si="38"/>
        <v>2.0869999999999997</v>
      </c>
      <c r="G411" s="122">
        <f t="shared" si="39"/>
        <v>2.3674614790421596E-2</v>
      </c>
      <c r="H411" s="128">
        <f t="shared" si="40"/>
        <v>8152.5429999999997</v>
      </c>
      <c r="I411" s="122">
        <f t="shared" si="41"/>
        <v>6.3922366637192835E-2</v>
      </c>
      <c r="J411" s="128">
        <f t="shared" si="42"/>
        <v>99.048869051649731</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0.42706741573033702</v>
      </c>
      <c r="F412" s="128">
        <f t="shared" si="38"/>
        <v>38.008999999999993</v>
      </c>
      <c r="G412" s="122">
        <f t="shared" si="39"/>
        <v>0.42025650340633869</v>
      </c>
      <c r="H412" s="128">
        <f t="shared" si="40"/>
        <v>144718.68899999998</v>
      </c>
      <c r="I412" s="122">
        <f t="shared" si="41"/>
        <v>0.14876061939301322</v>
      </c>
      <c r="J412" s="128">
        <f t="shared" si="42"/>
        <v>101.62065602050016</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0.43201123595505614</v>
      </c>
      <c r="F413" s="128">
        <f t="shared" si="38"/>
        <v>38.448999999999998</v>
      </c>
      <c r="G413" s="122">
        <f t="shared" si="39"/>
        <v>0.45870280638173072</v>
      </c>
      <c r="H413" s="128">
        <f t="shared" si="40"/>
        <v>157957.98100000003</v>
      </c>
      <c r="I413" s="122">
        <f t="shared" si="41"/>
        <v>-0.11223271848119928</v>
      </c>
      <c r="J413" s="128">
        <f t="shared" si="42"/>
        <v>94.181075403218273</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0.12910112359550563</v>
      </c>
      <c r="F414" s="128">
        <f t="shared" si="38"/>
        <v>11.49</v>
      </c>
      <c r="G414" s="122">
        <f t="shared" si="39"/>
        <v>0.10781694341354058</v>
      </c>
      <c r="H414" s="128">
        <f t="shared" si="40"/>
        <v>37127.627000000008</v>
      </c>
      <c r="I414" s="122">
        <f t="shared" si="41"/>
        <v>6.375417055354049E-2</v>
      </c>
      <c r="J414" s="128">
        <f t="shared" si="42"/>
        <v>119.74103467237785</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8.9460674157303369E-2</v>
      </c>
      <c r="F415" s="128">
        <f t="shared" si="38"/>
        <v>7.9619999999999997</v>
      </c>
      <c r="G415" s="122">
        <f t="shared" si="39"/>
        <v>9.1061058549532767E-2</v>
      </c>
      <c r="H415" s="128">
        <f t="shared" si="40"/>
        <v>31357.604000000003</v>
      </c>
      <c r="I415" s="122">
        <f t="shared" si="41"/>
        <v>0.11586518074099841</v>
      </c>
      <c r="J415" s="128">
        <f t="shared" si="42"/>
        <v>98.242515057785255</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0.25380898876404495</v>
      </c>
      <c r="F416" s="128">
        <f t="shared" si="38"/>
        <v>22.589000000000002</v>
      </c>
      <c r="G416" s="122">
        <f t="shared" si="39"/>
        <v>0.2462969264544457</v>
      </c>
      <c r="H416" s="128">
        <f t="shared" si="40"/>
        <v>84814.31700000001</v>
      </c>
      <c r="I416" s="122">
        <f t="shared" si="41"/>
        <v>0.12273800548102927</v>
      </c>
      <c r="J416" s="128">
        <f t="shared" si="42"/>
        <v>103.05000245749663</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0.25308988764044943</v>
      </c>
      <c r="F417" s="128">
        <f t="shared" si="38"/>
        <v>22.524999999999999</v>
      </c>
      <c r="G417" s="122">
        <f t="shared" si="39"/>
        <v>0.26292756375632337</v>
      </c>
      <c r="H417" s="128">
        <f t="shared" si="40"/>
        <v>90541.21</v>
      </c>
      <c r="I417" s="122">
        <f t="shared" si="41"/>
        <v>-5.4066837893948928E-2</v>
      </c>
      <c r="J417" s="128">
        <f t="shared" si="42"/>
        <v>96.258408218854029</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0.27433707865168538</v>
      </c>
      <c r="F418" s="128">
        <f t="shared" si="38"/>
        <v>24.415999999999997</v>
      </c>
      <c r="G418" s="122">
        <f t="shared" si="39"/>
        <v>0.29149968056499342</v>
      </c>
      <c r="H418" s="128">
        <f t="shared" si="40"/>
        <v>100380.247</v>
      </c>
      <c r="I418" s="122">
        <f t="shared" si="41"/>
        <v>-0.12436489213487546</v>
      </c>
      <c r="J418" s="128">
        <f t="shared" si="42"/>
        <v>94.112308500632665</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7.4752808988764047E-2</v>
      </c>
      <c r="F419" s="128">
        <f t="shared" si="38"/>
        <v>6.6530000000000005</v>
      </c>
      <c r="G419" s="122">
        <f t="shared" si="39"/>
        <v>7.9214608053246913E-2</v>
      </c>
      <c r="H419" s="128">
        <f t="shared" si="40"/>
        <v>27278.184000000001</v>
      </c>
      <c r="I419" s="122">
        <f t="shared" si="41"/>
        <v>0.10588305999793787</v>
      </c>
      <c r="J419" s="128">
        <f t="shared" si="42"/>
        <v>94.367454218186992</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0.23728089887640447</v>
      </c>
      <c r="F420" s="128">
        <f t="shared" si="38"/>
        <v>21.117999999999999</v>
      </c>
      <c r="G420" s="122">
        <f t="shared" si="39"/>
        <v>0.22905700462890363</v>
      </c>
      <c r="H420" s="128">
        <f t="shared" si="40"/>
        <v>78877.611999999994</v>
      </c>
      <c r="I420" s="122">
        <f t="shared" si="41"/>
        <v>0.26369781562823175</v>
      </c>
      <c r="J420" s="128">
        <f t="shared" si="42"/>
        <v>103.59032646079713</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0.88279775280898876</v>
      </c>
      <c r="F421" s="128">
        <f t="shared" si="38"/>
        <v>78.569000000000003</v>
      </c>
      <c r="G421" s="122">
        <f t="shared" si="39"/>
        <v>0.8908630117494003</v>
      </c>
      <c r="H421" s="128">
        <f t="shared" si="40"/>
        <v>306775.80499999999</v>
      </c>
      <c r="I421" s="122">
        <f t="shared" si="41"/>
        <v>-3.4781919100143166E-2</v>
      </c>
      <c r="J421" s="128">
        <f t="shared" si="42"/>
        <v>99.094669008136989</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0.73386516853932593</v>
      </c>
      <c r="F422" s="128">
        <f t="shared" si="38"/>
        <v>65.314000000000007</v>
      </c>
      <c r="G422" s="122">
        <f t="shared" si="39"/>
        <v>0.74547488660057259</v>
      </c>
      <c r="H422" s="128">
        <f t="shared" si="40"/>
        <v>256710.24099999998</v>
      </c>
      <c r="I422" s="122">
        <f t="shared" si="41"/>
        <v>-3.8797969996806021E-2</v>
      </c>
      <c r="J422" s="128">
        <f t="shared" si="42"/>
        <v>98.442641292158356</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0.30075280898876405</v>
      </c>
      <c r="F423" s="128">
        <f t="shared" si="38"/>
        <v>26.766999999999999</v>
      </c>
      <c r="G423" s="122">
        <f t="shared" si="39"/>
        <v>0.31970545478833079</v>
      </c>
      <c r="H423" s="128">
        <f t="shared" si="40"/>
        <v>110093.13100000001</v>
      </c>
      <c r="I423" s="122">
        <f t="shared" si="41"/>
        <v>-0.11237749598040508</v>
      </c>
      <c r="J423" s="128">
        <f t="shared" si="42"/>
        <v>94.071841591781777</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0.44700000000000001</v>
      </c>
      <c r="F424" s="128">
        <f t="shared" si="38"/>
        <v>39.783000000000001</v>
      </c>
      <c r="G424" s="122">
        <f t="shared" si="39"/>
        <v>0.47833836588666451</v>
      </c>
      <c r="H424" s="128">
        <f t="shared" si="40"/>
        <v>164719.64300000001</v>
      </c>
      <c r="I424" s="122">
        <f t="shared" si="41"/>
        <v>1.9761298846091211E-2</v>
      </c>
      <c r="J424" s="128">
        <f t="shared" si="42"/>
        <v>93.448494178681514</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3.5247191011235954E-2</v>
      </c>
      <c r="F425" s="128">
        <f t="shared" si="38"/>
        <v>3.137</v>
      </c>
      <c r="G425" s="122">
        <f t="shared" si="39"/>
        <v>3.6444310862532595E-2</v>
      </c>
      <c r="H425" s="128">
        <f t="shared" si="40"/>
        <v>12549.89</v>
      </c>
      <c r="I425" s="122">
        <f t="shared" si="41"/>
        <v>-0.134622243082723</v>
      </c>
      <c r="J425" s="128">
        <f t="shared" si="42"/>
        <v>96.715207880285732</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4.9606741573033707E-2</v>
      </c>
      <c r="F426" s="128">
        <f t="shared" si="38"/>
        <v>4.415</v>
      </c>
      <c r="G426" s="122">
        <f t="shared" si="39"/>
        <v>5.1186570371531952E-2</v>
      </c>
      <c r="H426" s="128">
        <f t="shared" si="40"/>
        <v>17626.505000000001</v>
      </c>
      <c r="I426" s="122">
        <f t="shared" si="41"/>
        <v>-0.23575448375581037</v>
      </c>
      <c r="J426" s="128">
        <f t="shared" si="42"/>
        <v>96.913587319816045</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0.14833707865168538</v>
      </c>
      <c r="F427" s="128">
        <f t="shared" si="38"/>
        <v>13.202</v>
      </c>
      <c r="G427" s="122">
        <f t="shared" si="39"/>
        <v>0.15659387323657359</v>
      </c>
      <c r="H427" s="128">
        <f t="shared" si="40"/>
        <v>53924.35300000001</v>
      </c>
      <c r="I427" s="122">
        <f t="shared" si="41"/>
        <v>-0.27492802104430508</v>
      </c>
      <c r="J427" s="128">
        <f t="shared" si="42"/>
        <v>94.727255661903015</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0.50567415730337073</v>
      </c>
      <c r="F428" s="128">
        <f t="shared" si="38"/>
        <v>45.004999999999995</v>
      </c>
      <c r="G428" s="122">
        <f t="shared" si="39"/>
        <v>0.50313625935799378</v>
      </c>
      <c r="H428" s="128">
        <f t="shared" si="40"/>
        <v>173258.99600000001</v>
      </c>
      <c r="I428" s="122">
        <f t="shared" si="41"/>
        <v>0.10551304764163667</v>
      </c>
      <c r="J428" s="128">
        <f t="shared" si="42"/>
        <v>100.50441563257939</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0.23894382022471913</v>
      </c>
      <c r="F429" s="128">
        <f t="shared" si="38"/>
        <v>21.266000000000002</v>
      </c>
      <c r="G429" s="122">
        <f t="shared" si="39"/>
        <v>0.23801458656398283</v>
      </c>
      <c r="H429" s="128">
        <f t="shared" si="40"/>
        <v>81962.226999999999</v>
      </c>
      <c r="I429" s="122">
        <f t="shared" si="41"/>
        <v>-0.27484595194065653</v>
      </c>
      <c r="J429" s="128">
        <f t="shared" si="42"/>
        <v>100.39041038372936</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0.13171910112359553</v>
      </c>
      <c r="F430" s="128">
        <f t="shared" si="38"/>
        <v>11.723000000000001</v>
      </c>
      <c r="G430" s="122">
        <f t="shared" si="39"/>
        <v>0.12384198711805738</v>
      </c>
      <c r="H430" s="128">
        <f t="shared" si="40"/>
        <v>42645.979000000007</v>
      </c>
      <c r="I430" s="122">
        <f t="shared" si="41"/>
        <v>-0.20413856406218403</v>
      </c>
      <c r="J430" s="128">
        <f t="shared" si="42"/>
        <v>106.36061661222294</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0.2638314606741573</v>
      </c>
      <c r="F431" s="128">
        <f t="shared" si="38"/>
        <v>23.481000000000002</v>
      </c>
      <c r="G431" s="122">
        <f t="shared" si="39"/>
        <v>0.27017154531040372</v>
      </c>
      <c r="H431" s="128">
        <f t="shared" si="40"/>
        <v>93035.733000000007</v>
      </c>
      <c r="I431" s="122">
        <f t="shared" si="41"/>
        <v>-0.28244749577505535</v>
      </c>
      <c r="J431" s="128">
        <f t="shared" si="42"/>
        <v>97.653311480688245</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0.13453932584269662</v>
      </c>
      <c r="F432" s="128">
        <f t="shared" si="38"/>
        <v>11.974</v>
      </c>
      <c r="G432" s="122">
        <f t="shared" si="39"/>
        <v>0.13325262372298599</v>
      </c>
      <c r="H432" s="128">
        <f t="shared" si="40"/>
        <v>45886.607000000011</v>
      </c>
      <c r="I432" s="122">
        <f t="shared" si="41"/>
        <v>-0.24395033001796462</v>
      </c>
      <c r="J432" s="128">
        <f t="shared" si="42"/>
        <v>100.96561109549747</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0.17346067415730335</v>
      </c>
      <c r="F433" s="128">
        <f t="shared" si="38"/>
        <v>15.437999999999999</v>
      </c>
      <c r="G433" s="122">
        <f t="shared" si="39"/>
        <v>0.17208546338403638</v>
      </c>
      <c r="H433" s="128">
        <f t="shared" si="40"/>
        <v>59259.006000000001</v>
      </c>
      <c r="I433" s="122">
        <f t="shared" si="41"/>
        <v>-0.21734570105641224</v>
      </c>
      <c r="J433" s="128">
        <f t="shared" si="42"/>
        <v>100.79914406843184</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0.19004494382022469</v>
      </c>
      <c r="F434" s="128">
        <f t="shared" si="38"/>
        <v>16.913999999999998</v>
      </c>
      <c r="G434" s="122">
        <f t="shared" si="39"/>
        <v>0.19332662519819493</v>
      </c>
      <c r="H434" s="128">
        <f t="shared" si="40"/>
        <v>66573.570000000007</v>
      </c>
      <c r="I434" s="122">
        <f t="shared" si="41"/>
        <v>-0.30996062783558098</v>
      </c>
      <c r="J434" s="128">
        <f t="shared" si="42"/>
        <v>98.302519699702032</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0.46237078651685387</v>
      </c>
      <c r="F435" s="128">
        <f t="shared" si="38"/>
        <v>41.150999999999996</v>
      </c>
      <c r="G435" s="122">
        <f t="shared" si="39"/>
        <v>0.46452148055221598</v>
      </c>
      <c r="H435" s="128">
        <f t="shared" si="40"/>
        <v>159961.68799999999</v>
      </c>
      <c r="I435" s="122">
        <f t="shared" si="41"/>
        <v>-0.25103392097884847</v>
      </c>
      <c r="J435" s="128">
        <f t="shared" si="42"/>
        <v>99.53700870134027</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0.22813483146067418</v>
      </c>
      <c r="F436" s="128">
        <f t="shared" si="38"/>
        <v>20.304000000000002</v>
      </c>
      <c r="G436" s="122">
        <f t="shared" si="39"/>
        <v>0.23235926274400481</v>
      </c>
      <c r="H436" s="128">
        <f t="shared" si="40"/>
        <v>80014.771000000008</v>
      </c>
      <c r="I436" s="122">
        <f t="shared" si="41"/>
        <v>-0.30099290489988806</v>
      </c>
      <c r="J436" s="128">
        <f t="shared" si="42"/>
        <v>98.181939797259218</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0.21859550561797755</v>
      </c>
      <c r="F437" s="128">
        <f t="shared" si="38"/>
        <v>19.455000000000002</v>
      </c>
      <c r="G437" s="122">
        <f t="shared" si="39"/>
        <v>0.22004102997461947</v>
      </c>
      <c r="H437" s="128">
        <f t="shared" si="40"/>
        <v>75772.88900000001</v>
      </c>
      <c r="I437" s="122">
        <f t="shared" si="41"/>
        <v>-0.24708972436460297</v>
      </c>
      <c r="J437" s="128">
        <f t="shared" si="42"/>
        <v>99.343065992370299</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0.68513483146067433</v>
      </c>
      <c r="F438" s="128">
        <f t="shared" si="38"/>
        <v>60.977000000000011</v>
      </c>
      <c r="G438" s="122">
        <f t="shared" si="39"/>
        <v>0.69329815482724377</v>
      </c>
      <c r="H438" s="128">
        <f t="shared" si="40"/>
        <v>238742.766</v>
      </c>
      <c r="I438" s="122">
        <f t="shared" si="41"/>
        <v>-6.1058088892753069E-2</v>
      </c>
      <c r="J438" s="128">
        <f t="shared" si="42"/>
        <v>98.822537849014807</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0.31920224719101131</v>
      </c>
      <c r="F439" s="128">
        <f t="shared" si="38"/>
        <v>28.409000000000006</v>
      </c>
      <c r="G439" s="122">
        <f t="shared" si="39"/>
        <v>0.32257697802867946</v>
      </c>
      <c r="H439" s="128">
        <f t="shared" si="40"/>
        <v>111081.963</v>
      </c>
      <c r="I439" s="122">
        <f t="shared" si="41"/>
        <v>-0.21431104919304214</v>
      </c>
      <c r="J439" s="128">
        <f t="shared" si="42"/>
        <v>98.953821547250001</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0.2142808988764045</v>
      </c>
      <c r="F440" s="128">
        <f t="shared" si="38"/>
        <v>19.071000000000002</v>
      </c>
      <c r="G440" s="122">
        <f t="shared" si="39"/>
        <v>0.2230050790166048</v>
      </c>
      <c r="H440" s="128">
        <f t="shared" si="40"/>
        <v>76793.582999999999</v>
      </c>
      <c r="I440" s="122">
        <f t="shared" si="41"/>
        <v>-0.31379474036300897</v>
      </c>
      <c r="J440" s="128">
        <f t="shared" si="42"/>
        <v>96.087900697745681</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6.1044943820224719E-2</v>
      </c>
      <c r="F441" s="128">
        <f t="shared" si="38"/>
        <v>5.4329999999999998</v>
      </c>
      <c r="G441" s="122">
        <f t="shared" si="39"/>
        <v>5.8141628770059066E-2</v>
      </c>
      <c r="H441" s="128">
        <f t="shared" si="40"/>
        <v>20021.535</v>
      </c>
      <c r="I441" s="122">
        <f t="shared" si="41"/>
        <v>-0.19362749238095966</v>
      </c>
      <c r="J441" s="128">
        <f t="shared" si="42"/>
        <v>104.99352204536238</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5.800000000000001E-2</v>
      </c>
      <c r="F442" s="128">
        <f t="shared" si="38"/>
        <v>5.1620000000000008</v>
      </c>
      <c r="G442" s="122">
        <f t="shared" si="39"/>
        <v>5.5400388549126205E-2</v>
      </c>
      <c r="H442" s="128">
        <f t="shared" si="40"/>
        <v>19077.567000000003</v>
      </c>
      <c r="I442" s="122">
        <f t="shared" si="41"/>
        <v>-0.21200168198963848</v>
      </c>
      <c r="J442" s="128">
        <f t="shared" si="42"/>
        <v>104.69240653171342</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0.77271910112359554</v>
      </c>
      <c r="F443" s="128">
        <f t="shared" si="38"/>
        <v>68.772000000000006</v>
      </c>
      <c r="G443" s="122">
        <f t="shared" si="39"/>
        <v>0.79969338885694541</v>
      </c>
      <c r="H443" s="128">
        <f t="shared" si="40"/>
        <v>275380.81599999999</v>
      </c>
      <c r="I443" s="122">
        <f t="shared" si="41"/>
        <v>-0.15037787584090784</v>
      </c>
      <c r="J443" s="128">
        <f t="shared" si="42"/>
        <v>96.626921253918823</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0.61904494382022468</v>
      </c>
      <c r="F444" s="128">
        <f t="shared" si="38"/>
        <v>55.094999999999999</v>
      </c>
      <c r="G444" s="122">
        <f t="shared" si="39"/>
        <v>0.6228359933557519</v>
      </c>
      <c r="H444" s="128">
        <f t="shared" si="40"/>
        <v>214478.557</v>
      </c>
      <c r="I444" s="122">
        <f t="shared" si="41"/>
        <v>-7.6365820285878511E-3</v>
      </c>
      <c r="J444" s="128">
        <f t="shared" si="42"/>
        <v>99.391324590105725</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0.46085393258426971</v>
      </c>
      <c r="F445" s="128">
        <f t="shared" si="38"/>
        <v>41.016000000000005</v>
      </c>
      <c r="G445" s="122">
        <f t="shared" si="39"/>
        <v>0.45385110263156364</v>
      </c>
      <c r="H445" s="128">
        <f t="shared" si="40"/>
        <v>156287.258</v>
      </c>
      <c r="I445" s="122">
        <f t="shared" si="41"/>
        <v>-2.2206837731931699E-2</v>
      </c>
      <c r="J445" s="128">
        <f t="shared" si="42"/>
        <v>101.54297960544805</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5.5910112359550561E-2</v>
      </c>
      <c r="F446" s="128">
        <f t="shared" si="38"/>
        <v>4.976</v>
      </c>
      <c r="G446" s="122">
        <f t="shared" si="39"/>
        <v>5.3759218603894779E-2</v>
      </c>
      <c r="H446" s="128">
        <f t="shared" si="40"/>
        <v>18512.416999999998</v>
      </c>
      <c r="I446" s="122">
        <f t="shared" si="41"/>
        <v>-0.21378385074348188</v>
      </c>
      <c r="J446" s="128">
        <f t="shared" si="42"/>
        <v>104.00097659808611</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0.37120224719101125</v>
      </c>
      <c r="F447" s="128">
        <f t="shared" si="38"/>
        <v>33.036999999999999</v>
      </c>
      <c r="G447" s="122">
        <f t="shared" si="39"/>
        <v>0.36903170247242689</v>
      </c>
      <c r="H447" s="128">
        <f t="shared" si="40"/>
        <v>127079.01899999999</v>
      </c>
      <c r="I447" s="122">
        <f t="shared" si="41"/>
        <v>-0.16019498436847202</v>
      </c>
      <c r="J447" s="128">
        <f t="shared" si="42"/>
        <v>100.58817296834992</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0.14251685393258423</v>
      </c>
      <c r="F448" s="128">
        <f t="shared" si="38"/>
        <v>12.683999999999997</v>
      </c>
      <c r="G448" s="122">
        <f t="shared" si="39"/>
        <v>0.15134248950220408</v>
      </c>
      <c r="H448" s="128">
        <f t="shared" si="40"/>
        <v>52115.996999999996</v>
      </c>
      <c r="I448" s="122">
        <f t="shared" si="41"/>
        <v>-0.27803690644412199</v>
      </c>
      <c r="J448" s="128">
        <f t="shared" si="42"/>
        <v>94.168435051749739</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0.15807865168539328</v>
      </c>
      <c r="F449" s="128">
        <f t="shared" si="38"/>
        <v>14.069000000000003</v>
      </c>
      <c r="G449" s="122">
        <f t="shared" si="39"/>
        <v>0.15580200837500507</v>
      </c>
      <c r="H449" s="128">
        <f t="shared" si="40"/>
        <v>53651.667999999998</v>
      </c>
      <c r="I449" s="122">
        <f t="shared" si="41"/>
        <v>-0.18891051937897024</v>
      </c>
      <c r="J449" s="128">
        <f t="shared" si="42"/>
        <v>101.46124131141396</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0.11435955056179777</v>
      </c>
      <c r="F450" s="128">
        <f t="shared" si="38"/>
        <v>10.178000000000001</v>
      </c>
      <c r="G450" s="122">
        <f t="shared" si="39"/>
        <v>0.10880955865697908</v>
      </c>
      <c r="H450" s="128">
        <f t="shared" si="40"/>
        <v>37469.442000000003</v>
      </c>
      <c r="I450" s="122">
        <f t="shared" si="41"/>
        <v>-0.17677268934287357</v>
      </c>
      <c r="J450" s="128">
        <f t="shared" si="42"/>
        <v>105.10064738183064</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0.10412359550561799</v>
      </c>
      <c r="F451" s="128">
        <f t="shared" si="38"/>
        <v>9.2670000000000012</v>
      </c>
      <c r="G451" s="122">
        <f t="shared" si="39"/>
        <v>0.10666840613547529</v>
      </c>
      <c r="H451" s="128">
        <f t="shared" si="40"/>
        <v>36732.118999999999</v>
      </c>
      <c r="I451" s="122">
        <f t="shared" si="41"/>
        <v>-0.27965246589650045</v>
      </c>
      <c r="J451" s="128">
        <f t="shared" si="42"/>
        <v>97.614278939702885</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0.20626966292134827</v>
      </c>
      <c r="F452" s="128">
        <f t="shared" si="38"/>
        <v>18.357999999999997</v>
      </c>
      <c r="G452" s="122">
        <f t="shared" si="39"/>
        <v>0.19736794266432026</v>
      </c>
      <c r="H452" s="128">
        <f t="shared" si="40"/>
        <v>67965.23</v>
      </c>
      <c r="I452" s="122">
        <f t="shared" si="41"/>
        <v>-7.3528923224288986E-2</v>
      </c>
      <c r="J452" s="128">
        <f t="shared" si="42"/>
        <v>104.51021586224259</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0.14893258426966291</v>
      </c>
      <c r="F453" s="128">
        <f t="shared" si="38"/>
        <v>13.254999999999999</v>
      </c>
      <c r="G453" s="122">
        <f t="shared" si="39"/>
        <v>0.14492190394879748</v>
      </c>
      <c r="H453" s="128">
        <f t="shared" si="40"/>
        <v>49905.017</v>
      </c>
      <c r="I453" s="122">
        <f t="shared" si="41"/>
        <v>-0.17597113606675965</v>
      </c>
      <c r="J453" s="128">
        <f t="shared" si="42"/>
        <v>102.76747697317201</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6.8528089887640448E-2</v>
      </c>
      <c r="F454" s="128">
        <f t="shared" si="38"/>
        <v>6.0990000000000002</v>
      </c>
      <c r="G454" s="122">
        <f t="shared" si="39"/>
        <v>6.8419177135423032E-2</v>
      </c>
      <c r="H454" s="128">
        <f t="shared" si="40"/>
        <v>23560.691000000003</v>
      </c>
      <c r="I454" s="122">
        <f t="shared" si="41"/>
        <v>-0.22876589240042317</v>
      </c>
      <c r="J454" s="128">
        <f t="shared" si="42"/>
        <v>100.15918453974074</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6.273033707865168E-2</v>
      </c>
      <c r="F455" s="128">
        <f t="shared" si="38"/>
        <v>5.5829999999999993</v>
      </c>
      <c r="G455" s="122">
        <f t="shared" si="39"/>
        <v>6.3243955418488901E-2</v>
      </c>
      <c r="H455" s="128">
        <f t="shared" si="40"/>
        <v>21778.562000000002</v>
      </c>
      <c r="I455" s="122">
        <f t="shared" si="41"/>
        <v>-0.2291134997658707</v>
      </c>
      <c r="J455" s="128">
        <f t="shared" si="42"/>
        <v>99.187877582231252</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0.29621348314606738</v>
      </c>
      <c r="F456" s="128">
        <f t="shared" si="38"/>
        <v>26.362999999999996</v>
      </c>
      <c r="G456" s="122">
        <f t="shared" si="39"/>
        <v>0.29981515167354905</v>
      </c>
      <c r="H456" s="128">
        <f t="shared" si="40"/>
        <v>103243.74600000001</v>
      </c>
      <c r="I456" s="122">
        <f t="shared" si="41"/>
        <v>-0.19112754241037413</v>
      </c>
      <c r="J456" s="128">
        <f t="shared" si="42"/>
        <v>98.79870363209551</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5.7235955056179788E-2</v>
      </c>
      <c r="F457" s="128">
        <f t="shared" ref="F457:F520" si="44">SUMPRODUCT($K$2:$AI$2,$K457:$AI457)</f>
        <v>5.0940000000000012</v>
      </c>
      <c r="G457" s="122">
        <f t="shared" ref="G457:G520" si="45">SUMPRODUCT($K$3:$AI$3,$K457:$AI457)/$J$3</f>
        <v>5.4315537899511546E-2</v>
      </c>
      <c r="H457" s="128">
        <f t="shared" ref="H457:H520" si="46">SUMPRODUCT($K$3:$AI$3,$K457:$AI457)</f>
        <v>18703.989999999998</v>
      </c>
      <c r="I457" s="122">
        <f t="shared" ref="I457:I520" si="47">CORREL($K$4:$AI$4,$K457:$AI457)</f>
        <v>-0.1966332495200577</v>
      </c>
      <c r="J457" s="128">
        <f t="shared" si="42"/>
        <v>105.37676191676731</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0.53212359550561805</v>
      </c>
      <c r="F458" s="128">
        <f t="shared" si="44"/>
        <v>47.359000000000002</v>
      </c>
      <c r="G458" s="122">
        <f t="shared" si="45"/>
        <v>0.55152783730884725</v>
      </c>
      <c r="H458" s="128">
        <f t="shared" si="46"/>
        <v>189923.02300000002</v>
      </c>
      <c r="I458" s="122">
        <f t="shared" si="47"/>
        <v>-0.1501668195084078</v>
      </c>
      <c r="J458" s="128">
        <f t="shared" ref="J458:J521" si="48">$E458/$G458*100</f>
        <v>96.481729390503432</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0.56429213483146068</v>
      </c>
      <c r="F459" s="128">
        <f t="shared" si="44"/>
        <v>50.222000000000001</v>
      </c>
      <c r="G459" s="122">
        <f t="shared" si="45"/>
        <v>0.57111973585628906</v>
      </c>
      <c r="H459" s="128">
        <f t="shared" si="46"/>
        <v>196669.65</v>
      </c>
      <c r="I459" s="122">
        <f t="shared" si="47"/>
        <v>-3.2803964962201518E-2</v>
      </c>
      <c r="J459" s="128">
        <f t="shared" si="48"/>
        <v>98.804523710848187</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0.42084269662921348</v>
      </c>
      <c r="F460" s="128">
        <f t="shared" si="44"/>
        <v>37.454999999999998</v>
      </c>
      <c r="G460" s="122">
        <f t="shared" si="45"/>
        <v>0.422644219097567</v>
      </c>
      <c r="H460" s="128">
        <f t="shared" si="46"/>
        <v>145540.91799999998</v>
      </c>
      <c r="I460" s="122">
        <f t="shared" si="47"/>
        <v>-6.490670212558787E-2</v>
      </c>
      <c r="J460" s="128">
        <f t="shared" si="48"/>
        <v>99.573749648770743</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0.24859550561797752</v>
      </c>
      <c r="F461" s="128">
        <f t="shared" si="44"/>
        <v>22.125</v>
      </c>
      <c r="G461" s="122">
        <f t="shared" si="45"/>
        <v>0.25144161018474959</v>
      </c>
      <c r="H461" s="128">
        <f t="shared" si="46"/>
        <v>86585.93</v>
      </c>
      <c r="I461" s="122">
        <f t="shared" si="47"/>
        <v>-0.1579698265009116</v>
      </c>
      <c r="J461" s="128">
        <f t="shared" si="48"/>
        <v>98.868085292374303</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0.11395505617977529</v>
      </c>
      <c r="F462" s="128">
        <f t="shared" si="44"/>
        <v>10.142000000000001</v>
      </c>
      <c r="G462" s="122">
        <f t="shared" si="45"/>
        <v>0.11578725338165516</v>
      </c>
      <c r="H462" s="128">
        <f t="shared" si="46"/>
        <v>39872.267000000007</v>
      </c>
      <c r="I462" s="122">
        <f t="shared" si="47"/>
        <v>-0.20808138282583699</v>
      </c>
      <c r="J462" s="128">
        <f t="shared" si="48"/>
        <v>98.417617528381456</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9.9247191011235955E-2</v>
      </c>
      <c r="F463" s="128">
        <f t="shared" si="44"/>
        <v>8.8330000000000002</v>
      </c>
      <c r="G463" s="122">
        <f t="shared" si="45"/>
        <v>9.969056621306896E-2</v>
      </c>
      <c r="H463" s="128">
        <f t="shared" si="46"/>
        <v>34329.243999999999</v>
      </c>
      <c r="I463" s="122">
        <f t="shared" si="47"/>
        <v>-0.23883752786583848</v>
      </c>
      <c r="J463" s="128">
        <f t="shared" si="48"/>
        <v>99.555248587027407</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0.11020224719101124</v>
      </c>
      <c r="F464" s="128">
        <f t="shared" si="44"/>
        <v>9.8079999999999998</v>
      </c>
      <c r="G464" s="122">
        <f t="shared" si="45"/>
        <v>0.11134390953600617</v>
      </c>
      <c r="H464" s="128">
        <f t="shared" si="46"/>
        <v>38342.166000000012</v>
      </c>
      <c r="I464" s="122">
        <f t="shared" si="47"/>
        <v>-0.24001407988161289</v>
      </c>
      <c r="J464" s="128">
        <f t="shared" si="48"/>
        <v>98.974652183713957</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5.0235955056179775E-2</v>
      </c>
      <c r="F465" s="128">
        <f t="shared" si="44"/>
        <v>4.4710000000000001</v>
      </c>
      <c r="G465" s="122">
        <f t="shared" si="45"/>
        <v>4.9041271002851688E-2</v>
      </c>
      <c r="H465" s="128">
        <f t="shared" si="46"/>
        <v>16887.754000000001</v>
      </c>
      <c r="I465" s="122">
        <f t="shared" si="47"/>
        <v>-0.24407754539985807</v>
      </c>
      <c r="J465" s="128">
        <f t="shared" si="48"/>
        <v>102.43607889619869</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5.8831460674157308E-2</v>
      </c>
      <c r="F466" s="128">
        <f t="shared" si="44"/>
        <v>5.2360000000000007</v>
      </c>
      <c r="G466" s="122">
        <f t="shared" si="45"/>
        <v>5.9740052503499265E-2</v>
      </c>
      <c r="H466" s="128">
        <f t="shared" si="46"/>
        <v>20571.965</v>
      </c>
      <c r="I466" s="122">
        <f t="shared" si="47"/>
        <v>-0.27221327927567252</v>
      </c>
      <c r="J466" s="128">
        <f t="shared" si="48"/>
        <v>98.479091009689455</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0.1007865168539326</v>
      </c>
      <c r="F467" s="128">
        <f t="shared" si="44"/>
        <v>8.9700000000000006</v>
      </c>
      <c r="G467" s="122">
        <f t="shared" si="45"/>
        <v>0.10251265253021566</v>
      </c>
      <c r="H467" s="128">
        <f t="shared" si="46"/>
        <v>35301.052000000003</v>
      </c>
      <c r="I467" s="122">
        <f t="shared" si="47"/>
        <v>-0.2560414856095195</v>
      </c>
      <c r="J467" s="128">
        <f t="shared" si="48"/>
        <v>98.316173044323207</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0.19144943820224722</v>
      </c>
      <c r="F468" s="128">
        <f t="shared" si="44"/>
        <v>17.039000000000001</v>
      </c>
      <c r="G468" s="122">
        <f t="shared" si="45"/>
        <v>0.19622728962300859</v>
      </c>
      <c r="H468" s="128">
        <f t="shared" si="46"/>
        <v>67572.436999999991</v>
      </c>
      <c r="I468" s="122">
        <f t="shared" si="47"/>
        <v>-0.13753728144562261</v>
      </c>
      <c r="J468" s="128">
        <f t="shared" si="48"/>
        <v>97.565144262074583</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0.46205617977528096</v>
      </c>
      <c r="F469" s="128">
        <f t="shared" si="44"/>
        <v>41.123000000000005</v>
      </c>
      <c r="G469" s="122">
        <f t="shared" si="45"/>
        <v>0.46933739015791709</v>
      </c>
      <c r="H469" s="128">
        <f t="shared" si="46"/>
        <v>161620.08500000002</v>
      </c>
      <c r="I469" s="122">
        <f t="shared" si="47"/>
        <v>-0.16490827844351766</v>
      </c>
      <c r="J469" s="128">
        <f t="shared" si="48"/>
        <v>98.44861915216552</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0.24929213483146068</v>
      </c>
      <c r="F470" s="128">
        <f t="shared" si="44"/>
        <v>22.187000000000001</v>
      </c>
      <c r="G470" s="122">
        <f t="shared" si="45"/>
        <v>0.23612239297475301</v>
      </c>
      <c r="H470" s="128">
        <f t="shared" si="46"/>
        <v>81310.634999999995</v>
      </c>
      <c r="I470" s="122">
        <f t="shared" si="47"/>
        <v>-0.14221007080917095</v>
      </c>
      <c r="J470" s="128">
        <f t="shared" si="48"/>
        <v>105.57750651718823</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0.27147191011235949</v>
      </c>
      <c r="F471" s="128">
        <f t="shared" si="44"/>
        <v>24.160999999999994</v>
      </c>
      <c r="G471" s="122">
        <f t="shared" si="45"/>
        <v>0.28491074695520358</v>
      </c>
      <c r="H471" s="128">
        <f t="shared" si="46"/>
        <v>98111.294999999998</v>
      </c>
      <c r="I471" s="122">
        <f t="shared" si="47"/>
        <v>-0.25546512615051326</v>
      </c>
      <c r="J471" s="128">
        <f t="shared" si="48"/>
        <v>95.283141479757148</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0.1817865168539326</v>
      </c>
      <c r="F472" s="128">
        <f t="shared" si="44"/>
        <v>16.179000000000002</v>
      </c>
      <c r="G472" s="122">
        <f t="shared" si="45"/>
        <v>0.18249210124347337</v>
      </c>
      <c r="H472" s="128">
        <f t="shared" si="46"/>
        <v>62842.615000000005</v>
      </c>
      <c r="I472" s="122">
        <f t="shared" si="47"/>
        <v>-0.14027947994465706</v>
      </c>
      <c r="J472" s="128">
        <f t="shared" si="48"/>
        <v>99.613361682651998</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0.15394382022471906</v>
      </c>
      <c r="F473" s="128">
        <f t="shared" si="44"/>
        <v>13.700999999999997</v>
      </c>
      <c r="G473" s="122">
        <f t="shared" si="45"/>
        <v>0.1587430319609244</v>
      </c>
      <c r="H473" s="128">
        <f t="shared" si="46"/>
        <v>54664.433000000005</v>
      </c>
      <c r="I473" s="122">
        <f t="shared" si="47"/>
        <v>-0.27407877953210286</v>
      </c>
      <c r="J473" s="128">
        <f t="shared" si="48"/>
        <v>96.976741796523896</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8.0988764044943817E-2</v>
      </c>
      <c r="F474" s="128">
        <f t="shared" si="44"/>
        <v>7.2079999999999993</v>
      </c>
      <c r="G474" s="122">
        <f t="shared" si="45"/>
        <v>7.8200332212406853E-2</v>
      </c>
      <c r="H474" s="128">
        <f t="shared" si="46"/>
        <v>26928.91</v>
      </c>
      <c r="I474" s="122">
        <f t="shared" si="47"/>
        <v>-0.21944336175872795</v>
      </c>
      <c r="J474" s="128">
        <f t="shared" si="48"/>
        <v>103.56575445864226</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5.7449438202247183E-2</v>
      </c>
      <c r="F475" s="128">
        <f t="shared" si="44"/>
        <v>5.1129999999999995</v>
      </c>
      <c r="G475" s="122">
        <f t="shared" si="45"/>
        <v>5.6228939069224465E-2</v>
      </c>
      <c r="H475" s="128">
        <f t="shared" si="46"/>
        <v>19362.884999999998</v>
      </c>
      <c r="I475" s="122">
        <f t="shared" si="47"/>
        <v>-0.24283204439493225</v>
      </c>
      <c r="J475" s="128">
        <f t="shared" si="48"/>
        <v>102.1705889409013</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6.4516853932584259E-2</v>
      </c>
      <c r="F476" s="128">
        <f t="shared" si="44"/>
        <v>5.7419999999999991</v>
      </c>
      <c r="G476" s="122">
        <f t="shared" si="45"/>
        <v>6.1540765714750346E-2</v>
      </c>
      <c r="H476" s="128">
        <f t="shared" si="46"/>
        <v>21192.055</v>
      </c>
      <c r="I476" s="122">
        <f t="shared" si="47"/>
        <v>-0.28008989277354984</v>
      </c>
      <c r="J476" s="128">
        <f t="shared" si="48"/>
        <v>104.83596228169874</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0.13864044943820222</v>
      </c>
      <c r="F477" s="128">
        <f t="shared" si="44"/>
        <v>12.338999999999997</v>
      </c>
      <c r="G477" s="122">
        <f t="shared" si="45"/>
        <v>0.13677954919008709</v>
      </c>
      <c r="H477" s="128">
        <f t="shared" si="46"/>
        <v>47101.132000000005</v>
      </c>
      <c r="I477" s="122">
        <f t="shared" si="47"/>
        <v>-0.25450493741942293</v>
      </c>
      <c r="J477" s="128">
        <f t="shared" si="48"/>
        <v>101.36051058738977</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0.58530337078651695</v>
      </c>
      <c r="F478" s="128">
        <f t="shared" si="44"/>
        <v>52.092000000000006</v>
      </c>
      <c r="G478" s="122">
        <f t="shared" si="45"/>
        <v>0.5957161907085069</v>
      </c>
      <c r="H478" s="128">
        <f t="shared" si="46"/>
        <v>205139.63600000003</v>
      </c>
      <c r="I478" s="122">
        <f t="shared" si="47"/>
        <v>-0.14162053070008673</v>
      </c>
      <c r="J478" s="128">
        <f t="shared" si="48"/>
        <v>98.252050207061586</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0.20341573033707869</v>
      </c>
      <c r="F479" s="128">
        <f t="shared" si="44"/>
        <v>18.104000000000003</v>
      </c>
      <c r="G479" s="122">
        <f t="shared" si="45"/>
        <v>0.20474180068417175</v>
      </c>
      <c r="H479" s="128">
        <f t="shared" si="46"/>
        <v>70504.477000000014</v>
      </c>
      <c r="I479" s="122">
        <f t="shared" si="47"/>
        <v>-0.28288576354748912</v>
      </c>
      <c r="J479" s="128">
        <f t="shared" si="48"/>
        <v>99.352320658184198</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0.27452808988764049</v>
      </c>
      <c r="F480" s="128">
        <f t="shared" si="44"/>
        <v>24.433000000000003</v>
      </c>
      <c r="G480" s="122">
        <f t="shared" si="45"/>
        <v>0.28183175938993726</v>
      </c>
      <c r="H480" s="128">
        <f t="shared" si="46"/>
        <v>97051.021000000008</v>
      </c>
      <c r="I480" s="122">
        <f t="shared" si="47"/>
        <v>-0.20052967725636242</v>
      </c>
      <c r="J480" s="128">
        <f t="shared" si="48"/>
        <v>97.408500192417435</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0.52006741573033721</v>
      </c>
      <c r="F481" s="128">
        <f t="shared" si="44"/>
        <v>46.286000000000008</v>
      </c>
      <c r="G481" s="122">
        <f t="shared" si="45"/>
        <v>0.53567599416885914</v>
      </c>
      <c r="H481" s="128">
        <f t="shared" si="46"/>
        <v>184464.31399999998</v>
      </c>
      <c r="I481" s="122">
        <f t="shared" si="47"/>
        <v>-0.18406845604340646</v>
      </c>
      <c r="J481" s="128">
        <f t="shared" si="48"/>
        <v>97.086190419501662</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0.80671910112359557</v>
      </c>
      <c r="F482" s="128">
        <f t="shared" si="44"/>
        <v>71.798000000000002</v>
      </c>
      <c r="G482" s="122">
        <f t="shared" si="45"/>
        <v>0.82697181421660015</v>
      </c>
      <c r="H482" s="128">
        <f t="shared" si="46"/>
        <v>284774.36</v>
      </c>
      <c r="I482" s="122">
        <f t="shared" si="47"/>
        <v>-8.8950744236973051E-2</v>
      </c>
      <c r="J482" s="128">
        <f t="shared" si="48"/>
        <v>97.550979036426995</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0.49466292134831458</v>
      </c>
      <c r="F483" s="128">
        <f t="shared" si="44"/>
        <v>44.024999999999999</v>
      </c>
      <c r="G483" s="122">
        <f t="shared" si="45"/>
        <v>0.50597006313197312</v>
      </c>
      <c r="H483" s="128">
        <f t="shared" si="46"/>
        <v>174234.83900000001</v>
      </c>
      <c r="I483" s="122">
        <f t="shared" si="47"/>
        <v>-3.4193491906992793E-2</v>
      </c>
      <c r="J483" s="128">
        <f t="shared" si="48"/>
        <v>97.765254783323158</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0.71986516853932581</v>
      </c>
      <c r="F484" s="128">
        <f t="shared" si="44"/>
        <v>64.067999999999998</v>
      </c>
      <c r="G484" s="122">
        <f t="shared" si="45"/>
        <v>0.73347747112017148</v>
      </c>
      <c r="H484" s="128">
        <f t="shared" si="46"/>
        <v>252578.83500000002</v>
      </c>
      <c r="I484" s="122">
        <f t="shared" si="47"/>
        <v>-5.3298745486705127E-3</v>
      </c>
      <c r="J484" s="128">
        <f t="shared" si="48"/>
        <v>98.144141692578941</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0.72656179775280905</v>
      </c>
      <c r="F485" s="128">
        <f t="shared" si="44"/>
        <v>64.664000000000001</v>
      </c>
      <c r="G485" s="122">
        <f t="shared" si="45"/>
        <v>0.73961776407111191</v>
      </c>
      <c r="H485" s="128">
        <f t="shared" si="46"/>
        <v>254693.29399999997</v>
      </c>
      <c r="I485" s="122">
        <f t="shared" si="47"/>
        <v>4.5867161082906276E-2</v>
      </c>
      <c r="J485" s="128">
        <f t="shared" si="48"/>
        <v>98.23476842329498</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0.5848876404494382</v>
      </c>
      <c r="F486" s="128">
        <f t="shared" si="44"/>
        <v>52.055</v>
      </c>
      <c r="G486" s="122">
        <f t="shared" si="45"/>
        <v>0.59665411577486216</v>
      </c>
      <c r="H486" s="128">
        <f t="shared" si="46"/>
        <v>205462.61799999999</v>
      </c>
      <c r="I486" s="122">
        <f t="shared" si="47"/>
        <v>-0.11165234877997483</v>
      </c>
      <c r="J486" s="128">
        <f t="shared" si="48"/>
        <v>98.027923546602352</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0.33048314606741575</v>
      </c>
      <c r="F487" s="128">
        <f t="shared" si="44"/>
        <v>29.413</v>
      </c>
      <c r="G487" s="122">
        <f t="shared" si="45"/>
        <v>0.33917393816899849</v>
      </c>
      <c r="H487" s="128">
        <f t="shared" si="46"/>
        <v>116797.25899999999</v>
      </c>
      <c r="I487" s="122">
        <f t="shared" si="47"/>
        <v>-0.16341343088180441</v>
      </c>
      <c r="J487" s="128">
        <f t="shared" si="48"/>
        <v>97.437659229214589</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0.77678651685393241</v>
      </c>
      <c r="F488" s="128">
        <f t="shared" si="44"/>
        <v>69.133999999999986</v>
      </c>
      <c r="G488" s="122">
        <f t="shared" si="45"/>
        <v>0.79985514493637433</v>
      </c>
      <c r="H488" s="128">
        <f t="shared" si="46"/>
        <v>275436.51799999998</v>
      </c>
      <c r="I488" s="122">
        <f t="shared" si="47"/>
        <v>-9.7174675494815663E-2</v>
      </c>
      <c r="J488" s="128">
        <f t="shared" si="48"/>
        <v>97.115899268951139</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0.67080898876404493</v>
      </c>
      <c r="F489" s="128">
        <f t="shared" si="44"/>
        <v>59.701999999999998</v>
      </c>
      <c r="G489" s="122">
        <f t="shared" si="45"/>
        <v>0.6805132449369552</v>
      </c>
      <c r="H489" s="128">
        <f t="shared" si="46"/>
        <v>234340.18000000002</v>
      </c>
      <c r="I489" s="122">
        <f t="shared" si="47"/>
        <v>3.6551679378754434E-2</v>
      </c>
      <c r="J489" s="128">
        <f t="shared" si="48"/>
        <v>98.573979824035703</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0.65216853932584273</v>
      </c>
      <c r="F490" s="128">
        <f t="shared" si="44"/>
        <v>58.042999999999999</v>
      </c>
      <c r="G490" s="122">
        <f t="shared" si="45"/>
        <v>0.66156907056028902</v>
      </c>
      <c r="H490" s="128">
        <f t="shared" si="46"/>
        <v>227816.60200000001</v>
      </c>
      <c r="I490" s="122">
        <f t="shared" si="47"/>
        <v>-3.3495174478260802E-2</v>
      </c>
      <c r="J490" s="128">
        <f t="shared" si="48"/>
        <v>98.579055210896598</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0.78006741573033711</v>
      </c>
      <c r="F491" s="128">
        <f t="shared" si="44"/>
        <v>69.426000000000002</v>
      </c>
      <c r="G491" s="122">
        <f t="shared" si="45"/>
        <v>0.79862892687261511</v>
      </c>
      <c r="H491" s="128">
        <f t="shared" si="46"/>
        <v>275014.26</v>
      </c>
      <c r="I491" s="122">
        <f t="shared" si="47"/>
        <v>-3.7827839438256093E-2</v>
      </c>
      <c r="J491" s="128">
        <f t="shared" si="48"/>
        <v>97.675827844733377</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0.72873033707865187</v>
      </c>
      <c r="F492" s="128">
        <f t="shared" si="44"/>
        <v>64.857000000000014</v>
      </c>
      <c r="G492" s="122">
        <f t="shared" si="45"/>
        <v>0.74615377310821884</v>
      </c>
      <c r="H492" s="128">
        <f t="shared" si="46"/>
        <v>256944.02100000001</v>
      </c>
      <c r="I492" s="122">
        <f t="shared" si="47"/>
        <v>-2.7266112286426988E-2</v>
      </c>
      <c r="J492" s="128">
        <f t="shared" si="48"/>
        <v>97.664900097336911</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0.48406741573033718</v>
      </c>
      <c r="F493" s="128">
        <f t="shared" si="44"/>
        <v>43.082000000000008</v>
      </c>
      <c r="G493" s="122">
        <f t="shared" si="45"/>
        <v>0.49661126502070524</v>
      </c>
      <c r="H493" s="128">
        <f t="shared" si="46"/>
        <v>171012.06200000001</v>
      </c>
      <c r="I493" s="122">
        <f t="shared" si="47"/>
        <v>-0.10580509444800709</v>
      </c>
      <c r="J493" s="128">
        <f t="shared" si="48"/>
        <v>97.474111005145019</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0.26883146067415731</v>
      </c>
      <c r="F494" s="128">
        <f t="shared" si="44"/>
        <v>23.926000000000002</v>
      </c>
      <c r="G494" s="122">
        <f t="shared" si="45"/>
        <v>0.27756814419876991</v>
      </c>
      <c r="H494" s="128">
        <f t="shared" si="46"/>
        <v>95582.811000000002</v>
      </c>
      <c r="I494" s="122">
        <f t="shared" si="47"/>
        <v>-0.12210262221605833</v>
      </c>
      <c r="J494" s="128">
        <f t="shared" si="48"/>
        <v>96.852418511557957</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0.73269662921348322</v>
      </c>
      <c r="F495" s="128">
        <f t="shared" si="44"/>
        <v>65.210000000000008</v>
      </c>
      <c r="G495" s="122">
        <f t="shared" si="45"/>
        <v>0.74913076507588039</v>
      </c>
      <c r="H495" s="128">
        <f t="shared" si="46"/>
        <v>257969.17200000002</v>
      </c>
      <c r="I495" s="122">
        <f t="shared" si="47"/>
        <v>4.5265675562387746E-2</v>
      </c>
      <c r="J495" s="128">
        <f t="shared" si="48"/>
        <v>97.80623936052973</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0.58988764044943809</v>
      </c>
      <c r="F496" s="128">
        <f t="shared" si="44"/>
        <v>52.499999999999993</v>
      </c>
      <c r="G496" s="122">
        <f t="shared" si="45"/>
        <v>0.60990540948663885</v>
      </c>
      <c r="H496" s="128">
        <f t="shared" si="46"/>
        <v>210025.80699999997</v>
      </c>
      <c r="I496" s="122">
        <f t="shared" si="47"/>
        <v>-0.10971560722302508</v>
      </c>
      <c r="J496" s="128">
        <f t="shared" si="48"/>
        <v>96.717889573393052</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0.50775280898876407</v>
      </c>
      <c r="F497" s="128">
        <f t="shared" si="44"/>
        <v>45.190000000000005</v>
      </c>
      <c r="G497" s="122">
        <f t="shared" si="45"/>
        <v>0.51358995870576551</v>
      </c>
      <c r="H497" s="128">
        <f t="shared" si="46"/>
        <v>176858.81100000002</v>
      </c>
      <c r="I497" s="122">
        <f t="shared" si="47"/>
        <v>-0.16852204058972925</v>
      </c>
      <c r="J497" s="128">
        <f t="shared" si="48"/>
        <v>98.863461090300348</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9.2853932584269674E-2</v>
      </c>
      <c r="F498" s="128">
        <f t="shared" si="44"/>
        <v>8.2640000000000011</v>
      </c>
      <c r="G498" s="122">
        <f t="shared" si="45"/>
        <v>9.5218116030410221E-2</v>
      </c>
      <c r="H498" s="128">
        <f t="shared" si="46"/>
        <v>32789.120000000003</v>
      </c>
      <c r="I498" s="122">
        <f t="shared" si="47"/>
        <v>-0.16094224427841139</v>
      </c>
      <c r="J498" s="128">
        <f t="shared" si="48"/>
        <v>97.517086511787852</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0.4422584269662922</v>
      </c>
      <c r="F499" s="128">
        <f t="shared" si="44"/>
        <v>39.361000000000004</v>
      </c>
      <c r="G499" s="122">
        <f t="shared" si="45"/>
        <v>0.45539625622172275</v>
      </c>
      <c r="H499" s="128">
        <f t="shared" si="46"/>
        <v>156819.34400000001</v>
      </c>
      <c r="I499" s="122">
        <f t="shared" si="47"/>
        <v>-8.3940075289080235E-2</v>
      </c>
      <c r="J499" s="128">
        <f t="shared" si="48"/>
        <v>97.115077457063236</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0.38092134831460678</v>
      </c>
      <c r="F500" s="128">
        <f t="shared" si="44"/>
        <v>33.902000000000001</v>
      </c>
      <c r="G500" s="122">
        <f t="shared" si="45"/>
        <v>0.40473697431161759</v>
      </c>
      <c r="H500" s="128">
        <f t="shared" si="46"/>
        <v>139374.41500000001</v>
      </c>
      <c r="I500" s="122">
        <f t="shared" si="47"/>
        <v>-0.12556972370204966</v>
      </c>
      <c r="J500" s="128">
        <f t="shared" si="48"/>
        <v>94.115777033339555</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0.41480898876404493</v>
      </c>
      <c r="F501" s="128">
        <f t="shared" si="44"/>
        <v>36.917999999999999</v>
      </c>
      <c r="G501" s="122">
        <f t="shared" si="45"/>
        <v>0.4273794568443306</v>
      </c>
      <c r="H501" s="128">
        <f t="shared" si="46"/>
        <v>147171.535</v>
      </c>
      <c r="I501" s="122">
        <f t="shared" si="47"/>
        <v>-8.8798774674556408E-2</v>
      </c>
      <c r="J501" s="128">
        <f t="shared" si="48"/>
        <v>97.058710268129616</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0.21093258426966291</v>
      </c>
      <c r="F502" s="128">
        <f t="shared" si="44"/>
        <v>18.773</v>
      </c>
      <c r="G502" s="122">
        <f t="shared" si="45"/>
        <v>0.21935729676673696</v>
      </c>
      <c r="H502" s="128">
        <f t="shared" si="46"/>
        <v>75537.440000000002</v>
      </c>
      <c r="I502" s="122">
        <f t="shared" si="47"/>
        <v>-0.21753656944586744</v>
      </c>
      <c r="J502" s="128">
        <f t="shared" si="48"/>
        <v>96.159365281551217</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0.44707865168539324</v>
      </c>
      <c r="F503" s="128">
        <f t="shared" si="44"/>
        <v>39.79</v>
      </c>
      <c r="G503" s="122">
        <f t="shared" si="45"/>
        <v>0.48275098879654316</v>
      </c>
      <c r="H503" s="128">
        <f t="shared" si="46"/>
        <v>166239.16500000001</v>
      </c>
      <c r="I503" s="122">
        <f t="shared" si="47"/>
        <v>-0.12920273234193655</v>
      </c>
      <c r="J503" s="128">
        <f t="shared" si="48"/>
        <v>92.610613351600165</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0.36474157303370791</v>
      </c>
      <c r="F504" s="128">
        <f t="shared" si="44"/>
        <v>32.462000000000003</v>
      </c>
      <c r="G504" s="122">
        <f t="shared" si="45"/>
        <v>0.37503829735333583</v>
      </c>
      <c r="H504" s="128">
        <f t="shared" si="46"/>
        <v>129147.43800000001</v>
      </c>
      <c r="I504" s="122">
        <f t="shared" si="47"/>
        <v>-0.40941212976794356</v>
      </c>
      <c r="J504" s="128">
        <f t="shared" si="48"/>
        <v>97.254487237092206</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0.1983483146067416</v>
      </c>
      <c r="F505" s="128">
        <f t="shared" si="44"/>
        <v>17.653000000000002</v>
      </c>
      <c r="G505" s="122">
        <f t="shared" si="45"/>
        <v>0.20160040713443569</v>
      </c>
      <c r="H505" s="128">
        <f t="shared" si="46"/>
        <v>69422.713000000003</v>
      </c>
      <c r="I505" s="122">
        <f t="shared" si="47"/>
        <v>-0.11326515588843737</v>
      </c>
      <c r="J505" s="128">
        <f t="shared" si="48"/>
        <v>98.386862122988944</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0.40678651685393252</v>
      </c>
      <c r="F506" s="128">
        <f t="shared" si="44"/>
        <v>36.203999999999994</v>
      </c>
      <c r="G506" s="122">
        <f t="shared" si="45"/>
        <v>0.42866219167261976</v>
      </c>
      <c r="H506" s="128">
        <f t="shared" si="46"/>
        <v>147613.255</v>
      </c>
      <c r="I506" s="122">
        <f t="shared" si="47"/>
        <v>-0.16648623702494311</v>
      </c>
      <c r="J506" s="128">
        <f t="shared" si="48"/>
        <v>94.896756643423714</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0.45192134831460673</v>
      </c>
      <c r="F507" s="128">
        <f t="shared" si="44"/>
        <v>40.220999999999997</v>
      </c>
      <c r="G507" s="122">
        <f t="shared" si="45"/>
        <v>0.47631650491639516</v>
      </c>
      <c r="H507" s="128">
        <f t="shared" si="46"/>
        <v>164023.399</v>
      </c>
      <c r="I507" s="122">
        <f t="shared" si="47"/>
        <v>-0.11896497923288273</v>
      </c>
      <c r="J507" s="128">
        <f t="shared" si="48"/>
        <v>94.878372605192354</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0.271685393258427</v>
      </c>
      <c r="F508" s="128">
        <f t="shared" si="44"/>
        <v>24.180000000000003</v>
      </c>
      <c r="G508" s="122">
        <f t="shared" si="45"/>
        <v>0.27956408156627693</v>
      </c>
      <c r="H508" s="128">
        <f t="shared" si="46"/>
        <v>96270.127999999997</v>
      </c>
      <c r="I508" s="122">
        <f t="shared" si="47"/>
        <v>-3.1319701216300226E-2</v>
      </c>
      <c r="J508" s="128">
        <f t="shared" si="48"/>
        <v>97.181795220720403</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0.13038202247191011</v>
      </c>
      <c r="F509" s="128">
        <f t="shared" si="44"/>
        <v>11.603999999999999</v>
      </c>
      <c r="G509" s="122">
        <f t="shared" si="45"/>
        <v>0.14038405380447094</v>
      </c>
      <c r="H509" s="128">
        <f t="shared" si="46"/>
        <v>48342.372000000003</v>
      </c>
      <c r="I509" s="122">
        <f t="shared" si="47"/>
        <v>-0.18330095017862877</v>
      </c>
      <c r="J509" s="128">
        <f t="shared" si="48"/>
        <v>92.875236850980372</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0.27185393258426965</v>
      </c>
      <c r="F510" s="128">
        <f t="shared" si="44"/>
        <v>24.195</v>
      </c>
      <c r="G510" s="122">
        <f t="shared" si="45"/>
        <v>0.26963464185527852</v>
      </c>
      <c r="H510" s="128">
        <f t="shared" si="46"/>
        <v>92850.846000000005</v>
      </c>
      <c r="I510" s="122">
        <f t="shared" si="47"/>
        <v>4.0054864375539061E-2</v>
      </c>
      <c r="J510" s="128">
        <f t="shared" si="48"/>
        <v>100.82307329418832</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0.24996629213483146</v>
      </c>
      <c r="F511" s="128">
        <f t="shared" si="44"/>
        <v>22.247</v>
      </c>
      <c r="G511" s="122">
        <f t="shared" si="45"/>
        <v>0.2662613849540304</v>
      </c>
      <c r="H511" s="128">
        <f t="shared" si="46"/>
        <v>91689.237999999998</v>
      </c>
      <c r="I511" s="122">
        <f t="shared" si="47"/>
        <v>-0.17769842237729835</v>
      </c>
      <c r="J511" s="128">
        <f t="shared" si="48"/>
        <v>93.880039036823817</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0.23207865168539327</v>
      </c>
      <c r="F512" s="128">
        <f t="shared" si="44"/>
        <v>20.655000000000001</v>
      </c>
      <c r="G512" s="122">
        <f t="shared" si="45"/>
        <v>0.2386099843767242</v>
      </c>
      <c r="H512" s="128">
        <f t="shared" si="46"/>
        <v>82167.256999999998</v>
      </c>
      <c r="I512" s="122">
        <f t="shared" si="47"/>
        <v>-0.20855208292108868</v>
      </c>
      <c r="J512" s="128">
        <f t="shared" si="48"/>
        <v>97.262758007217727</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4.6280898876404498E-2</v>
      </c>
      <c r="F513" s="128">
        <f t="shared" si="44"/>
        <v>4.1190000000000007</v>
      </c>
      <c r="G513" s="122">
        <f t="shared" si="45"/>
        <v>4.9572729543091783E-2</v>
      </c>
      <c r="H513" s="128">
        <f t="shared" si="46"/>
        <v>17070.766</v>
      </c>
      <c r="I513" s="122">
        <f t="shared" si="47"/>
        <v>-0.20853962042398144</v>
      </c>
      <c r="J513" s="128">
        <f t="shared" si="48"/>
        <v>93.359593677758227</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0.50322471910112354</v>
      </c>
      <c r="F514" s="128">
        <f t="shared" si="44"/>
        <v>44.786999999999992</v>
      </c>
      <c r="G514" s="122">
        <f t="shared" si="45"/>
        <v>0.50838545931849999</v>
      </c>
      <c r="H514" s="128">
        <f t="shared" si="46"/>
        <v>175066.60000000003</v>
      </c>
      <c r="I514" s="122">
        <f t="shared" si="47"/>
        <v>0.19140240148651094</v>
      </c>
      <c r="J514" s="128">
        <f t="shared" si="48"/>
        <v>98.9848765099823</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5.5629213483146062E-2</v>
      </c>
      <c r="F515" s="128">
        <f t="shared" si="44"/>
        <v>4.9509999999999996</v>
      </c>
      <c r="G515" s="122">
        <f t="shared" si="45"/>
        <v>5.6428649835345769E-2</v>
      </c>
      <c r="H515" s="128">
        <f t="shared" si="46"/>
        <v>19431.656999999999</v>
      </c>
      <c r="I515" s="122">
        <f t="shared" si="47"/>
        <v>-0.2587462293952405</v>
      </c>
      <c r="J515" s="128">
        <f t="shared" si="48"/>
        <v>98.583279319047335</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0.15305617977528091</v>
      </c>
      <c r="F516" s="128">
        <f t="shared" si="44"/>
        <v>13.622000000000002</v>
      </c>
      <c r="G516" s="122">
        <f t="shared" si="45"/>
        <v>0.13877142102114659</v>
      </c>
      <c r="H516" s="128">
        <f t="shared" si="46"/>
        <v>47787.048999999999</v>
      </c>
      <c r="I516" s="122">
        <f t="shared" si="47"/>
        <v>0.23891118028693559</v>
      </c>
      <c r="J516" s="128">
        <f t="shared" si="48"/>
        <v>110.29373241912508</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7.3449438202247183E-2</v>
      </c>
      <c r="F517" s="128">
        <f t="shared" si="44"/>
        <v>6.536999999999999</v>
      </c>
      <c r="G517" s="122">
        <f t="shared" si="45"/>
        <v>7.6546858211512442E-2</v>
      </c>
      <c r="H517" s="128">
        <f t="shared" si="46"/>
        <v>26359.523000000001</v>
      </c>
      <c r="I517" s="122">
        <f t="shared" si="47"/>
        <v>-0.15670317184379784</v>
      </c>
      <c r="J517" s="128">
        <f t="shared" si="48"/>
        <v>95.95356350131766</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3.106741573033708E-2</v>
      </c>
      <c r="F518" s="128">
        <f t="shared" si="44"/>
        <v>2.7650000000000001</v>
      </c>
      <c r="G518" s="122">
        <f t="shared" si="45"/>
        <v>3.1458209189273952E-2</v>
      </c>
      <c r="H518" s="128">
        <f t="shared" si="46"/>
        <v>10832.886</v>
      </c>
      <c r="I518" s="122">
        <f t="shared" si="47"/>
        <v>-0.23099153711545456</v>
      </c>
      <c r="J518" s="128">
        <f t="shared" si="48"/>
        <v>98.757737744747033</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3.431460674157303E-2</v>
      </c>
      <c r="F519" s="128">
        <f t="shared" si="44"/>
        <v>3.0539999999999998</v>
      </c>
      <c r="G519" s="122">
        <f t="shared" si="45"/>
        <v>3.4724818357639436E-2</v>
      </c>
      <c r="H519" s="128">
        <f t="shared" si="46"/>
        <v>11957.769000000002</v>
      </c>
      <c r="I519" s="122">
        <f t="shared" si="47"/>
        <v>6.9822180740455583E-2</v>
      </c>
      <c r="J519" s="128">
        <f t="shared" si="48"/>
        <v>98.818678871573823</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0.10233707865168538</v>
      </c>
      <c r="F520" s="128">
        <f t="shared" si="44"/>
        <v>9.1079999999999988</v>
      </c>
      <c r="G520" s="122">
        <f t="shared" si="45"/>
        <v>0.10613897455554974</v>
      </c>
      <c r="H520" s="128">
        <f t="shared" si="46"/>
        <v>36549.805</v>
      </c>
      <c r="I520" s="122">
        <f t="shared" si="47"/>
        <v>-0.10520194570411884</v>
      </c>
      <c r="J520" s="128">
        <f t="shared" si="48"/>
        <v>96.418002039510412</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0.26029213483146069</v>
      </c>
      <c r="F521" s="128">
        <f t="shared" ref="F521:F584" si="50">SUMPRODUCT($K$2:$AI$2,$K521:$AI521)</f>
        <v>23.166</v>
      </c>
      <c r="G521" s="122">
        <f t="shared" ref="G521:G584" si="51">SUMPRODUCT($K$3:$AI$3,$K521:$AI521)/$J$3</f>
        <v>0.28287198496913096</v>
      </c>
      <c r="H521" s="128">
        <f t="shared" ref="H521:H584" si="52">SUMPRODUCT($K$3:$AI$3,$K521:$AI521)</f>
        <v>97409.231</v>
      </c>
      <c r="I521" s="122">
        <f t="shared" ref="I521:I584" si="53">CORREL($K$4:$AI$4,$K521:$AI521)</f>
        <v>-9.5409294767434608E-2</v>
      </c>
      <c r="J521" s="128">
        <f t="shared" si="48"/>
        <v>92.017643549913814</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0.14971910112359552</v>
      </c>
      <c r="F522" s="128">
        <f t="shared" si="50"/>
        <v>13.325000000000001</v>
      </c>
      <c r="G522" s="122">
        <f t="shared" si="51"/>
        <v>0.15536455955720502</v>
      </c>
      <c r="H522" s="128">
        <f t="shared" si="52"/>
        <v>53501.029000000002</v>
      </c>
      <c r="I522" s="122">
        <f t="shared" si="53"/>
        <v>-6.8077759973418889E-2</v>
      </c>
      <c r="J522" s="128">
        <f t="shared" ref="J522:J585" si="54">$E522/$G522*100</f>
        <v>96.366315168852353</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2.6011235955056181E-2</v>
      </c>
      <c r="F523" s="128">
        <f t="shared" si="50"/>
        <v>2.3149999999999999</v>
      </c>
      <c r="G523" s="122">
        <f t="shared" si="51"/>
        <v>2.5581993158282954E-2</v>
      </c>
      <c r="H523" s="128">
        <f t="shared" si="52"/>
        <v>8809.3640000000014</v>
      </c>
      <c r="I523" s="122">
        <f t="shared" si="53"/>
        <v>-0.11206139991103707</v>
      </c>
      <c r="J523" s="128">
        <f t="shared" si="54"/>
        <v>101.67790990372556</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2.0348314606741576E-2</v>
      </c>
      <c r="F524" s="128">
        <f t="shared" si="50"/>
        <v>1.8110000000000002</v>
      </c>
      <c r="G524" s="122">
        <f t="shared" si="51"/>
        <v>2.0188292416612946E-2</v>
      </c>
      <c r="H524" s="128">
        <f t="shared" si="52"/>
        <v>6952.0000000000009</v>
      </c>
      <c r="I524" s="122">
        <f t="shared" si="53"/>
        <v>-0.13088031252320842</v>
      </c>
      <c r="J524" s="128">
        <f t="shared" si="54"/>
        <v>100.79264846588485</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0.10780898876404495</v>
      </c>
      <c r="F525" s="128">
        <f t="shared" si="50"/>
        <v>9.5950000000000006</v>
      </c>
      <c r="G525" s="122">
        <f t="shared" si="51"/>
        <v>0.10805869763443858</v>
      </c>
      <c r="H525" s="128">
        <f t="shared" si="52"/>
        <v>37210.877</v>
      </c>
      <c r="I525" s="122">
        <f t="shared" si="53"/>
        <v>-5.8685477946388613E-2</v>
      </c>
      <c r="J525" s="128">
        <f t="shared" si="54"/>
        <v>99.768913677602882</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3.4674157303370791E-2</v>
      </c>
      <c r="F526" s="128">
        <f t="shared" si="50"/>
        <v>3.0860000000000003</v>
      </c>
      <c r="G526" s="122">
        <f t="shared" si="51"/>
        <v>3.601201075624786E-2</v>
      </c>
      <c r="H526" s="128">
        <f t="shared" si="52"/>
        <v>12401.023999999999</v>
      </c>
      <c r="I526" s="122">
        <f t="shared" si="53"/>
        <v>-0.25117717196465944</v>
      </c>
      <c r="J526" s="128">
        <f t="shared" si="54"/>
        <v>96.284979858712944</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1.769662921348315E-2</v>
      </c>
      <c r="F527" s="128">
        <f t="shared" si="50"/>
        <v>1.5750000000000002</v>
      </c>
      <c r="G527" s="122">
        <f t="shared" si="51"/>
        <v>1.7938395507001437E-2</v>
      </c>
      <c r="H527" s="128">
        <f t="shared" si="52"/>
        <v>6177.2300000000005</v>
      </c>
      <c r="I527" s="122">
        <f t="shared" si="53"/>
        <v>-0.23711603739524376</v>
      </c>
      <c r="J527" s="128">
        <f t="shared" si="54"/>
        <v>98.652241258567827</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6.6056179775280902E-2</v>
      </c>
      <c r="F528" s="128">
        <f t="shared" si="50"/>
        <v>5.8790000000000004</v>
      </c>
      <c r="G528" s="122">
        <f t="shared" si="51"/>
        <v>6.6112775077099978E-2</v>
      </c>
      <c r="H528" s="128">
        <f t="shared" si="52"/>
        <v>22766.462999999996</v>
      </c>
      <c r="I528" s="122">
        <f t="shared" si="53"/>
        <v>4.3724538041684545E-2</v>
      </c>
      <c r="J528" s="128">
        <f t="shared" si="54"/>
        <v>99.914395815705703</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2.7E-2</v>
      </c>
      <c r="F529" s="128">
        <f t="shared" si="50"/>
        <v>2.403</v>
      </c>
      <c r="G529" s="122">
        <f t="shared" si="51"/>
        <v>2.6926500908937792E-2</v>
      </c>
      <c r="H529" s="128">
        <f t="shared" si="52"/>
        <v>9272.3559999999998</v>
      </c>
      <c r="I529" s="122">
        <f t="shared" si="53"/>
        <v>-0.19568310056696109</v>
      </c>
      <c r="J529" s="128">
        <f t="shared" si="54"/>
        <v>100.27296190957293</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6.4842696629213492E-2</v>
      </c>
      <c r="F530" s="128">
        <f t="shared" si="50"/>
        <v>5.7710000000000008</v>
      </c>
      <c r="G530" s="122">
        <f t="shared" si="51"/>
        <v>6.134173447400669E-2</v>
      </c>
      <c r="H530" s="128">
        <f t="shared" si="52"/>
        <v>21123.516999999996</v>
      </c>
      <c r="I530" s="122">
        <f t="shared" si="53"/>
        <v>0.39777655591192912</v>
      </c>
      <c r="J530" s="128">
        <f t="shared" si="54"/>
        <v>105.70730871115215</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2.1359550561797756E-2</v>
      </c>
      <c r="F531" s="128">
        <f t="shared" si="50"/>
        <v>1.9010000000000002</v>
      </c>
      <c r="G531" s="122">
        <f t="shared" si="51"/>
        <v>2.1934187676778235E-2</v>
      </c>
      <c r="H531" s="128">
        <f t="shared" si="52"/>
        <v>7553.2129999999997</v>
      </c>
      <c r="I531" s="122">
        <f t="shared" si="53"/>
        <v>-7.8289767068938462E-2</v>
      </c>
      <c r="J531" s="128">
        <f t="shared" si="54"/>
        <v>97.380175990794271</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7.3955056179775283E-2</v>
      </c>
      <c r="F532" s="128">
        <f t="shared" si="50"/>
        <v>6.5819999999999999</v>
      </c>
      <c r="G532" s="122">
        <f t="shared" si="51"/>
        <v>7.2996976983255815E-2</v>
      </c>
      <c r="H532" s="128">
        <f t="shared" si="52"/>
        <v>25137.093000000004</v>
      </c>
      <c r="I532" s="122">
        <f t="shared" si="53"/>
        <v>8.812642050970193E-2</v>
      </c>
      <c r="J532" s="128">
        <f t="shared" si="54"/>
        <v>101.31249160734319</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0.29669662921348311</v>
      </c>
      <c r="F533" s="128">
        <f t="shared" si="50"/>
        <v>26.405999999999999</v>
      </c>
      <c r="G533" s="122">
        <f t="shared" si="51"/>
        <v>0.29695589473745343</v>
      </c>
      <c r="H533" s="128">
        <f t="shared" si="52"/>
        <v>102259.13799999999</v>
      </c>
      <c r="I533" s="122">
        <f t="shared" si="53"/>
        <v>0.14586207193238479</v>
      </c>
      <c r="J533" s="128">
        <f t="shared" si="54"/>
        <v>99.912692245358684</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6.5303370786516837E-2</v>
      </c>
      <c r="F534" s="128">
        <f t="shared" si="50"/>
        <v>5.8119999999999985</v>
      </c>
      <c r="G534" s="122">
        <f t="shared" si="51"/>
        <v>6.8051870437161308E-2</v>
      </c>
      <c r="H534" s="128">
        <f t="shared" si="52"/>
        <v>23434.205999999995</v>
      </c>
      <c r="I534" s="122">
        <f t="shared" si="53"/>
        <v>-9.5916268806520655E-2</v>
      </c>
      <c r="J534" s="128">
        <f t="shared" si="54"/>
        <v>95.961169571110588</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4.1943820224719104E-2</v>
      </c>
      <c r="F535" s="128">
        <f t="shared" si="50"/>
        <v>3.7330000000000001</v>
      </c>
      <c r="G535" s="122">
        <f t="shared" si="51"/>
        <v>4.0816847583038579E-2</v>
      </c>
      <c r="H535" s="128">
        <f t="shared" si="52"/>
        <v>14055.607999999998</v>
      </c>
      <c r="I535" s="122">
        <f t="shared" si="53"/>
        <v>3.4141785263859095E-2</v>
      </c>
      <c r="J535" s="128">
        <f t="shared" si="54"/>
        <v>102.76104772517718</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2.5685393258426968E-2</v>
      </c>
      <c r="F536" s="128">
        <f t="shared" si="50"/>
        <v>2.286</v>
      </c>
      <c r="G536" s="122">
        <f t="shared" si="51"/>
        <v>2.6926466061482534E-2</v>
      </c>
      <c r="H536" s="128">
        <f t="shared" si="52"/>
        <v>9272.3440000000028</v>
      </c>
      <c r="I536" s="122">
        <f t="shared" si="53"/>
        <v>-0.24131414916263608</v>
      </c>
      <c r="J536" s="128">
        <f t="shared" si="54"/>
        <v>95.390881223619303</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3.3999999999999996E-2</v>
      </c>
      <c r="F537" s="128">
        <f t="shared" si="50"/>
        <v>3.0259999999999998</v>
      </c>
      <c r="G537" s="122">
        <f t="shared" si="51"/>
        <v>3.0547935578671033E-2</v>
      </c>
      <c r="H537" s="128">
        <f t="shared" si="52"/>
        <v>10519.425999999999</v>
      </c>
      <c r="I537" s="122">
        <f t="shared" si="53"/>
        <v>6.3341060863945545E-2</v>
      </c>
      <c r="J537" s="128">
        <f t="shared" si="54"/>
        <v>111.30048350546882</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0.24115730337078656</v>
      </c>
      <c r="F538" s="128">
        <f t="shared" si="50"/>
        <v>21.463000000000005</v>
      </c>
      <c r="G538" s="122">
        <f t="shared" si="51"/>
        <v>0.24129156285028955</v>
      </c>
      <c r="H538" s="128">
        <f t="shared" si="52"/>
        <v>83090.680000000008</v>
      </c>
      <c r="I538" s="122">
        <f t="shared" si="53"/>
        <v>-9.522941916460724E-2</v>
      </c>
      <c r="J538" s="128">
        <f t="shared" si="54"/>
        <v>99.944357988353588</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0.40069662921348304</v>
      </c>
      <c r="F539" s="128">
        <f t="shared" si="50"/>
        <v>35.661999999999992</v>
      </c>
      <c r="G539" s="122">
        <f t="shared" si="51"/>
        <v>0.41061925089586992</v>
      </c>
      <c r="H539" s="128">
        <f t="shared" si="52"/>
        <v>141400.02399999998</v>
      </c>
      <c r="I539" s="122">
        <f t="shared" si="53"/>
        <v>-7.0190203768274284E-2</v>
      </c>
      <c r="J539" s="128">
        <f t="shared" si="54"/>
        <v>97.583498177268069</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7.3112359550561792E-2</v>
      </c>
      <c r="F540" s="128">
        <f t="shared" si="50"/>
        <v>6.5069999999999997</v>
      </c>
      <c r="G540" s="122">
        <f t="shared" si="51"/>
        <v>7.2074901701136618E-2</v>
      </c>
      <c r="H540" s="128">
        <f t="shared" si="52"/>
        <v>24819.569000000003</v>
      </c>
      <c r="I540" s="122">
        <f t="shared" si="53"/>
        <v>0.22541835512358938</v>
      </c>
      <c r="J540" s="128">
        <f t="shared" si="54"/>
        <v>101.43941625300728</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6.9191011235955058E-2</v>
      </c>
      <c r="F541" s="128">
        <f t="shared" si="50"/>
        <v>6.1580000000000004</v>
      </c>
      <c r="G541" s="122">
        <f t="shared" si="51"/>
        <v>6.6731186730089043E-2</v>
      </c>
      <c r="H541" s="128">
        <f t="shared" si="52"/>
        <v>22979.418000000001</v>
      </c>
      <c r="I541" s="122">
        <f t="shared" si="53"/>
        <v>-0.14760203430094765</v>
      </c>
      <c r="J541" s="128">
        <f t="shared" si="54"/>
        <v>103.68616928066241</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1.1337078651685395E-2</v>
      </c>
      <c r="F542" s="128">
        <f t="shared" si="50"/>
        <v>1.0090000000000001</v>
      </c>
      <c r="G542" s="122">
        <f t="shared" si="51"/>
        <v>1.1030781918817043E-2</v>
      </c>
      <c r="H542" s="128">
        <f t="shared" si="52"/>
        <v>3798.5379999999996</v>
      </c>
      <c r="I542" s="122">
        <f t="shared" si="53"/>
        <v>-0.1067786983299025</v>
      </c>
      <c r="J542" s="128">
        <f t="shared" si="54"/>
        <v>102.77674543040192</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3.6674157303370786E-2</v>
      </c>
      <c r="F543" s="128">
        <f t="shared" si="50"/>
        <v>3.2639999999999998</v>
      </c>
      <c r="G543" s="122">
        <f t="shared" si="51"/>
        <v>3.7934556479013122E-2</v>
      </c>
      <c r="H543" s="128">
        <f t="shared" si="52"/>
        <v>13063.068000000001</v>
      </c>
      <c r="I543" s="122">
        <f t="shared" si="53"/>
        <v>-0.36895006414497866</v>
      </c>
      <c r="J543" s="128">
        <f t="shared" si="54"/>
        <v>96.6774379546532</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4.512359550561798E-2</v>
      </c>
      <c r="F544" s="128">
        <f t="shared" si="50"/>
        <v>4.016</v>
      </c>
      <c r="G544" s="122">
        <f t="shared" si="51"/>
        <v>4.4703715319522129E-2</v>
      </c>
      <c r="H544" s="128">
        <f t="shared" si="52"/>
        <v>15394.082000000002</v>
      </c>
      <c r="I544" s="122">
        <f t="shared" si="53"/>
        <v>0.11809871732341624</v>
      </c>
      <c r="J544" s="128">
        <f t="shared" si="54"/>
        <v>100.93925120785762</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2.4741573033707866E-2</v>
      </c>
      <c r="F545" s="128">
        <f t="shared" si="50"/>
        <v>2.202</v>
      </c>
      <c r="G545" s="122">
        <f t="shared" si="51"/>
        <v>2.541373222053793E-2</v>
      </c>
      <c r="H545" s="128">
        <f t="shared" si="52"/>
        <v>8751.4220000000005</v>
      </c>
      <c r="I545" s="122">
        <f t="shared" si="53"/>
        <v>-0.24543976172328791</v>
      </c>
      <c r="J545" s="128">
        <f t="shared" si="54"/>
        <v>97.355133905570696</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1.342696629213483E-2</v>
      </c>
      <c r="F546" s="128">
        <f t="shared" si="50"/>
        <v>1.1949999999999998</v>
      </c>
      <c r="G546" s="122">
        <f t="shared" si="51"/>
        <v>1.2761358818438949E-2</v>
      </c>
      <c r="H546" s="128">
        <f t="shared" si="52"/>
        <v>4394.4759999999997</v>
      </c>
      <c r="I546" s="122">
        <f t="shared" si="53"/>
        <v>-0.14908347869263022</v>
      </c>
      <c r="J546" s="128">
        <f t="shared" si="54"/>
        <v>105.21580407827842</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7.9550561797752814E-2</v>
      </c>
      <c r="F547" s="128">
        <f t="shared" si="50"/>
        <v>7.08</v>
      </c>
      <c r="G547" s="122">
        <f t="shared" si="51"/>
        <v>7.8953798082228382E-2</v>
      </c>
      <c r="H547" s="128">
        <f t="shared" si="52"/>
        <v>27188.371999999999</v>
      </c>
      <c r="I547" s="122">
        <f t="shared" si="53"/>
        <v>-0.25072467571583412</v>
      </c>
      <c r="J547" s="128">
        <f t="shared" si="54"/>
        <v>100.75583914899562</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5.3685393258426972E-2</v>
      </c>
      <c r="F548" s="128">
        <f t="shared" si="50"/>
        <v>4.7780000000000005</v>
      </c>
      <c r="G548" s="122">
        <f t="shared" si="51"/>
        <v>5.2991209729409523E-2</v>
      </c>
      <c r="H548" s="128">
        <f t="shared" si="52"/>
        <v>18247.947000000004</v>
      </c>
      <c r="I548" s="122">
        <f t="shared" si="53"/>
        <v>-0.1642738557988091</v>
      </c>
      <c r="J548" s="128">
        <f t="shared" si="54"/>
        <v>101.30999751196883</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1.902247191011236E-2</v>
      </c>
      <c r="F549" s="128">
        <f t="shared" si="50"/>
        <v>1.6930000000000001</v>
      </c>
      <c r="G549" s="122">
        <f t="shared" si="51"/>
        <v>2.0835049570505113E-2</v>
      </c>
      <c r="H549" s="128">
        <f t="shared" si="52"/>
        <v>7174.7159999999994</v>
      </c>
      <c r="I549" s="122">
        <f t="shared" si="53"/>
        <v>-0.32884469959390245</v>
      </c>
      <c r="J549" s="128">
        <f t="shared" si="54"/>
        <v>91.300343902427244</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7.3853932584269658E-2</v>
      </c>
      <c r="F550" s="128">
        <f t="shared" si="50"/>
        <v>6.5729999999999995</v>
      </c>
      <c r="G550" s="122">
        <f t="shared" si="51"/>
        <v>8.4623783969008992E-2</v>
      </c>
      <c r="H550" s="128">
        <f t="shared" si="52"/>
        <v>29140.877</v>
      </c>
      <c r="I550" s="122">
        <f t="shared" si="53"/>
        <v>-0.18506833567532616</v>
      </c>
      <c r="J550" s="128">
        <f t="shared" si="54"/>
        <v>87.273257139289015</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0.12511235955056177</v>
      </c>
      <c r="F551" s="128">
        <f t="shared" si="50"/>
        <v>11.134999999999998</v>
      </c>
      <c r="G551" s="122">
        <f t="shared" si="51"/>
        <v>0.11093982134871268</v>
      </c>
      <c r="H551" s="128">
        <f t="shared" si="52"/>
        <v>38203.014999999999</v>
      </c>
      <c r="I551" s="122">
        <f t="shared" si="53"/>
        <v>0.14946875145655575</v>
      </c>
      <c r="J551" s="128">
        <f t="shared" si="54"/>
        <v>112.77497838877993</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2.8707865168539334E-2</v>
      </c>
      <c r="F552" s="128">
        <f t="shared" si="50"/>
        <v>2.5550000000000006</v>
      </c>
      <c r="G552" s="122">
        <f t="shared" si="51"/>
        <v>2.9683794190929209E-2</v>
      </c>
      <c r="H552" s="128">
        <f t="shared" si="52"/>
        <v>10221.852000000001</v>
      </c>
      <c r="I552" s="122">
        <f t="shared" si="53"/>
        <v>-0.26173033000054202</v>
      </c>
      <c r="J552" s="128">
        <f t="shared" si="54"/>
        <v>96.712249734273854</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0.11065168539325844</v>
      </c>
      <c r="F553" s="128">
        <f t="shared" si="50"/>
        <v>9.8480000000000008</v>
      </c>
      <c r="G553" s="122">
        <f t="shared" si="51"/>
        <v>0.12003350873219151</v>
      </c>
      <c r="H553" s="128">
        <f t="shared" si="52"/>
        <v>41334.499000000003</v>
      </c>
      <c r="I553" s="122">
        <f t="shared" si="53"/>
        <v>1.3515964286548787E-2</v>
      </c>
      <c r="J553" s="128">
        <f t="shared" si="54"/>
        <v>92.183996420645343</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8.1910112359550549E-2</v>
      </c>
      <c r="F554" s="128">
        <f t="shared" si="50"/>
        <v>7.2899999999999991</v>
      </c>
      <c r="G554" s="122">
        <f t="shared" si="51"/>
        <v>8.4059865024189939E-2</v>
      </c>
      <c r="H554" s="128">
        <f t="shared" si="52"/>
        <v>28946.686999999998</v>
      </c>
      <c r="I554" s="122">
        <f t="shared" si="53"/>
        <v>-0.12398621560124995</v>
      </c>
      <c r="J554" s="128">
        <f t="shared" si="54"/>
        <v>97.442593247061765</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0.15879775280898881</v>
      </c>
      <c r="F555" s="128">
        <f t="shared" si="50"/>
        <v>14.133000000000003</v>
      </c>
      <c r="G555" s="122">
        <f t="shared" si="51"/>
        <v>0.16799840572892166</v>
      </c>
      <c r="H555" s="128">
        <f t="shared" si="52"/>
        <v>57851.595000000001</v>
      </c>
      <c r="I555" s="122">
        <f t="shared" si="53"/>
        <v>5.290525899633923E-2</v>
      </c>
      <c r="J555" s="128">
        <f t="shared" si="54"/>
        <v>94.523368909358098</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7.2865168539325842E-2</v>
      </c>
      <c r="F556" s="128">
        <f t="shared" si="50"/>
        <v>6.4849999999999994</v>
      </c>
      <c r="G556" s="122">
        <f t="shared" si="51"/>
        <v>7.6649370713037013E-2</v>
      </c>
      <c r="H556" s="128">
        <f t="shared" si="52"/>
        <v>26394.824000000001</v>
      </c>
      <c r="I556" s="122">
        <f t="shared" si="53"/>
        <v>-0.10418581835432193</v>
      </c>
      <c r="J556" s="128">
        <f t="shared" si="54"/>
        <v>95.062970330338885</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3.3943820224719104E-2</v>
      </c>
      <c r="F557" s="128">
        <f t="shared" si="50"/>
        <v>3.0210000000000004</v>
      </c>
      <c r="G557" s="122">
        <f t="shared" si="51"/>
        <v>3.3212955703076447E-2</v>
      </c>
      <c r="H557" s="128">
        <f t="shared" si="52"/>
        <v>11437.146999999999</v>
      </c>
      <c r="I557" s="122">
        <f t="shared" si="53"/>
        <v>-0.12801175375463944</v>
      </c>
      <c r="J557" s="128">
        <f t="shared" si="54"/>
        <v>102.20054044023237</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1.9820224719101127E-2</v>
      </c>
      <c r="F558" s="128">
        <f t="shared" si="50"/>
        <v>1.7640000000000002</v>
      </c>
      <c r="G558" s="122">
        <f t="shared" si="51"/>
        <v>1.9632513256552773E-2</v>
      </c>
      <c r="H558" s="128">
        <f t="shared" si="52"/>
        <v>6760.6130000000003</v>
      </c>
      <c r="I558" s="122">
        <f t="shared" si="53"/>
        <v>8.8126306347200992E-2</v>
      </c>
      <c r="J558" s="128">
        <f t="shared" si="54"/>
        <v>100.95612548477817</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0.10533707865168539</v>
      </c>
      <c r="F559" s="128">
        <f t="shared" si="50"/>
        <v>9.375</v>
      </c>
      <c r="G559" s="122">
        <f t="shared" si="51"/>
        <v>0.10660584333745694</v>
      </c>
      <c r="H559" s="128">
        <f t="shared" si="52"/>
        <v>36710.574999999997</v>
      </c>
      <c r="I559" s="122">
        <f t="shared" si="53"/>
        <v>-2.1165669539832999E-2</v>
      </c>
      <c r="J559" s="128">
        <f t="shared" si="54"/>
        <v>98.809854463835222</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5.1483146067415726E-2</v>
      </c>
      <c r="F560" s="128">
        <f t="shared" si="50"/>
        <v>4.5819999999999999</v>
      </c>
      <c r="G560" s="122">
        <f t="shared" si="51"/>
        <v>5.4902302255211144E-2</v>
      </c>
      <c r="H560" s="128">
        <f t="shared" si="52"/>
        <v>18906.046999999999</v>
      </c>
      <c r="I560" s="122">
        <f t="shared" si="53"/>
        <v>-0.30140589606575519</v>
      </c>
      <c r="J560" s="128">
        <f t="shared" si="54"/>
        <v>93.772289963539947</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1.5438202247191012E-2</v>
      </c>
      <c r="F561" s="128">
        <f t="shared" si="50"/>
        <v>1.3740000000000001</v>
      </c>
      <c r="G561" s="122">
        <f t="shared" si="51"/>
        <v>1.5025627399392495E-2</v>
      </c>
      <c r="H561" s="128">
        <f t="shared" si="52"/>
        <v>5174.1950000000006</v>
      </c>
      <c r="I561" s="122">
        <f t="shared" si="53"/>
        <v>-6.1032720467241855E-2</v>
      </c>
      <c r="J561" s="128">
        <f t="shared" si="54"/>
        <v>102.7458077911289</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6.5966292134831447E-2</v>
      </c>
      <c r="F562" s="128">
        <f t="shared" si="50"/>
        <v>5.8709999999999987</v>
      </c>
      <c r="G562" s="122">
        <f t="shared" si="51"/>
        <v>6.4170566677701699E-2</v>
      </c>
      <c r="H562" s="128">
        <f t="shared" si="52"/>
        <v>22097.648000000001</v>
      </c>
      <c r="I562" s="122">
        <f t="shared" si="53"/>
        <v>1.2024509177413097E-2</v>
      </c>
      <c r="J562" s="128">
        <f t="shared" si="54"/>
        <v>102.79836309713272</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4.4157303370786515E-2</v>
      </c>
      <c r="F563" s="128">
        <f t="shared" si="50"/>
        <v>3.9299999999999997</v>
      </c>
      <c r="G563" s="122">
        <f t="shared" si="51"/>
        <v>4.518618704952404E-2</v>
      </c>
      <c r="H563" s="128">
        <f t="shared" si="52"/>
        <v>15560.225</v>
      </c>
      <c r="I563" s="122">
        <f t="shared" si="53"/>
        <v>-1.4147729796681659E-2</v>
      </c>
      <c r="J563" s="128">
        <f t="shared" si="54"/>
        <v>97.723012836622232</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5.9584269662921338E-2</v>
      </c>
      <c r="F564" s="128">
        <f t="shared" si="50"/>
        <v>5.302999999999999</v>
      </c>
      <c r="G564" s="122">
        <f t="shared" si="51"/>
        <v>5.7736227995283981E-2</v>
      </c>
      <c r="H564" s="128">
        <f t="shared" si="52"/>
        <v>19881.932000000001</v>
      </c>
      <c r="I564" s="122">
        <f t="shared" si="53"/>
        <v>-4.4129961723576409E-2</v>
      </c>
      <c r="J564" s="128">
        <f t="shared" si="54"/>
        <v>103.20083547506482</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3.4471910112359547E-2</v>
      </c>
      <c r="F565" s="128">
        <f t="shared" si="50"/>
        <v>3.0679999999999996</v>
      </c>
      <c r="G565" s="122">
        <f t="shared" si="51"/>
        <v>3.5902671057446038E-2</v>
      </c>
      <c r="H565" s="128">
        <f t="shared" si="52"/>
        <v>12363.372000000003</v>
      </c>
      <c r="I565" s="122">
        <f t="shared" si="53"/>
        <v>4.3790852192545096E-2</v>
      </c>
      <c r="J565" s="128">
        <f t="shared" si="54"/>
        <v>96.014889970728916</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1.8707865168539325E-2</v>
      </c>
      <c r="F566" s="128">
        <f t="shared" si="50"/>
        <v>1.665</v>
      </c>
      <c r="G566" s="122">
        <f t="shared" si="51"/>
        <v>1.857578159938204E-2</v>
      </c>
      <c r="H566" s="128">
        <f t="shared" si="52"/>
        <v>6396.719000000001</v>
      </c>
      <c r="I566" s="122">
        <f t="shared" si="53"/>
        <v>-0.15273927868052167</v>
      </c>
      <c r="J566" s="128">
        <f t="shared" si="54"/>
        <v>100.71105255222035</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7.0348314606741569E-2</v>
      </c>
      <c r="F567" s="128">
        <f t="shared" si="50"/>
        <v>6.2609999999999992</v>
      </c>
      <c r="G567" s="122">
        <f t="shared" si="51"/>
        <v>8.1762944377653482E-2</v>
      </c>
      <c r="H567" s="128">
        <f t="shared" si="52"/>
        <v>28155.723999999998</v>
      </c>
      <c r="I567" s="122">
        <f t="shared" si="53"/>
        <v>-0.21260253314379704</v>
      </c>
      <c r="J567" s="128">
        <f t="shared" si="54"/>
        <v>86.039360669071456</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6.6528089887640446E-2</v>
      </c>
      <c r="F568" s="128">
        <f t="shared" si="50"/>
        <v>5.9210000000000003</v>
      </c>
      <c r="G568" s="122">
        <f t="shared" si="51"/>
        <v>6.9273093698999297E-2</v>
      </c>
      <c r="H568" s="128">
        <f t="shared" si="52"/>
        <v>23854.743999999999</v>
      </c>
      <c r="I568" s="122">
        <f t="shared" si="53"/>
        <v>-0.13188499434818135</v>
      </c>
      <c r="J568" s="128">
        <f t="shared" si="54"/>
        <v>96.037417033392131</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2.0224719101123598E-2</v>
      </c>
      <c r="F569" s="128">
        <f t="shared" si="50"/>
        <v>1.8000000000000003</v>
      </c>
      <c r="G569" s="122">
        <f t="shared" si="51"/>
        <v>1.9916386435047249E-2</v>
      </c>
      <c r="H569" s="128">
        <f t="shared" si="52"/>
        <v>6858.3670000000011</v>
      </c>
      <c r="I569" s="122">
        <f t="shared" si="53"/>
        <v>-0.14297372091524432</v>
      </c>
      <c r="J569" s="128">
        <f t="shared" si="54"/>
        <v>101.54813558715536</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8.9764044943820218E-2</v>
      </c>
      <c r="F570" s="128">
        <f t="shared" si="50"/>
        <v>7.9889999999999999</v>
      </c>
      <c r="G570" s="122">
        <f t="shared" si="51"/>
        <v>8.7337512124010502E-2</v>
      </c>
      <c r="H570" s="128">
        <f t="shared" si="52"/>
        <v>30075.371000000006</v>
      </c>
      <c r="I570" s="122">
        <f t="shared" si="53"/>
        <v>0.33841608933591633</v>
      </c>
      <c r="J570" s="128">
        <f t="shared" si="54"/>
        <v>102.77833975435927</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9.4123595505617982E-2</v>
      </c>
      <c r="F571" s="128">
        <f t="shared" si="50"/>
        <v>8.3770000000000007</v>
      </c>
      <c r="G571" s="122">
        <f t="shared" si="51"/>
        <v>9.2911955000319457E-2</v>
      </c>
      <c r="H571" s="128">
        <f t="shared" si="52"/>
        <v>31994.975000000006</v>
      </c>
      <c r="I571" s="122">
        <f t="shared" si="53"/>
        <v>0.16737109742997511</v>
      </c>
      <c r="J571" s="128">
        <f t="shared" si="54"/>
        <v>101.3040738463574</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2.9191011235955053E-2</v>
      </c>
      <c r="F572" s="128">
        <f t="shared" si="50"/>
        <v>2.5979999999999999</v>
      </c>
      <c r="G572" s="122">
        <f t="shared" si="51"/>
        <v>2.8532698528856596E-2</v>
      </c>
      <c r="H572" s="128">
        <f t="shared" si="52"/>
        <v>9825.4629999999997</v>
      </c>
      <c r="I572" s="122">
        <f t="shared" si="53"/>
        <v>-0.15547086217257763</v>
      </c>
      <c r="J572" s="128">
        <f t="shared" si="54"/>
        <v>102.30722203310938</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0.17568539325842697</v>
      </c>
      <c r="F573" s="128">
        <f t="shared" si="50"/>
        <v>15.635999999999999</v>
      </c>
      <c r="G573" s="122">
        <f t="shared" si="51"/>
        <v>0.17573269388252924</v>
      </c>
      <c r="H573" s="128">
        <f t="shared" si="52"/>
        <v>60514.959000000003</v>
      </c>
      <c r="I573" s="122">
        <f t="shared" si="53"/>
        <v>-1.8604756406816443E-3</v>
      </c>
      <c r="J573" s="128">
        <f t="shared" si="54"/>
        <v>99.973083765429621</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0.14995505617977525</v>
      </c>
      <c r="F574" s="128">
        <f t="shared" si="50"/>
        <v>13.345999999999998</v>
      </c>
      <c r="G574" s="122">
        <f t="shared" si="51"/>
        <v>0.14809213086381035</v>
      </c>
      <c r="H574" s="128">
        <f t="shared" si="52"/>
        <v>50996.71</v>
      </c>
      <c r="I574" s="122">
        <f t="shared" si="53"/>
        <v>0.24368197046072854</v>
      </c>
      <c r="J574" s="128">
        <f t="shared" si="54"/>
        <v>101.25795024023128</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3.3752808988764045E-2</v>
      </c>
      <c r="F575" s="128">
        <f t="shared" si="50"/>
        <v>3.004</v>
      </c>
      <c r="G575" s="122">
        <f t="shared" si="51"/>
        <v>3.464457338002893E-2</v>
      </c>
      <c r="H575" s="128">
        <f t="shared" si="52"/>
        <v>11930.136000000002</v>
      </c>
      <c r="I575" s="122">
        <f t="shared" si="53"/>
        <v>-0.18696304508356151</v>
      </c>
      <c r="J575" s="128">
        <f t="shared" si="54"/>
        <v>97.425962266924756</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3.3449438202247196E-2</v>
      </c>
      <c r="F576" s="128">
        <f t="shared" si="50"/>
        <v>2.9770000000000003</v>
      </c>
      <c r="G576" s="122">
        <f t="shared" si="51"/>
        <v>3.3296336951660781E-2</v>
      </c>
      <c r="H576" s="128">
        <f t="shared" si="52"/>
        <v>11465.860000000002</v>
      </c>
      <c r="I576" s="122">
        <f t="shared" si="53"/>
        <v>-0.21000412832336549</v>
      </c>
      <c r="J576" s="128">
        <f t="shared" si="54"/>
        <v>100.45981409549249</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3.0876404494382021E-2</v>
      </c>
      <c r="F577" s="128">
        <f t="shared" si="50"/>
        <v>2.7479999999999998</v>
      </c>
      <c r="G577" s="122">
        <f t="shared" si="51"/>
        <v>3.0939469970205424E-2</v>
      </c>
      <c r="H577" s="128">
        <f t="shared" si="52"/>
        <v>10654.253999999999</v>
      </c>
      <c r="I577" s="122">
        <f t="shared" si="53"/>
        <v>-5.3932734108424051E-2</v>
      </c>
      <c r="J577" s="128">
        <f t="shared" si="54"/>
        <v>99.796164976697611</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0.10147191011235955</v>
      </c>
      <c r="F578" s="128">
        <f t="shared" si="50"/>
        <v>9.0310000000000006</v>
      </c>
      <c r="G578" s="122">
        <f t="shared" si="51"/>
        <v>0.10829616852229364</v>
      </c>
      <c r="H578" s="128">
        <f t="shared" si="52"/>
        <v>37292.651999999995</v>
      </c>
      <c r="I578" s="122">
        <f t="shared" si="53"/>
        <v>-7.4288129874889183E-2</v>
      </c>
      <c r="J578" s="128">
        <f t="shared" si="54"/>
        <v>93.698522761191455</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3.5494382022471911E-2</v>
      </c>
      <c r="F579" s="128">
        <f t="shared" si="50"/>
        <v>3.1590000000000003</v>
      </c>
      <c r="G579" s="122">
        <f t="shared" si="51"/>
        <v>3.4865689195546494E-2</v>
      </c>
      <c r="H579" s="128">
        <f t="shared" si="52"/>
        <v>12006.279</v>
      </c>
      <c r="I579" s="122">
        <f t="shared" si="53"/>
        <v>-4.214187849117746E-2</v>
      </c>
      <c r="J579" s="128">
        <f t="shared" si="54"/>
        <v>101.8031848543115</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2.8404494382022468E-2</v>
      </c>
      <c r="F580" s="128">
        <f t="shared" si="50"/>
        <v>2.5279999999999996</v>
      </c>
      <c r="G580" s="122">
        <f t="shared" si="51"/>
        <v>2.8176014496541387E-2</v>
      </c>
      <c r="H580" s="128">
        <f t="shared" si="52"/>
        <v>9702.6359999999986</v>
      </c>
      <c r="I580" s="122">
        <f t="shared" si="53"/>
        <v>0.25723970303422994</v>
      </c>
      <c r="J580" s="128">
        <f t="shared" si="54"/>
        <v>100.8109020724316</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2.9134831460674158E-2</v>
      </c>
      <c r="F581" s="128">
        <f t="shared" si="50"/>
        <v>2.593</v>
      </c>
      <c r="G581" s="122">
        <f t="shared" si="51"/>
        <v>2.9380197352754982E-2</v>
      </c>
      <c r="H581" s="128">
        <f t="shared" si="52"/>
        <v>10117.306</v>
      </c>
      <c r="I581" s="122">
        <f t="shared" si="53"/>
        <v>-0.12941788595042852</v>
      </c>
      <c r="J581" s="128">
        <f t="shared" si="54"/>
        <v>99.164859619100497</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3.9168539325842702E-2</v>
      </c>
      <c r="F582" s="128">
        <f t="shared" si="50"/>
        <v>3.4860000000000002</v>
      </c>
      <c r="G582" s="122">
        <f t="shared" si="51"/>
        <v>3.5764907450966721E-2</v>
      </c>
      <c r="H582" s="128">
        <f t="shared" si="52"/>
        <v>12315.931999999997</v>
      </c>
      <c r="I582" s="122">
        <f t="shared" si="53"/>
        <v>7.4883090720336373E-2</v>
      </c>
      <c r="J582" s="128">
        <f t="shared" si="54"/>
        <v>109.51668022500078</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1.39438202247191E-2</v>
      </c>
      <c r="F583" s="128">
        <f t="shared" si="50"/>
        <v>1.2409999999999999</v>
      </c>
      <c r="G583" s="122">
        <f t="shared" si="51"/>
        <v>1.3802888273250513E-2</v>
      </c>
      <c r="H583" s="128">
        <f t="shared" si="52"/>
        <v>4753.1350000000002</v>
      </c>
      <c r="I583" s="122">
        <f t="shared" si="53"/>
        <v>-0.23270893452163957</v>
      </c>
      <c r="J583" s="128">
        <f t="shared" si="54"/>
        <v>101.02103232800708</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1.062921348314607E-2</v>
      </c>
      <c r="F584" s="128">
        <f t="shared" si="50"/>
        <v>0.94600000000000017</v>
      </c>
      <c r="G584" s="122">
        <f t="shared" si="51"/>
        <v>1.1048522177501319E-2</v>
      </c>
      <c r="H584" s="128">
        <f t="shared" si="52"/>
        <v>3804.6469999999995</v>
      </c>
      <c r="I584" s="122">
        <f t="shared" si="53"/>
        <v>-0.37988165598545992</v>
      </c>
      <c r="J584" s="128">
        <f t="shared" si="54"/>
        <v>96.204843619637131</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2.4606741573033712E-2</v>
      </c>
      <c r="F585" s="128">
        <f t="shared" ref="F585:F648" si="56">SUMPRODUCT($K$2:$AI$2,$K585:$AI585)</f>
        <v>2.1900000000000004</v>
      </c>
      <c r="G585" s="122">
        <f t="shared" ref="G585:G648" si="57">SUMPRODUCT($K$3:$AI$3,$K585:$AI585)/$J$3</f>
        <v>2.3674510248055808E-2</v>
      </c>
      <c r="H585" s="128">
        <f t="shared" ref="H585:H648" si="58">SUMPRODUCT($K$3:$AI$3,$K585:$AI585)</f>
        <v>8152.5070000000014</v>
      </c>
      <c r="I585" s="122">
        <f t="shared" ref="I585:I648" si="59">CORREL($K$4:$AI$4,$K585:$AI585)</f>
        <v>-9.794169392765445E-2</v>
      </c>
      <c r="J585" s="128">
        <f t="shared" si="54"/>
        <v>103.93770056998099</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0.17273033707865168</v>
      </c>
      <c r="F586" s="128">
        <f t="shared" si="56"/>
        <v>15.372999999999999</v>
      </c>
      <c r="G586" s="122">
        <f t="shared" si="57"/>
        <v>0.18305186462925213</v>
      </c>
      <c r="H586" s="128">
        <f t="shared" si="58"/>
        <v>63035.374000000003</v>
      </c>
      <c r="I586" s="122">
        <f t="shared" si="59"/>
        <v>-0.28748058096455387</v>
      </c>
      <c r="J586" s="128">
        <f t="shared" ref="J586:J649" si="60">$E586/$G586*100</f>
        <v>94.361419059289361</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2.6157303370786516E-2</v>
      </c>
      <c r="F587" s="128">
        <f t="shared" si="56"/>
        <v>2.3279999999999998</v>
      </c>
      <c r="G587" s="122">
        <f t="shared" si="57"/>
        <v>2.5837305943233503E-2</v>
      </c>
      <c r="H587" s="128">
        <f t="shared" si="58"/>
        <v>8897.2830000000031</v>
      </c>
      <c r="I587" s="122">
        <f t="shared" si="59"/>
        <v>-0.14779710444254596</v>
      </c>
      <c r="J587" s="128">
        <f t="shared" si="60"/>
        <v>101.23850926352797</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7.0359550561797754E-2</v>
      </c>
      <c r="F588" s="128">
        <f t="shared" si="56"/>
        <v>6.2620000000000005</v>
      </c>
      <c r="G588" s="122">
        <f t="shared" si="57"/>
        <v>6.956192102405058E-2</v>
      </c>
      <c r="H588" s="128">
        <f t="shared" si="58"/>
        <v>23954.204000000009</v>
      </c>
      <c r="I588" s="122">
        <f t="shared" si="59"/>
        <v>-0.1107964963158808</v>
      </c>
      <c r="J588" s="128">
        <f t="shared" si="60"/>
        <v>101.14664679469017</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4.5460674157303371E-2</v>
      </c>
      <c r="F589" s="128">
        <f t="shared" si="56"/>
        <v>4.0460000000000003</v>
      </c>
      <c r="G589" s="122">
        <f t="shared" si="57"/>
        <v>4.4644062284018377E-2</v>
      </c>
      <c r="H589" s="128">
        <f t="shared" si="58"/>
        <v>15373.54</v>
      </c>
      <c r="I589" s="122">
        <f t="shared" si="59"/>
        <v>-1.2880893592475767E-2</v>
      </c>
      <c r="J589" s="128">
        <f t="shared" si="60"/>
        <v>101.82916121765497</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0.39766292134831455</v>
      </c>
      <c r="F590" s="128">
        <f t="shared" si="56"/>
        <v>35.391999999999996</v>
      </c>
      <c r="G590" s="122">
        <f t="shared" si="57"/>
        <v>0.387629722556177</v>
      </c>
      <c r="H590" s="128">
        <f t="shared" si="58"/>
        <v>133483.39600000001</v>
      </c>
      <c r="I590" s="122">
        <f t="shared" si="59"/>
        <v>0.40264133978430439</v>
      </c>
      <c r="J590" s="128">
        <f t="shared" si="60"/>
        <v>102.5883460963661</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0.45982022471910111</v>
      </c>
      <c r="F591" s="128">
        <f t="shared" si="56"/>
        <v>40.923999999999999</v>
      </c>
      <c r="G591" s="122">
        <f t="shared" si="57"/>
        <v>0.41128535129138866</v>
      </c>
      <c r="H591" s="128">
        <f t="shared" si="58"/>
        <v>141629.40100000001</v>
      </c>
      <c r="I591" s="122">
        <f t="shared" si="59"/>
        <v>0.36039640175542614</v>
      </c>
      <c r="J591" s="128">
        <f t="shared" si="60"/>
        <v>111.80077852890177</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0.22130337078651688</v>
      </c>
      <c r="F592" s="128">
        <f t="shared" si="56"/>
        <v>19.696000000000002</v>
      </c>
      <c r="G592" s="122">
        <f t="shared" si="57"/>
        <v>0.24542808356419776</v>
      </c>
      <c r="H592" s="128">
        <f t="shared" si="58"/>
        <v>84515.124000000011</v>
      </c>
      <c r="I592" s="122">
        <f t="shared" si="59"/>
        <v>-9.6298461897522322E-2</v>
      </c>
      <c r="J592" s="128">
        <f t="shared" si="60"/>
        <v>90.170353601212682</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0.3054044943820225</v>
      </c>
      <c r="F593" s="128">
        <f t="shared" si="56"/>
        <v>27.181000000000001</v>
      </c>
      <c r="G593" s="122">
        <f t="shared" si="57"/>
        <v>0.30422734770210069</v>
      </c>
      <c r="H593" s="128">
        <f t="shared" si="58"/>
        <v>104763.12099999998</v>
      </c>
      <c r="I593" s="122">
        <f t="shared" si="59"/>
        <v>1.251364003824533E-2</v>
      </c>
      <c r="J593" s="128">
        <f t="shared" si="60"/>
        <v>100.38692993539635</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0.19083146067415732</v>
      </c>
      <c r="F594" s="128">
        <f t="shared" si="56"/>
        <v>16.984000000000002</v>
      </c>
      <c r="G594" s="122">
        <f t="shared" si="57"/>
        <v>0.23621263917202445</v>
      </c>
      <c r="H594" s="128">
        <f t="shared" si="58"/>
        <v>81341.712</v>
      </c>
      <c r="I594" s="122">
        <f t="shared" si="59"/>
        <v>-0.22184501251982661</v>
      </c>
      <c r="J594" s="128">
        <f t="shared" si="60"/>
        <v>80.787997349787119</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0.33965168539325846</v>
      </c>
      <c r="F595" s="128">
        <f t="shared" si="56"/>
        <v>30.229000000000003</v>
      </c>
      <c r="G595" s="122">
        <f t="shared" si="57"/>
        <v>0.33809391679589262</v>
      </c>
      <c r="H595" s="128">
        <f t="shared" si="58"/>
        <v>116425.345</v>
      </c>
      <c r="I595" s="122">
        <f t="shared" si="59"/>
        <v>0.21187214612270114</v>
      </c>
      <c r="J595" s="128">
        <f t="shared" si="60"/>
        <v>100.46075025901938</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0.39030337078651689</v>
      </c>
      <c r="F596" s="128">
        <f t="shared" si="56"/>
        <v>34.737000000000002</v>
      </c>
      <c r="G596" s="122">
        <f t="shared" si="57"/>
        <v>0.44136792233663796</v>
      </c>
      <c r="H596" s="128">
        <f t="shared" si="58"/>
        <v>151988.57499999998</v>
      </c>
      <c r="I596" s="122">
        <f t="shared" si="59"/>
        <v>-0.29407346971207554</v>
      </c>
      <c r="J596" s="128">
        <f t="shared" si="60"/>
        <v>88.43038903240155</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0.59285393258426977</v>
      </c>
      <c r="F597" s="128">
        <f t="shared" si="56"/>
        <v>52.76400000000001</v>
      </c>
      <c r="G597" s="122">
        <f t="shared" si="57"/>
        <v>0.61338915024480345</v>
      </c>
      <c r="H597" s="128">
        <f t="shared" si="58"/>
        <v>211225.46100000001</v>
      </c>
      <c r="I597" s="122">
        <f t="shared" si="59"/>
        <v>-0.18181310097340303</v>
      </c>
      <c r="J597" s="128">
        <f t="shared" si="60"/>
        <v>96.652171357719965</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0.11262921348314608</v>
      </c>
      <c r="F598" s="128">
        <f t="shared" si="56"/>
        <v>10.024000000000001</v>
      </c>
      <c r="G598" s="122">
        <f t="shared" si="57"/>
        <v>0.16665503342451751</v>
      </c>
      <c r="H598" s="128">
        <f t="shared" si="58"/>
        <v>57388.994000000006</v>
      </c>
      <c r="I598" s="122">
        <f t="shared" si="59"/>
        <v>-0.27463681494684161</v>
      </c>
      <c r="J598" s="128">
        <f t="shared" si="60"/>
        <v>67.582245293634557</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0.1166179775280899</v>
      </c>
      <c r="F599" s="128">
        <f t="shared" si="56"/>
        <v>10.379000000000001</v>
      </c>
      <c r="G599" s="122">
        <f t="shared" si="57"/>
        <v>9.3816984068905054E-2</v>
      </c>
      <c r="H599" s="128">
        <f t="shared" si="58"/>
        <v>32306.629000000004</v>
      </c>
      <c r="I599" s="122">
        <f t="shared" si="59"/>
        <v>0.25808533957845875</v>
      </c>
      <c r="J599" s="128">
        <f t="shared" si="60"/>
        <v>124.30369477922929</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4.5101123595505624E-2</v>
      </c>
      <c r="F600" s="128">
        <f t="shared" si="56"/>
        <v>4.0140000000000002</v>
      </c>
      <c r="G600" s="122">
        <f t="shared" si="57"/>
        <v>3.6433200332212402E-2</v>
      </c>
      <c r="H600" s="128">
        <f t="shared" si="58"/>
        <v>12546.063999999998</v>
      </c>
      <c r="I600" s="122">
        <f t="shared" si="59"/>
        <v>0.16224572730375836</v>
      </c>
      <c r="J600" s="128">
        <f t="shared" si="60"/>
        <v>123.79127604562777</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1.0853932584269664E-2</v>
      </c>
      <c r="F601" s="128">
        <f t="shared" si="56"/>
        <v>0.96600000000000008</v>
      </c>
      <c r="G601" s="122">
        <f t="shared" si="57"/>
        <v>8.233184650857539E-3</v>
      </c>
      <c r="H601" s="128">
        <f t="shared" si="58"/>
        <v>2835.1630000000005</v>
      </c>
      <c r="I601" s="122">
        <f t="shared" si="59"/>
        <v>0.22427252817942131</v>
      </c>
      <c r="J601" s="128">
        <f t="shared" si="60"/>
        <v>131.83152139238317</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2.4382022471910115E-2</v>
      </c>
      <c r="F602" s="128">
        <f t="shared" si="56"/>
        <v>2.1700000000000004</v>
      </c>
      <c r="G602" s="122">
        <f t="shared" si="57"/>
        <v>1.7824119085370457E-2</v>
      </c>
      <c r="H602" s="128">
        <f t="shared" si="58"/>
        <v>6137.8779999999997</v>
      </c>
      <c r="I602" s="122">
        <f t="shared" si="59"/>
        <v>0.23514667605388559</v>
      </c>
      <c r="J602" s="128">
        <f t="shared" si="60"/>
        <v>136.79230011385081</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6.7370786516853923E-2</v>
      </c>
      <c r="F603" s="128">
        <f t="shared" si="56"/>
        <v>5.9959999999999996</v>
      </c>
      <c r="G603" s="122">
        <f t="shared" si="57"/>
        <v>7.941962144047765E-2</v>
      </c>
      <c r="H603" s="128">
        <f t="shared" si="58"/>
        <v>27348.782000000003</v>
      </c>
      <c r="I603" s="122">
        <f t="shared" si="59"/>
        <v>-0.15078212855830606</v>
      </c>
      <c r="J603" s="128">
        <f t="shared" si="60"/>
        <v>84.828894037660547</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1.6685393258426964E-2</v>
      </c>
      <c r="F604" s="128">
        <f t="shared" si="56"/>
        <v>1.4849999999999999</v>
      </c>
      <c r="G604" s="122">
        <f t="shared" si="57"/>
        <v>1.7664953333449491E-2</v>
      </c>
      <c r="H604" s="128">
        <f t="shared" si="58"/>
        <v>6083.0680000000002</v>
      </c>
      <c r="I604" s="122">
        <f t="shared" si="59"/>
        <v>-9.7753922918703814E-2</v>
      </c>
      <c r="J604" s="128">
        <f t="shared" si="60"/>
        <v>94.454782548631584</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1.6382022471910115E-2</v>
      </c>
      <c r="F605" s="128">
        <f t="shared" si="56"/>
        <v>1.4580000000000002</v>
      </c>
      <c r="G605" s="122">
        <f t="shared" si="57"/>
        <v>2.6396654063503677E-2</v>
      </c>
      <c r="H605" s="128">
        <f t="shared" si="58"/>
        <v>9089.8989999999994</v>
      </c>
      <c r="I605" s="122">
        <f t="shared" si="59"/>
        <v>-0.29234640314663168</v>
      </c>
      <c r="J605" s="128">
        <f t="shared" si="60"/>
        <v>62.060981033804929</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1.6247191011235958E-2</v>
      </c>
      <c r="F606" s="128">
        <f t="shared" si="56"/>
        <v>1.4460000000000002</v>
      </c>
      <c r="G606" s="122">
        <f t="shared" si="57"/>
        <v>1.9460886635420116E-2</v>
      </c>
      <c r="H606" s="128">
        <f t="shared" si="58"/>
        <v>6701.5119999999997</v>
      </c>
      <c r="I606" s="122">
        <f t="shared" si="59"/>
        <v>-0.30072199383848869</v>
      </c>
      <c r="J606" s="128">
        <f t="shared" si="60"/>
        <v>83.486386389328132</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2.0280898876404496E-2</v>
      </c>
      <c r="F607" s="128">
        <f t="shared" si="56"/>
        <v>1.8050000000000002</v>
      </c>
      <c r="G607" s="122">
        <f t="shared" si="57"/>
        <v>3.0477613413947117E-2</v>
      </c>
      <c r="H607" s="128">
        <f t="shared" si="58"/>
        <v>10495.210000000001</v>
      </c>
      <c r="I607" s="122">
        <f t="shared" si="59"/>
        <v>-0.28259460129355252</v>
      </c>
      <c r="J607" s="128">
        <f t="shared" si="60"/>
        <v>66.543592508209926</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2.377528089887641E-2</v>
      </c>
      <c r="F608" s="128">
        <f t="shared" si="56"/>
        <v>2.1160000000000005</v>
      </c>
      <c r="G608" s="122">
        <f t="shared" si="57"/>
        <v>2.5510041875025407E-2</v>
      </c>
      <c r="H608" s="128">
        <f t="shared" si="58"/>
        <v>8784.5869999999995</v>
      </c>
      <c r="I608" s="122">
        <f t="shared" si="59"/>
        <v>-0.2945136457908295</v>
      </c>
      <c r="J608" s="128">
        <f t="shared" si="60"/>
        <v>93.199693733755311</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2.6348314606741571E-2</v>
      </c>
      <c r="F609" s="128">
        <f t="shared" si="56"/>
        <v>2.3449999999999998</v>
      </c>
      <c r="G609" s="122">
        <f t="shared" si="57"/>
        <v>2.279926994581221E-2</v>
      </c>
      <c r="H609" s="128">
        <f t="shared" si="58"/>
        <v>7851.1110000000008</v>
      </c>
      <c r="I609" s="122">
        <f t="shared" si="59"/>
        <v>-5.3274763169126181E-2</v>
      </c>
      <c r="J609" s="128">
        <f t="shared" si="60"/>
        <v>115.56648379252709</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1.3752808988764045E-2</v>
      </c>
      <c r="F610" s="128">
        <f t="shared" si="56"/>
        <v>1.224</v>
      </c>
      <c r="G610" s="122">
        <f t="shared" si="57"/>
        <v>1.1911542638765473E-2</v>
      </c>
      <c r="H610" s="128">
        <f t="shared" si="58"/>
        <v>4101.8350000000009</v>
      </c>
      <c r="I610" s="122">
        <f t="shared" si="59"/>
        <v>-0.18489519814589003</v>
      </c>
      <c r="J610" s="128">
        <f t="shared" si="60"/>
        <v>115.45783284195508</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7.7213483146067408E-2</v>
      </c>
      <c r="F611" s="128">
        <f t="shared" si="56"/>
        <v>6.871999999999999</v>
      </c>
      <c r="G611" s="122">
        <f t="shared" si="57"/>
        <v>7.957349328315301E-2</v>
      </c>
      <c r="H611" s="128">
        <f t="shared" si="58"/>
        <v>27401.769000000004</v>
      </c>
      <c r="I611" s="122">
        <f t="shared" si="59"/>
        <v>-0.28681292182355395</v>
      </c>
      <c r="J611" s="128">
        <f t="shared" si="60"/>
        <v>97.034175527913817</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2.5887640449438202E-2</v>
      </c>
      <c r="F612" s="128">
        <f t="shared" si="56"/>
        <v>2.3039999999999998</v>
      </c>
      <c r="G612" s="122">
        <f t="shared" si="57"/>
        <v>2.3498257627236774E-2</v>
      </c>
      <c r="H612" s="128">
        <f t="shared" si="58"/>
        <v>8091.813000000001</v>
      </c>
      <c r="I612" s="122">
        <f t="shared" si="59"/>
        <v>-0.1074825237507251</v>
      </c>
      <c r="J612" s="128">
        <f t="shared" si="60"/>
        <v>110.16834039402094</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3.9337078651685398E-2</v>
      </c>
      <c r="F613" s="128">
        <f t="shared" si="56"/>
        <v>3.5010000000000003</v>
      </c>
      <c r="G613" s="122">
        <f t="shared" si="57"/>
        <v>4.1766362332224027E-2</v>
      </c>
      <c r="H613" s="128">
        <f t="shared" si="58"/>
        <v>14382.581000000002</v>
      </c>
      <c r="I613" s="122">
        <f t="shared" si="59"/>
        <v>-0.28382297845231169</v>
      </c>
      <c r="J613" s="128">
        <f t="shared" si="60"/>
        <v>94.183635957531394</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2.8606741573033712E-2</v>
      </c>
      <c r="F614" s="128">
        <f t="shared" si="56"/>
        <v>2.5460000000000003</v>
      </c>
      <c r="G614" s="122">
        <f t="shared" si="57"/>
        <v>2.7651075334390374E-2</v>
      </c>
      <c r="H614" s="128">
        <f t="shared" si="58"/>
        <v>9521.8690000000006</v>
      </c>
      <c r="I614" s="122">
        <f t="shared" si="59"/>
        <v>-0.22741841311555466</v>
      </c>
      <c r="J614" s="128">
        <f t="shared" si="60"/>
        <v>103.45616301386569</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3.2460674157303367E-2</v>
      </c>
      <c r="F615" s="128">
        <f t="shared" si="56"/>
        <v>2.8889999999999993</v>
      </c>
      <c r="G615" s="122">
        <f t="shared" si="57"/>
        <v>2.9886298561380892E-2</v>
      </c>
      <c r="H615" s="128">
        <f t="shared" si="58"/>
        <v>10291.586000000001</v>
      </c>
      <c r="I615" s="122">
        <f t="shared" si="59"/>
        <v>-0.23716520387656101</v>
      </c>
      <c r="J615" s="128">
        <f t="shared" si="60"/>
        <v>108.61389907698067</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2.7483146067415736E-2</v>
      </c>
      <c r="F616" s="128">
        <f t="shared" si="56"/>
        <v>2.4460000000000006</v>
      </c>
      <c r="G616" s="122">
        <f t="shared" si="57"/>
        <v>2.6913104966343169E-2</v>
      </c>
      <c r="H616" s="128">
        <f t="shared" si="58"/>
        <v>9267.7430000000004</v>
      </c>
      <c r="I616" s="122">
        <f t="shared" si="59"/>
        <v>-0.24536663588827776</v>
      </c>
      <c r="J616" s="128">
        <f t="shared" si="60"/>
        <v>102.11808002750126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2.4224719101123598E-2</v>
      </c>
      <c r="F617" s="128">
        <f t="shared" si="56"/>
        <v>2.1560000000000001</v>
      </c>
      <c r="G617" s="122">
        <f t="shared" si="57"/>
        <v>2.1564035103003278E-2</v>
      </c>
      <c r="H617" s="128">
        <f t="shared" si="58"/>
        <v>7425.7480000000032</v>
      </c>
      <c r="I617" s="122">
        <f t="shared" si="59"/>
        <v>-0.22294458173170156</v>
      </c>
      <c r="J617" s="128">
        <f t="shared" si="60"/>
        <v>112.33852563034345</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2.485393258426967E-2</v>
      </c>
      <c r="F618" s="128">
        <f t="shared" si="56"/>
        <v>2.2120000000000006</v>
      </c>
      <c r="G618" s="122">
        <f t="shared" si="57"/>
        <v>2.2848436801235928E-2</v>
      </c>
      <c r="H618" s="128">
        <f t="shared" si="58"/>
        <v>7868.0420000000013</v>
      </c>
      <c r="I618" s="122">
        <f t="shared" si="59"/>
        <v>-0.19776073900335486</v>
      </c>
      <c r="J618" s="128">
        <f t="shared" si="60"/>
        <v>108.77738726933504</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4.6000000000000006E-2</v>
      </c>
      <c r="F619" s="128">
        <f t="shared" si="56"/>
        <v>4.0940000000000003</v>
      </c>
      <c r="G619" s="122">
        <f t="shared" si="57"/>
        <v>5.4830769141416782E-2</v>
      </c>
      <c r="H619" s="128">
        <f t="shared" si="58"/>
        <v>18881.414000000001</v>
      </c>
      <c r="I619" s="122">
        <f t="shared" si="59"/>
        <v>-0.21969789323286484</v>
      </c>
      <c r="J619" s="128">
        <f t="shared" si="60"/>
        <v>83.894500697882066</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0.14942696629213484</v>
      </c>
      <c r="F620" s="128">
        <f t="shared" si="56"/>
        <v>13.298999999999999</v>
      </c>
      <c r="G620" s="122">
        <f t="shared" si="57"/>
        <v>0.14454765970298353</v>
      </c>
      <c r="H620" s="128">
        <f t="shared" si="58"/>
        <v>49776.143000000004</v>
      </c>
      <c r="I620" s="122">
        <f t="shared" si="59"/>
        <v>-0.20364208032978195</v>
      </c>
      <c r="J620" s="128">
        <f t="shared" si="60"/>
        <v>103.37556941369878</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0.10475280898876405</v>
      </c>
      <c r="F621" s="128">
        <f t="shared" si="56"/>
        <v>9.3230000000000004</v>
      </c>
      <c r="G621" s="122">
        <f t="shared" si="57"/>
        <v>9.439453708059635E-2</v>
      </c>
      <c r="H621" s="128">
        <f t="shared" si="58"/>
        <v>32505.513999999996</v>
      </c>
      <c r="I621" s="122">
        <f t="shared" si="59"/>
        <v>-4.100862038328568E-3</v>
      </c>
      <c r="J621" s="128">
        <f t="shared" si="60"/>
        <v>110.97338069397338</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3.7730337078651692E-2</v>
      </c>
      <c r="F622" s="128">
        <f t="shared" si="56"/>
        <v>3.3580000000000005</v>
      </c>
      <c r="G622" s="122">
        <f t="shared" si="57"/>
        <v>3.6928748569802362E-2</v>
      </c>
      <c r="H622" s="128">
        <f t="shared" si="58"/>
        <v>12716.710000000001</v>
      </c>
      <c r="I622" s="122">
        <f t="shared" si="59"/>
        <v>-0.21825375029680277</v>
      </c>
      <c r="J622" s="128">
        <f t="shared" si="60"/>
        <v>102.17063545311906</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0.13160674157303373</v>
      </c>
      <c r="F623" s="128">
        <f t="shared" si="56"/>
        <v>11.713000000000001</v>
      </c>
      <c r="G623" s="122">
        <f t="shared" si="57"/>
        <v>0.13815567810243989</v>
      </c>
      <c r="H623" s="128">
        <f t="shared" si="58"/>
        <v>47575.012999999999</v>
      </c>
      <c r="I623" s="122">
        <f t="shared" si="59"/>
        <v>6.6857496625539053E-2</v>
      </c>
      <c r="J623" s="128">
        <f t="shared" si="60"/>
        <v>95.259741315481619</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0.12124719101123596</v>
      </c>
      <c r="F624" s="128">
        <f t="shared" si="56"/>
        <v>10.791</v>
      </c>
      <c r="G624" s="122">
        <f t="shared" si="57"/>
        <v>0.12578277838760824</v>
      </c>
      <c r="H624" s="128">
        <f t="shared" si="58"/>
        <v>43314.305999999997</v>
      </c>
      <c r="I624" s="122">
        <f t="shared" si="59"/>
        <v>0.13754856462748552</v>
      </c>
      <c r="J624" s="128">
        <f t="shared" si="60"/>
        <v>96.394110994753547</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4.215730337078652E-2</v>
      </c>
      <c r="F625" s="128">
        <f t="shared" si="56"/>
        <v>3.7520000000000002</v>
      </c>
      <c r="G625" s="122">
        <f t="shared" si="57"/>
        <v>4.2300579629339238E-2</v>
      </c>
      <c r="H625" s="128">
        <f t="shared" si="58"/>
        <v>14566.543000000001</v>
      </c>
      <c r="I625" s="122">
        <f t="shared" si="59"/>
        <v>-8.5115477008344154E-2</v>
      </c>
      <c r="J625" s="128">
        <f t="shared" si="60"/>
        <v>99.661290082055174</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6.204494382022472E-2</v>
      </c>
      <c r="F626" s="128">
        <f t="shared" si="56"/>
        <v>5.5220000000000002</v>
      </c>
      <c r="G626" s="122">
        <f t="shared" si="57"/>
        <v>6.463494096260286E-2</v>
      </c>
      <c r="H626" s="128">
        <f t="shared" si="58"/>
        <v>22257.558999999997</v>
      </c>
      <c r="I626" s="122">
        <f t="shared" si="59"/>
        <v>7.6763979899788531E-2</v>
      </c>
      <c r="J626" s="128">
        <f t="shared" si="60"/>
        <v>95.992883873945686</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0.2256179775280899</v>
      </c>
      <c r="F627" s="128">
        <f t="shared" si="56"/>
        <v>20.080000000000002</v>
      </c>
      <c r="G627" s="122">
        <f t="shared" si="57"/>
        <v>0.24879962132431946</v>
      </c>
      <c r="H627" s="128">
        <f t="shared" si="58"/>
        <v>85676.14</v>
      </c>
      <c r="I627" s="122">
        <f t="shared" si="59"/>
        <v>-4.2307965403939225E-2</v>
      </c>
      <c r="J627" s="128">
        <f t="shared" si="60"/>
        <v>90.68260487180909</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3.0820224719101126E-2</v>
      </c>
      <c r="F628" s="128">
        <f t="shared" si="56"/>
        <v>2.7430000000000003</v>
      </c>
      <c r="G628" s="122">
        <f t="shared" si="57"/>
        <v>3.8512791920036711E-2</v>
      </c>
      <c r="H628" s="128">
        <f t="shared" si="58"/>
        <v>13262.188000000002</v>
      </c>
      <c r="I628" s="122">
        <f t="shared" si="59"/>
        <v>-0.3502418528768344</v>
      </c>
      <c r="J628" s="128">
        <f t="shared" si="60"/>
        <v>80.025942505265519</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0.28017977528089888</v>
      </c>
      <c r="F629" s="128">
        <f t="shared" si="56"/>
        <v>24.936</v>
      </c>
      <c r="G629" s="122">
        <f t="shared" si="57"/>
        <v>0.29666453806794085</v>
      </c>
      <c r="H629" s="128">
        <f t="shared" si="58"/>
        <v>102158.80699999997</v>
      </c>
      <c r="I629" s="122">
        <f t="shared" si="59"/>
        <v>0.15250138683473638</v>
      </c>
      <c r="J629" s="128">
        <f t="shared" si="60"/>
        <v>94.443298516768891</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2.7483146067415722E-2</v>
      </c>
      <c r="F630" s="128">
        <f t="shared" si="56"/>
        <v>2.4459999999999993</v>
      </c>
      <c r="G630" s="122">
        <f t="shared" si="57"/>
        <v>3.0581069700718447E-2</v>
      </c>
      <c r="H630" s="128">
        <f t="shared" si="58"/>
        <v>10530.836000000003</v>
      </c>
      <c r="I630" s="122">
        <f t="shared" si="59"/>
        <v>-0.33805457271695272</v>
      </c>
      <c r="J630" s="128">
        <f t="shared" si="60"/>
        <v>89.869799638728978</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9.3022471910112356E-2</v>
      </c>
      <c r="F631" s="128">
        <f t="shared" si="56"/>
        <v>8.2789999999999999</v>
      </c>
      <c r="G631" s="122">
        <f t="shared" si="57"/>
        <v>9.4037609116094309E-2</v>
      </c>
      <c r="H631" s="128">
        <f t="shared" si="58"/>
        <v>32382.603000000003</v>
      </c>
      <c r="I631" s="122">
        <f t="shared" si="59"/>
        <v>4.8323787192640646E-2</v>
      </c>
      <c r="J631" s="128">
        <f t="shared" si="60"/>
        <v>98.920498707353659</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0.22907865168539324</v>
      </c>
      <c r="F632" s="128">
        <f t="shared" si="56"/>
        <v>20.387999999999998</v>
      </c>
      <c r="G632" s="122">
        <f t="shared" si="57"/>
        <v>0.25842952392568203</v>
      </c>
      <c r="H632" s="128">
        <f t="shared" si="58"/>
        <v>88992.274000000019</v>
      </c>
      <c r="I632" s="122">
        <f t="shared" si="59"/>
        <v>-0.22537260846600396</v>
      </c>
      <c r="J632" s="128">
        <f t="shared" si="60"/>
        <v>88.642600971269289</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3.0955056179775283E-2</v>
      </c>
      <c r="F633" s="128">
        <f t="shared" si="56"/>
        <v>2.7550000000000003</v>
      </c>
      <c r="G633" s="122">
        <f t="shared" si="57"/>
        <v>2.8205222471962318E-2</v>
      </c>
      <c r="H633" s="128">
        <f t="shared" si="58"/>
        <v>9712.6939999999995</v>
      </c>
      <c r="I633" s="122">
        <f t="shared" si="59"/>
        <v>0.25870817388644646</v>
      </c>
      <c r="J633" s="128">
        <f t="shared" si="60"/>
        <v>109.74937783435838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0.15580898876404492</v>
      </c>
      <c r="F634" s="128">
        <f t="shared" si="56"/>
        <v>13.866999999999997</v>
      </c>
      <c r="G634" s="122">
        <f t="shared" si="57"/>
        <v>0.17748885171826995</v>
      </c>
      <c r="H634" s="128">
        <f t="shared" si="58"/>
        <v>61119.706000000006</v>
      </c>
      <c r="I634" s="122">
        <f t="shared" si="59"/>
        <v>-0.37549725780992815</v>
      </c>
      <c r="J634" s="128">
        <f t="shared" si="60"/>
        <v>87.785225525805004</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0.29126966292134832</v>
      </c>
      <c r="F635" s="128">
        <f t="shared" si="56"/>
        <v>25.923000000000002</v>
      </c>
      <c r="G635" s="122">
        <f t="shared" si="57"/>
        <v>0.29673344600677209</v>
      </c>
      <c r="H635" s="128">
        <f t="shared" si="58"/>
        <v>102182.53600000002</v>
      </c>
      <c r="I635" s="122">
        <f t="shared" si="59"/>
        <v>-0.18781729253089965</v>
      </c>
      <c r="J635" s="128">
        <f t="shared" si="60"/>
        <v>98.158689841353748</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0.34638202247191008</v>
      </c>
      <c r="F636" s="128">
        <f t="shared" si="56"/>
        <v>30.827999999999996</v>
      </c>
      <c r="G636" s="122">
        <f t="shared" si="57"/>
        <v>0.3638983993402215</v>
      </c>
      <c r="H636" s="128">
        <f t="shared" si="58"/>
        <v>125311.325</v>
      </c>
      <c r="I636" s="122">
        <f t="shared" si="59"/>
        <v>-0.29324016703245581</v>
      </c>
      <c r="J636" s="128">
        <f t="shared" si="60"/>
        <v>95.186464985811952</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0.23024719101123592</v>
      </c>
      <c r="F637" s="128">
        <f t="shared" si="56"/>
        <v>20.491999999999997</v>
      </c>
      <c r="G637" s="122">
        <f t="shared" si="57"/>
        <v>0.24315133959425944</v>
      </c>
      <c r="H637" s="128">
        <f t="shared" si="58"/>
        <v>83731.108999999997</v>
      </c>
      <c r="I637" s="122">
        <f t="shared" si="59"/>
        <v>0.11352247453519891</v>
      </c>
      <c r="J637" s="128">
        <f t="shared" si="60"/>
        <v>94.692955998286351</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0.18834831460674159</v>
      </c>
      <c r="F638" s="128">
        <f t="shared" si="56"/>
        <v>16.763000000000002</v>
      </c>
      <c r="G638" s="122">
        <f t="shared" si="57"/>
        <v>0.20322513488869143</v>
      </c>
      <c r="H638" s="128">
        <f t="shared" si="58"/>
        <v>69982.201000000001</v>
      </c>
      <c r="I638" s="122">
        <f t="shared" si="59"/>
        <v>-0.41065897730686268</v>
      </c>
      <c r="J638" s="128">
        <f t="shared" si="60"/>
        <v>92.679635671002004</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0.4165617977528091</v>
      </c>
      <c r="F639" s="128">
        <f t="shared" si="56"/>
        <v>37.074000000000012</v>
      </c>
      <c r="G639" s="122">
        <f t="shared" si="57"/>
        <v>0.44714553168504878</v>
      </c>
      <c r="H639" s="128">
        <f t="shared" si="58"/>
        <v>153978.14100000003</v>
      </c>
      <c r="I639" s="122">
        <f t="shared" si="59"/>
        <v>-0.21827304359617863</v>
      </c>
      <c r="J639" s="128">
        <f t="shared" si="60"/>
        <v>93.160228210939238</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0.31432584269662922</v>
      </c>
      <c r="F640" s="128">
        <f t="shared" si="56"/>
        <v>27.975000000000001</v>
      </c>
      <c r="G640" s="122">
        <f t="shared" si="57"/>
        <v>0.34093259630965445</v>
      </c>
      <c r="H640" s="128">
        <f t="shared" si="58"/>
        <v>117402.86699999998</v>
      </c>
      <c r="I640" s="122">
        <f t="shared" si="59"/>
        <v>-0.17224481581487461</v>
      </c>
      <c r="J640" s="128">
        <f t="shared" si="60"/>
        <v>92.195890360433751</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0.35825842696629218</v>
      </c>
      <c r="F641" s="128">
        <f t="shared" si="56"/>
        <v>31.885000000000002</v>
      </c>
      <c r="G641" s="122">
        <f t="shared" si="57"/>
        <v>0.37776583962039506</v>
      </c>
      <c r="H641" s="128">
        <f t="shared" si="58"/>
        <v>130086.689</v>
      </c>
      <c r="I641" s="122">
        <f t="shared" si="59"/>
        <v>-0.1177009521157386</v>
      </c>
      <c r="J641" s="128">
        <f t="shared" si="60"/>
        <v>94.836109936857909</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8.1033707865168544E-2</v>
      </c>
      <c r="F642" s="128">
        <f t="shared" si="56"/>
        <v>7.2120000000000006</v>
      </c>
      <c r="G642" s="122">
        <f t="shared" si="57"/>
        <v>6.8019883377183052E-2</v>
      </c>
      <c r="H642" s="128">
        <f t="shared" si="58"/>
        <v>23423.191000000003</v>
      </c>
      <c r="I642" s="122">
        <f t="shared" si="59"/>
        <v>0.17342886274638017</v>
      </c>
      <c r="J642" s="128">
        <f t="shared" si="60"/>
        <v>119.13238282962261</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0.33056179775280897</v>
      </c>
      <c r="F643" s="128">
        <f t="shared" si="56"/>
        <v>29.419999999999998</v>
      </c>
      <c r="G643" s="122">
        <f t="shared" si="57"/>
        <v>0.344440849348643</v>
      </c>
      <c r="H643" s="128">
        <f t="shared" si="58"/>
        <v>118610.962</v>
      </c>
      <c r="I643" s="122">
        <f t="shared" si="59"/>
        <v>0.2001725492888361</v>
      </c>
      <c r="J643" s="128">
        <f t="shared" si="60"/>
        <v>95.97055586697104</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2.3674157303370788E-2</v>
      </c>
      <c r="F644" s="128">
        <f t="shared" si="56"/>
        <v>2.1070000000000002</v>
      </c>
      <c r="G644" s="122">
        <f t="shared" si="57"/>
        <v>3.0921291214375739E-2</v>
      </c>
      <c r="H644" s="128">
        <f t="shared" si="58"/>
        <v>10647.994000000001</v>
      </c>
      <c r="I644" s="122">
        <f t="shared" si="59"/>
        <v>-9.2870618102779842E-2</v>
      </c>
      <c r="J644" s="128">
        <f t="shared" si="60"/>
        <v>76.562641382725772</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0.34092134831460674</v>
      </c>
      <c r="F645" s="128">
        <f t="shared" si="56"/>
        <v>30.341999999999999</v>
      </c>
      <c r="G645" s="122">
        <f t="shared" si="57"/>
        <v>0.37632926489293123</v>
      </c>
      <c r="H645" s="128">
        <f t="shared" si="58"/>
        <v>129591.993</v>
      </c>
      <c r="I645" s="122">
        <f t="shared" si="59"/>
        <v>-0.4046867734583583</v>
      </c>
      <c r="J645" s="128">
        <f t="shared" si="60"/>
        <v>90.591240203336739</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0.1680561797752809</v>
      </c>
      <c r="F646" s="128">
        <f t="shared" si="56"/>
        <v>14.957000000000001</v>
      </c>
      <c r="G646" s="122">
        <f t="shared" si="57"/>
        <v>0.19701554196504795</v>
      </c>
      <c r="H646" s="128">
        <f t="shared" si="58"/>
        <v>67843.877999999982</v>
      </c>
      <c r="I646" s="122">
        <f t="shared" si="59"/>
        <v>-0.2550314554834397</v>
      </c>
      <c r="J646" s="128">
        <f t="shared" si="60"/>
        <v>85.300975800729134</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4.7865168539325841E-2</v>
      </c>
      <c r="F647" s="128">
        <f t="shared" si="56"/>
        <v>4.26</v>
      </c>
      <c r="G647" s="122">
        <f t="shared" si="57"/>
        <v>5.1711184290767175E-2</v>
      </c>
      <c r="H647" s="128">
        <f t="shared" si="58"/>
        <v>17807.160000000003</v>
      </c>
      <c r="I647" s="122">
        <f t="shared" si="59"/>
        <v>-0.28614679356515704</v>
      </c>
      <c r="J647" s="128">
        <f t="shared" si="60"/>
        <v>92.562506923423868</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0.4827865168539327</v>
      </c>
      <c r="F648" s="128">
        <f t="shared" si="56"/>
        <v>42.968000000000011</v>
      </c>
      <c r="G648" s="122">
        <f t="shared" si="57"/>
        <v>0.47670287607664114</v>
      </c>
      <c r="H648" s="128">
        <f t="shared" si="58"/>
        <v>164156.44899999999</v>
      </c>
      <c r="I648" s="122">
        <f t="shared" si="59"/>
        <v>0.30239966092806875</v>
      </c>
      <c r="J648" s="128">
        <f t="shared" si="60"/>
        <v>101.27619133061691</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0.33591011235955054</v>
      </c>
      <c r="F649" s="128">
        <f t="shared" ref="F649:F712" si="62">SUMPRODUCT($K$2:$AI$2,$K649:$AI649)</f>
        <v>29.895999999999997</v>
      </c>
      <c r="G649" s="122">
        <f t="shared" ref="G649:G712" si="63">SUMPRODUCT($K$3:$AI$3,$K649:$AI649)/$J$3</f>
        <v>0.362868195308371</v>
      </c>
      <c r="H649" s="128">
        <f t="shared" ref="H649:H712" si="64">SUMPRODUCT($K$3:$AI$3,$K649:$AI649)</f>
        <v>124956.56600000002</v>
      </c>
      <c r="I649" s="122">
        <f t="shared" ref="I649:I712" si="65">CORREL($K$4:$AI$4,$K649:$AI649)</f>
        <v>-0.35022026608538692</v>
      </c>
      <c r="J649" s="128">
        <f t="shared" si="60"/>
        <v>92.57083335013391</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0.41914606741573029</v>
      </c>
      <c r="F650" s="128">
        <f t="shared" si="62"/>
        <v>37.303999999999995</v>
      </c>
      <c r="G650" s="122">
        <f t="shared" si="63"/>
        <v>0.42127719117894752</v>
      </c>
      <c r="H650" s="128">
        <f t="shared" si="64"/>
        <v>145070.171</v>
      </c>
      <c r="I650" s="122">
        <f t="shared" si="65"/>
        <v>-7.1786827758715907E-2</v>
      </c>
      <c r="J650" s="128">
        <f t="shared" ref="J650:J713" si="66">$E650/$G650*100</f>
        <v>99.494127902521086</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0.52613483146067419</v>
      </c>
      <c r="F651" s="128">
        <f t="shared" si="62"/>
        <v>46.826000000000001</v>
      </c>
      <c r="G651" s="122">
        <f t="shared" si="63"/>
        <v>0.51115419418163666</v>
      </c>
      <c r="H651" s="128">
        <f t="shared" si="64"/>
        <v>176020.03600000005</v>
      </c>
      <c r="I651" s="122">
        <f t="shared" si="65"/>
        <v>0.38642814084551241</v>
      </c>
      <c r="J651" s="128">
        <f t="shared" si="66"/>
        <v>102.93074720887729</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0.16701123595505618</v>
      </c>
      <c r="F652" s="128">
        <f t="shared" si="62"/>
        <v>14.864000000000001</v>
      </c>
      <c r="G652" s="122">
        <f t="shared" si="63"/>
        <v>0.17487472339832386</v>
      </c>
      <c r="H652" s="128">
        <f t="shared" si="64"/>
        <v>60219.51</v>
      </c>
      <c r="I652" s="122">
        <f t="shared" si="65"/>
        <v>-0.27490579041527607</v>
      </c>
      <c r="J652" s="128">
        <f t="shared" si="66"/>
        <v>95.503359610550191</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0.56219101123595505</v>
      </c>
      <c r="F653" s="128">
        <f t="shared" si="62"/>
        <v>50.034999999999997</v>
      </c>
      <c r="G653" s="122">
        <f t="shared" si="63"/>
        <v>0.58007843581389129</v>
      </c>
      <c r="H653" s="128">
        <f t="shared" si="64"/>
        <v>199754.65</v>
      </c>
      <c r="I653" s="122">
        <f t="shared" si="65"/>
        <v>0.13098663404954211</v>
      </c>
      <c r="J653" s="128">
        <f t="shared" si="66"/>
        <v>96.916378290663587</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4.2460674157303369E-2</v>
      </c>
      <c r="F654" s="128">
        <f t="shared" si="62"/>
        <v>3.7789999999999999</v>
      </c>
      <c r="G654" s="122">
        <f t="shared" si="63"/>
        <v>4.3213400008131071E-2</v>
      </c>
      <c r="H654" s="128">
        <f t="shared" si="64"/>
        <v>14880.88</v>
      </c>
      <c r="I654" s="122">
        <f t="shared" si="65"/>
        <v>-0.30609811879921672</v>
      </c>
      <c r="J654" s="128">
        <f t="shared" si="66"/>
        <v>98.258119354908274</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9.4348314606741576E-2</v>
      </c>
      <c r="F655" s="128">
        <f t="shared" si="62"/>
        <v>8.3970000000000002</v>
      </c>
      <c r="G655" s="122">
        <f t="shared" si="63"/>
        <v>0.10324389733939679</v>
      </c>
      <c r="H655" s="128">
        <f t="shared" si="64"/>
        <v>35552.862000000001</v>
      </c>
      <c r="I655" s="122">
        <f t="shared" si="65"/>
        <v>-0.28453920648643855</v>
      </c>
      <c r="J655" s="128">
        <f t="shared" si="66"/>
        <v>91.383914243945583</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8.842696629213484E-3</v>
      </c>
      <c r="F656" s="128">
        <f t="shared" si="62"/>
        <v>0.78700000000000014</v>
      </c>
      <c r="G656" s="122">
        <f t="shared" si="63"/>
        <v>1.116989005627864E-2</v>
      </c>
      <c r="H656" s="128">
        <f t="shared" si="64"/>
        <v>3846.4409999999998</v>
      </c>
      <c r="I656" s="122">
        <f t="shared" si="65"/>
        <v>-0.26949576307931422</v>
      </c>
      <c r="J656" s="128">
        <f t="shared" si="66"/>
        <v>79.165475977473648</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1.6011235955056179E-2</v>
      </c>
      <c r="F657" s="128">
        <f t="shared" si="62"/>
        <v>1.4249999999999998</v>
      </c>
      <c r="G657" s="122">
        <f t="shared" si="63"/>
        <v>1.8625680251366312E-2</v>
      </c>
      <c r="H657" s="128">
        <f t="shared" si="64"/>
        <v>6413.902000000001</v>
      </c>
      <c r="I657" s="122">
        <f t="shared" si="65"/>
        <v>-0.31295040083609582</v>
      </c>
      <c r="J657" s="128">
        <f t="shared" si="66"/>
        <v>85.963227860532257</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0.33238202247191012</v>
      </c>
      <c r="F658" s="128">
        <f t="shared" si="62"/>
        <v>29.582000000000001</v>
      </c>
      <c r="G658" s="122">
        <f t="shared" si="63"/>
        <v>0.3605021024631343</v>
      </c>
      <c r="H658" s="128">
        <f t="shared" si="64"/>
        <v>124141.783</v>
      </c>
      <c r="I658" s="122">
        <f t="shared" si="65"/>
        <v>-0.17331420488829469</v>
      </c>
      <c r="J658" s="128">
        <f t="shared" si="66"/>
        <v>92.199745910192078</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0.20997752808988768</v>
      </c>
      <c r="F659" s="128">
        <f t="shared" si="62"/>
        <v>18.688000000000002</v>
      </c>
      <c r="G659" s="122">
        <f t="shared" si="63"/>
        <v>0.22225113689822798</v>
      </c>
      <c r="H659" s="128">
        <f t="shared" si="64"/>
        <v>76533.956999999995</v>
      </c>
      <c r="I659" s="122">
        <f t="shared" si="65"/>
        <v>-0.26289686463138107</v>
      </c>
      <c r="J659" s="128">
        <f t="shared" si="66"/>
        <v>94.477594589781305</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6.2898876404494375E-2</v>
      </c>
      <c r="F660" s="128">
        <f t="shared" si="62"/>
        <v>5.5979999999999999</v>
      </c>
      <c r="G660" s="122">
        <f t="shared" si="63"/>
        <v>7.474026449218546E-2</v>
      </c>
      <c r="H660" s="128">
        <f t="shared" si="64"/>
        <v>25737.407999999999</v>
      </c>
      <c r="I660" s="122">
        <f t="shared" si="65"/>
        <v>-0.23205589515562847</v>
      </c>
      <c r="J660" s="128">
        <f t="shared" si="66"/>
        <v>84.15661468668047</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0.20683146067415731</v>
      </c>
      <c r="F661" s="128">
        <f t="shared" si="62"/>
        <v>18.408000000000001</v>
      </c>
      <c r="G661" s="122">
        <f t="shared" si="63"/>
        <v>0.22761341975502242</v>
      </c>
      <c r="H661" s="128">
        <f t="shared" si="64"/>
        <v>78380.502000000008</v>
      </c>
      <c r="I661" s="122">
        <f t="shared" si="65"/>
        <v>-0.17176610121073993</v>
      </c>
      <c r="J661" s="128">
        <f t="shared" si="66"/>
        <v>90.869624865162834</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2.507865168539326E-2</v>
      </c>
      <c r="F662" s="128">
        <f t="shared" si="62"/>
        <v>2.2320000000000002</v>
      </c>
      <c r="G662" s="122">
        <f t="shared" si="63"/>
        <v>3.0729604074829105E-2</v>
      </c>
      <c r="H662" s="128">
        <f t="shared" si="64"/>
        <v>10581.985000000001</v>
      </c>
      <c r="I662" s="122">
        <f t="shared" si="65"/>
        <v>-5.9926671269508527E-2</v>
      </c>
      <c r="J662" s="128">
        <f t="shared" si="66"/>
        <v>81.610721779313153</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0.19779775280898876</v>
      </c>
      <c r="F663" s="128">
        <f t="shared" si="62"/>
        <v>17.603999999999999</v>
      </c>
      <c r="G663" s="122">
        <f t="shared" si="63"/>
        <v>0.20155373767997256</v>
      </c>
      <c r="H663" s="128">
        <f t="shared" si="64"/>
        <v>69406.641999999993</v>
      </c>
      <c r="I663" s="122">
        <f t="shared" si="65"/>
        <v>0.23589779280841947</v>
      </c>
      <c r="J663" s="128">
        <f t="shared" si="66"/>
        <v>98.136484634709404</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0.12503370786516857</v>
      </c>
      <c r="F664" s="128">
        <f t="shared" si="62"/>
        <v>11.128000000000002</v>
      </c>
      <c r="G664" s="122">
        <f t="shared" si="63"/>
        <v>0.14710246023034168</v>
      </c>
      <c r="H664" s="128">
        <f t="shared" si="64"/>
        <v>50655.909</v>
      </c>
      <c r="I664" s="122">
        <f t="shared" si="65"/>
        <v>-5.213478753148143E-2</v>
      </c>
      <c r="J664" s="128">
        <f t="shared" si="66"/>
        <v>84.997700017649905</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0.16338202247191011</v>
      </c>
      <c r="F665" s="128">
        <f t="shared" si="62"/>
        <v>14.540999999999999</v>
      </c>
      <c r="G665" s="122">
        <f t="shared" si="63"/>
        <v>0.14447637632928526</v>
      </c>
      <c r="H665" s="128">
        <f t="shared" si="64"/>
        <v>49751.596000000012</v>
      </c>
      <c r="I665" s="122">
        <f t="shared" si="65"/>
        <v>5.0729920572709614E-2</v>
      </c>
      <c r="J665" s="128">
        <f t="shared" si="66"/>
        <v>113.08563145267141</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0.45782022471910117</v>
      </c>
      <c r="F666" s="128">
        <f t="shared" si="62"/>
        <v>40.746000000000002</v>
      </c>
      <c r="G666" s="122">
        <f t="shared" si="63"/>
        <v>0.46453834672056404</v>
      </c>
      <c r="H666" s="128">
        <f t="shared" si="64"/>
        <v>159967.49599999998</v>
      </c>
      <c r="I666" s="122">
        <f t="shared" si="65"/>
        <v>8.4075281531353241E-2</v>
      </c>
      <c r="J666" s="128">
        <f t="shared" si="66"/>
        <v>98.553806795738211</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0.32521348314606746</v>
      </c>
      <c r="F667" s="128">
        <f t="shared" si="62"/>
        <v>28.944000000000003</v>
      </c>
      <c r="G667" s="122">
        <f t="shared" si="63"/>
        <v>0.3262824531446924</v>
      </c>
      <c r="H667" s="128">
        <f t="shared" si="64"/>
        <v>112357.97299999998</v>
      </c>
      <c r="I667" s="122">
        <f t="shared" si="65"/>
        <v>-5.9994788805712081E-2</v>
      </c>
      <c r="J667" s="128">
        <f t="shared" si="66"/>
        <v>99.6723789501022</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0.51883146067415731</v>
      </c>
      <c r="F668" s="128">
        <f t="shared" si="62"/>
        <v>46.176000000000002</v>
      </c>
      <c r="G668" s="122">
        <f t="shared" si="63"/>
        <v>0.5211222797205235</v>
      </c>
      <c r="H668" s="128">
        <f t="shared" si="64"/>
        <v>179452.62600000002</v>
      </c>
      <c r="I668" s="122">
        <f t="shared" si="65"/>
        <v>3.3000241081509125E-2</v>
      </c>
      <c r="J668" s="128">
        <f t="shared" si="66"/>
        <v>99.560406619422466</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0.12834831460674156</v>
      </c>
      <c r="F669" s="128">
        <f t="shared" si="62"/>
        <v>11.423</v>
      </c>
      <c r="G669" s="122">
        <f t="shared" si="63"/>
        <v>0.11974645862735873</v>
      </c>
      <c r="H669" s="128">
        <f t="shared" si="64"/>
        <v>41235.650999999998</v>
      </c>
      <c r="I669" s="122">
        <f t="shared" si="65"/>
        <v>0.27587316461890427</v>
      </c>
      <c r="J669" s="128">
        <f t="shared" si="66"/>
        <v>107.18339070565011</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0.10202247191011238</v>
      </c>
      <c r="F670" s="128">
        <f t="shared" si="62"/>
        <v>9.0800000000000018</v>
      </c>
      <c r="G670" s="122">
        <f t="shared" si="63"/>
        <v>9.0213469703041602E-2</v>
      </c>
      <c r="H670" s="128">
        <f t="shared" si="64"/>
        <v>31065.73</v>
      </c>
      <c r="I670" s="122">
        <f t="shared" si="65"/>
        <v>-0.15325190102078776</v>
      </c>
      <c r="J670" s="128">
        <f t="shared" si="66"/>
        <v>113.09006542586471</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0.23965168539325843</v>
      </c>
      <c r="F671" s="128">
        <f t="shared" si="62"/>
        <v>21.329000000000001</v>
      </c>
      <c r="G671" s="122">
        <f t="shared" si="63"/>
        <v>0.23795315340430598</v>
      </c>
      <c r="H671" s="128">
        <f t="shared" si="64"/>
        <v>81941.072</v>
      </c>
      <c r="I671" s="122">
        <f t="shared" si="65"/>
        <v>0.19456224889893739</v>
      </c>
      <c r="J671" s="128">
        <f t="shared" si="66"/>
        <v>100.71380940519265</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0.19049438202247193</v>
      </c>
      <c r="F672" s="128">
        <f t="shared" si="62"/>
        <v>16.954000000000001</v>
      </c>
      <c r="G672" s="122">
        <f t="shared" si="63"/>
        <v>0.1668264800004646</v>
      </c>
      <c r="H672" s="128">
        <f t="shared" si="64"/>
        <v>57448.032999999989</v>
      </c>
      <c r="I672" s="122">
        <f t="shared" si="65"/>
        <v>0.14468565678172804</v>
      </c>
      <c r="J672" s="128">
        <f t="shared" si="66"/>
        <v>114.18713745080602</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0.424752808988764</v>
      </c>
      <c r="F673" s="128">
        <f t="shared" si="62"/>
        <v>37.802999999999997</v>
      </c>
      <c r="G673" s="122">
        <f t="shared" si="63"/>
        <v>0.42451987756927384</v>
      </c>
      <c r="H673" s="128">
        <f t="shared" si="64"/>
        <v>146186.81599999999</v>
      </c>
      <c r="I673" s="122">
        <f t="shared" si="65"/>
        <v>4.0362975162784649E-2</v>
      </c>
      <c r="J673" s="128">
        <f t="shared" si="66"/>
        <v>100.05486937874943</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0.30251685393258426</v>
      </c>
      <c r="F674" s="128">
        <f t="shared" si="62"/>
        <v>26.923999999999999</v>
      </c>
      <c r="G674" s="122">
        <f t="shared" si="63"/>
        <v>0.29969067946729855</v>
      </c>
      <c r="H674" s="128">
        <f t="shared" si="64"/>
        <v>103200.88299999999</v>
      </c>
      <c r="I674" s="122">
        <f t="shared" si="65"/>
        <v>-3.3658783347085747E-2</v>
      </c>
      <c r="J674" s="128">
        <f t="shared" si="66"/>
        <v>100.94303048406752</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0.49575280898876406</v>
      </c>
      <c r="F675" s="128">
        <f t="shared" si="62"/>
        <v>44.122</v>
      </c>
      <c r="G675" s="122">
        <f t="shared" si="63"/>
        <v>0.49694785949506043</v>
      </c>
      <c r="H675" s="128">
        <f t="shared" si="64"/>
        <v>171127.97100000002</v>
      </c>
      <c r="I675" s="122">
        <f t="shared" si="65"/>
        <v>-0.14449359131371528</v>
      </c>
      <c r="J675" s="128">
        <f t="shared" si="66"/>
        <v>99.759521953166143</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9.6719101123595511E-2</v>
      </c>
      <c r="F676" s="128">
        <f t="shared" si="62"/>
        <v>8.6080000000000005</v>
      </c>
      <c r="G676" s="122">
        <f t="shared" si="63"/>
        <v>8.8270308806532749E-2</v>
      </c>
      <c r="H676" s="128">
        <f t="shared" si="64"/>
        <v>30396.587000000003</v>
      </c>
      <c r="I676" s="122">
        <f t="shared" si="65"/>
        <v>0.27096376172253023</v>
      </c>
      <c r="J676" s="128">
        <f t="shared" si="66"/>
        <v>109.57149967106207</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0.11604494382022473</v>
      </c>
      <c r="F677" s="128">
        <f t="shared" si="62"/>
        <v>10.328000000000001</v>
      </c>
      <c r="G677" s="122">
        <f t="shared" si="63"/>
        <v>0.10484807090295564</v>
      </c>
      <c r="H677" s="128">
        <f t="shared" si="64"/>
        <v>36105.271999999997</v>
      </c>
      <c r="I677" s="122">
        <f t="shared" si="65"/>
        <v>-4.0013292272077804E-2</v>
      </c>
      <c r="J677" s="128">
        <f t="shared" si="66"/>
        <v>110.67914060873146</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0.31670786516853933</v>
      </c>
      <c r="F678" s="128">
        <f t="shared" si="62"/>
        <v>28.187000000000001</v>
      </c>
      <c r="G678" s="122">
        <f t="shared" si="63"/>
        <v>0.30810866017342414</v>
      </c>
      <c r="H678" s="128">
        <f t="shared" si="64"/>
        <v>106099.68199999999</v>
      </c>
      <c r="I678" s="122">
        <f t="shared" si="65"/>
        <v>0.25416258980258682</v>
      </c>
      <c r="J678" s="128">
        <f t="shared" si="66"/>
        <v>102.79096504144836</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0.15760674157303373</v>
      </c>
      <c r="F679" s="128">
        <f t="shared" si="62"/>
        <v>14.027000000000001</v>
      </c>
      <c r="G679" s="122">
        <f t="shared" si="63"/>
        <v>0.13878995986734738</v>
      </c>
      <c r="H679" s="128">
        <f t="shared" si="64"/>
        <v>47793.433000000005</v>
      </c>
      <c r="I679" s="122">
        <f t="shared" si="65"/>
        <v>0.14417034304351406</v>
      </c>
      <c r="J679" s="128">
        <f t="shared" si="66"/>
        <v>113.55773985645001</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0.23931460674157304</v>
      </c>
      <c r="F680" s="128">
        <f t="shared" si="62"/>
        <v>21.298999999999999</v>
      </c>
      <c r="G680" s="122">
        <f t="shared" si="63"/>
        <v>0.23123159618768843</v>
      </c>
      <c r="H680" s="128">
        <f t="shared" si="64"/>
        <v>79626.450000000012</v>
      </c>
      <c r="I680" s="122">
        <f t="shared" si="65"/>
        <v>-4.6330102388844975E-2</v>
      </c>
      <c r="J680" s="128">
        <f t="shared" si="66"/>
        <v>103.49563411192462</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0.25058426966292136</v>
      </c>
      <c r="F681" s="128">
        <f t="shared" si="62"/>
        <v>22.302</v>
      </c>
      <c r="G681" s="122">
        <f t="shared" si="63"/>
        <v>0.2437573745927204</v>
      </c>
      <c r="H681" s="128">
        <f t="shared" si="64"/>
        <v>83939.802000000011</v>
      </c>
      <c r="I681" s="122">
        <f t="shared" si="65"/>
        <v>0.33730859219600212</v>
      </c>
      <c r="J681" s="128">
        <f t="shared" si="66"/>
        <v>102.80069273046924</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0.4975842696629213</v>
      </c>
      <c r="F682" s="128">
        <f t="shared" si="62"/>
        <v>44.284999999999997</v>
      </c>
      <c r="G682" s="122">
        <f t="shared" si="63"/>
        <v>0.4896248729519862</v>
      </c>
      <c r="H682" s="128">
        <f t="shared" si="64"/>
        <v>168606.24200000006</v>
      </c>
      <c r="I682" s="122">
        <f t="shared" si="65"/>
        <v>0.20583931027050165</v>
      </c>
      <c r="J682" s="128">
        <f t="shared" si="66"/>
        <v>101.62561118738664</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0.14952808988764046</v>
      </c>
      <c r="F683" s="128">
        <f t="shared" si="62"/>
        <v>13.308000000000002</v>
      </c>
      <c r="G683" s="122">
        <f t="shared" si="63"/>
        <v>0.15259199437794388</v>
      </c>
      <c r="H683" s="128">
        <f t="shared" si="64"/>
        <v>52546.273999999998</v>
      </c>
      <c r="I683" s="122">
        <f t="shared" si="65"/>
        <v>-0.31326589501591545</v>
      </c>
      <c r="J683" s="128">
        <f t="shared" si="66"/>
        <v>97.992093554584088</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0.1038426966292135</v>
      </c>
      <c r="F684" s="128">
        <f t="shared" si="62"/>
        <v>9.2420000000000009</v>
      </c>
      <c r="G684" s="122">
        <f t="shared" si="63"/>
        <v>0.10023453789370364</v>
      </c>
      <c r="H684" s="128">
        <f t="shared" si="64"/>
        <v>34516.564999999995</v>
      </c>
      <c r="I684" s="122">
        <f t="shared" si="65"/>
        <v>-0.13200267527214563</v>
      </c>
      <c r="J684" s="128">
        <f t="shared" si="66"/>
        <v>103.59971603733658</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0.31126966292134833</v>
      </c>
      <c r="F685" s="128">
        <f t="shared" si="62"/>
        <v>27.702999999999999</v>
      </c>
      <c r="G685" s="122">
        <f t="shared" si="63"/>
        <v>0.3094652309515098</v>
      </c>
      <c r="H685" s="128">
        <f t="shared" si="64"/>
        <v>106566.82800000001</v>
      </c>
      <c r="I685" s="122">
        <f t="shared" si="65"/>
        <v>0.30033199034815505</v>
      </c>
      <c r="J685" s="128">
        <f t="shared" si="66"/>
        <v>100.58308067897983</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0.1388426966292135</v>
      </c>
      <c r="F686" s="128">
        <f t="shared" si="62"/>
        <v>12.357000000000001</v>
      </c>
      <c r="G686" s="122">
        <f t="shared" si="63"/>
        <v>0.12876834282926489</v>
      </c>
      <c r="H686" s="128">
        <f t="shared" si="64"/>
        <v>44342.409</v>
      </c>
      <c r="I686" s="122">
        <f t="shared" si="65"/>
        <v>-0.15880008069487828</v>
      </c>
      <c r="J686" s="128">
        <f t="shared" si="66"/>
        <v>107.8236261946046</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0.22937078651685394</v>
      </c>
      <c r="F687" s="128">
        <f t="shared" si="62"/>
        <v>20.414000000000001</v>
      </c>
      <c r="G687" s="122">
        <f t="shared" si="63"/>
        <v>0.21698081647587686</v>
      </c>
      <c r="H687" s="128">
        <f t="shared" si="64"/>
        <v>74719.08</v>
      </c>
      <c r="I687" s="122">
        <f t="shared" si="65"/>
        <v>-2.8644524098461726E-2</v>
      </c>
      <c r="J687" s="128">
        <f t="shared" si="66"/>
        <v>105.71016841129573</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0.17789887640449437</v>
      </c>
      <c r="F688" s="128">
        <f t="shared" si="62"/>
        <v>15.832999999999998</v>
      </c>
      <c r="G688" s="122">
        <f t="shared" si="63"/>
        <v>0.1764788475946544</v>
      </c>
      <c r="H688" s="128">
        <f t="shared" si="64"/>
        <v>60771.903000000006</v>
      </c>
      <c r="I688" s="122">
        <f t="shared" si="65"/>
        <v>-0.17092824610881438</v>
      </c>
      <c r="J688" s="128">
        <f t="shared" si="66"/>
        <v>100.80464533239788</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0.67626966292134816</v>
      </c>
      <c r="F689" s="128">
        <f t="shared" si="62"/>
        <v>60.187999999999988</v>
      </c>
      <c r="G689" s="122">
        <f t="shared" si="63"/>
        <v>0.67503632556815862</v>
      </c>
      <c r="H689" s="128">
        <f t="shared" si="64"/>
        <v>232454.15899999999</v>
      </c>
      <c r="I689" s="122">
        <f t="shared" si="65"/>
        <v>0.25826263636921193</v>
      </c>
      <c r="J689" s="128">
        <f t="shared" si="66"/>
        <v>100.18270681242991</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9.0550561797752824E-2</v>
      </c>
      <c r="F690" s="128">
        <f t="shared" si="62"/>
        <v>8.0590000000000011</v>
      </c>
      <c r="G690" s="122">
        <f t="shared" si="63"/>
        <v>8.4239198740845303E-2</v>
      </c>
      <c r="H690" s="128">
        <f t="shared" si="64"/>
        <v>29008.442000000006</v>
      </c>
      <c r="I690" s="122">
        <f t="shared" si="65"/>
        <v>-0.13799721029849729</v>
      </c>
      <c r="J690" s="128">
        <f t="shared" si="66"/>
        <v>107.49219265050691</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7.0707865168539316E-2</v>
      </c>
      <c r="F691" s="128">
        <f t="shared" si="62"/>
        <v>6.2929999999999993</v>
      </c>
      <c r="G691" s="122">
        <f t="shared" si="63"/>
        <v>6.3149452023765984E-2</v>
      </c>
      <c r="H691" s="128">
        <f t="shared" si="64"/>
        <v>21746.019000000008</v>
      </c>
      <c r="I691" s="122">
        <f t="shared" si="65"/>
        <v>-0.15074732546067801</v>
      </c>
      <c r="J691" s="128">
        <f t="shared" si="66"/>
        <v>111.96908746243557</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0.38437078651685397</v>
      </c>
      <c r="F692" s="128">
        <f t="shared" si="62"/>
        <v>34.209000000000003</v>
      </c>
      <c r="G692" s="122">
        <f t="shared" si="63"/>
        <v>0.38446753088355723</v>
      </c>
      <c r="H692" s="128">
        <f t="shared" si="64"/>
        <v>132394.47</v>
      </c>
      <c r="I692" s="122">
        <f t="shared" si="65"/>
        <v>0.21743362230435456</v>
      </c>
      <c r="J692" s="128">
        <f t="shared" si="66"/>
        <v>99.974836791423996</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0.12738202247191013</v>
      </c>
      <c r="F693" s="128">
        <f t="shared" si="62"/>
        <v>11.337000000000002</v>
      </c>
      <c r="G693" s="122">
        <f t="shared" si="63"/>
        <v>0.12276038308969156</v>
      </c>
      <c r="H693" s="128">
        <f t="shared" si="64"/>
        <v>42273.520000000004</v>
      </c>
      <c r="I693" s="122">
        <f t="shared" si="65"/>
        <v>-8.8530048930830621E-2</v>
      </c>
      <c r="J693" s="128">
        <f t="shared" si="66"/>
        <v>103.76476454854486</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0.39122471910112355</v>
      </c>
      <c r="F694" s="128">
        <f t="shared" si="62"/>
        <v>34.818999999999996</v>
      </c>
      <c r="G694" s="122">
        <f t="shared" si="63"/>
        <v>0.39870904407622304</v>
      </c>
      <c r="H694" s="128">
        <f t="shared" si="64"/>
        <v>137298.649</v>
      </c>
      <c r="I694" s="122">
        <f t="shared" si="65"/>
        <v>-0.10499689388346996</v>
      </c>
      <c r="J694" s="128">
        <f t="shared" si="66"/>
        <v>98.122860495316814</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0.31385393258426963</v>
      </c>
      <c r="F695" s="128">
        <f t="shared" si="62"/>
        <v>27.933</v>
      </c>
      <c r="G695" s="122">
        <f t="shared" si="63"/>
        <v>0.31337709592923646</v>
      </c>
      <c r="H695" s="128">
        <f t="shared" si="64"/>
        <v>107913.91</v>
      </c>
      <c r="I695" s="122">
        <f t="shared" si="65"/>
        <v>-9.2038949284833887E-2</v>
      </c>
      <c r="J695" s="128">
        <f t="shared" si="66"/>
        <v>100.15216065922725</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0.3372921348314607</v>
      </c>
      <c r="F696" s="128">
        <f t="shared" si="62"/>
        <v>30.019000000000002</v>
      </c>
      <c r="G696" s="122">
        <f t="shared" si="63"/>
        <v>0.33114991084859363</v>
      </c>
      <c r="H696" s="128">
        <f t="shared" si="64"/>
        <v>114034.12100000001</v>
      </c>
      <c r="I696" s="122">
        <f t="shared" si="65"/>
        <v>0.12586811241228144</v>
      </c>
      <c r="J696" s="128">
        <f t="shared" si="66"/>
        <v>101.85481674058954</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0.12632584269662919</v>
      </c>
      <c r="F697" s="128">
        <f t="shared" si="62"/>
        <v>11.242999999999999</v>
      </c>
      <c r="G697" s="122">
        <f t="shared" si="63"/>
        <v>0.12527643034284089</v>
      </c>
      <c r="H697" s="128">
        <f t="shared" si="64"/>
        <v>43139.941000000006</v>
      </c>
      <c r="I697" s="122">
        <f t="shared" si="65"/>
        <v>-8.8780003679022279E-2</v>
      </c>
      <c r="J697" s="128">
        <f t="shared" si="66"/>
        <v>100.83767740740728</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9.0404494382022485E-2</v>
      </c>
      <c r="F698" s="128">
        <f t="shared" si="62"/>
        <v>8.0460000000000012</v>
      </c>
      <c r="G698" s="122">
        <f t="shared" si="63"/>
        <v>8.9382799296081422E-2</v>
      </c>
      <c r="H698" s="128">
        <f t="shared" si="64"/>
        <v>30779.682000000004</v>
      </c>
      <c r="I698" s="122">
        <f t="shared" si="65"/>
        <v>-0.17071549346866899</v>
      </c>
      <c r="J698" s="128">
        <f t="shared" si="66"/>
        <v>101.14305559233682</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0.22378651685393261</v>
      </c>
      <c r="F699" s="128">
        <f t="shared" si="62"/>
        <v>19.917000000000002</v>
      </c>
      <c r="G699" s="122">
        <f t="shared" si="63"/>
        <v>0.22186827661909983</v>
      </c>
      <c r="H699" s="128">
        <f t="shared" si="64"/>
        <v>76402.11599999998</v>
      </c>
      <c r="I699" s="122">
        <f t="shared" si="65"/>
        <v>0.21849658314796275</v>
      </c>
      <c r="J699" s="128">
        <f t="shared" si="66"/>
        <v>100.86458517822537</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0.175561797752809</v>
      </c>
      <c r="F700" s="128">
        <f t="shared" si="62"/>
        <v>15.625</v>
      </c>
      <c r="G700" s="122">
        <f t="shared" si="63"/>
        <v>0.16510659255774518</v>
      </c>
      <c r="H700" s="128">
        <f t="shared" si="64"/>
        <v>56855.776000000013</v>
      </c>
      <c r="I700" s="122">
        <f t="shared" si="65"/>
        <v>0.3179003004043599</v>
      </c>
      <c r="J700" s="128">
        <f t="shared" si="66"/>
        <v>106.3323971702748</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0.38065168539325844</v>
      </c>
      <c r="F701" s="128">
        <f t="shared" si="62"/>
        <v>33.878</v>
      </c>
      <c r="G701" s="122">
        <f t="shared" si="63"/>
        <v>0.38221396337532448</v>
      </c>
      <c r="H701" s="128">
        <f t="shared" si="64"/>
        <v>131618.43599999999</v>
      </c>
      <c r="I701" s="122">
        <f t="shared" si="65"/>
        <v>-1.880062471465363E-2</v>
      </c>
      <c r="J701" s="128">
        <f t="shared" si="66"/>
        <v>99.591255649513798</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0.27904494382022471</v>
      </c>
      <c r="F702" s="128">
        <f t="shared" si="62"/>
        <v>24.835000000000001</v>
      </c>
      <c r="G702" s="122">
        <f t="shared" si="63"/>
        <v>0.27676442829845682</v>
      </c>
      <c r="H702" s="128">
        <f t="shared" si="64"/>
        <v>95306.044999999998</v>
      </c>
      <c r="I702" s="122">
        <f t="shared" si="65"/>
        <v>0.19344519018732229</v>
      </c>
      <c r="J702" s="128">
        <f t="shared" si="66"/>
        <v>100.82399155693109</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0.41147191011235951</v>
      </c>
      <c r="F703" s="128">
        <f t="shared" si="62"/>
        <v>36.620999999999995</v>
      </c>
      <c r="G703" s="122">
        <f t="shared" si="63"/>
        <v>0.4029699411658797</v>
      </c>
      <c r="H703" s="128">
        <f t="shared" si="64"/>
        <v>138765.92300000001</v>
      </c>
      <c r="I703" s="122">
        <f t="shared" si="65"/>
        <v>0.10106687682603281</v>
      </c>
      <c r="J703" s="128">
        <f t="shared" si="66"/>
        <v>102.10982708086904</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0.11823595505617977</v>
      </c>
      <c r="F704" s="128">
        <f t="shared" si="62"/>
        <v>10.523</v>
      </c>
      <c r="G704" s="122">
        <f t="shared" si="63"/>
        <v>0.11949797594364003</v>
      </c>
      <c r="H704" s="128">
        <f t="shared" si="64"/>
        <v>41150.083999999995</v>
      </c>
      <c r="I704" s="122">
        <f t="shared" si="65"/>
        <v>-0.30446745236349554</v>
      </c>
      <c r="J704" s="128">
        <f t="shared" si="66"/>
        <v>98.943897687392223</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0.11219101123595505</v>
      </c>
      <c r="F705" s="128">
        <f t="shared" si="62"/>
        <v>9.9849999999999994</v>
      </c>
      <c r="G705" s="122">
        <f t="shared" si="63"/>
        <v>0.1051040312697832</v>
      </c>
      <c r="H705" s="128">
        <f t="shared" si="64"/>
        <v>36193.414000000004</v>
      </c>
      <c r="I705" s="122">
        <f t="shared" si="65"/>
        <v>0.1555582328205723</v>
      </c>
      <c r="J705" s="128">
        <f t="shared" si="66"/>
        <v>106.74282411488181</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0.26720224719101127</v>
      </c>
      <c r="F706" s="128">
        <f t="shared" si="62"/>
        <v>23.781000000000002</v>
      </c>
      <c r="G706" s="122">
        <f t="shared" si="63"/>
        <v>0.26789842837976757</v>
      </c>
      <c r="H706" s="128">
        <f t="shared" si="64"/>
        <v>92252.967000000004</v>
      </c>
      <c r="I706" s="122">
        <f t="shared" si="65"/>
        <v>0.23855087804138617</v>
      </c>
      <c r="J706" s="128">
        <f t="shared" si="66"/>
        <v>99.740132410269538</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0.14961797752808989</v>
      </c>
      <c r="F707" s="128">
        <f t="shared" si="62"/>
        <v>13.316000000000001</v>
      </c>
      <c r="G707" s="122">
        <f t="shared" si="63"/>
        <v>0.13624762892106471</v>
      </c>
      <c r="H707" s="128">
        <f t="shared" si="64"/>
        <v>46917.961000000003</v>
      </c>
      <c r="I707" s="122">
        <f t="shared" si="65"/>
        <v>-7.5535558977320963E-2</v>
      </c>
      <c r="J707" s="128">
        <f t="shared" si="66"/>
        <v>109.81327066966524</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0.26516853932584267</v>
      </c>
      <c r="F708" s="128">
        <f t="shared" si="62"/>
        <v>23.599999999999998</v>
      </c>
      <c r="G708" s="122">
        <f t="shared" si="63"/>
        <v>0.25901523704981438</v>
      </c>
      <c r="H708" s="128">
        <f t="shared" si="64"/>
        <v>89193.968999999983</v>
      </c>
      <c r="I708" s="122">
        <f t="shared" si="65"/>
        <v>-8.5975583127024427E-2</v>
      </c>
      <c r="J708" s="128">
        <f t="shared" si="66"/>
        <v>102.37565262419093</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29.191999999999997</v>
      </c>
      <c r="G709" s="122">
        <f t="shared" si="63"/>
        <v>0.32799999999999996</v>
      </c>
      <c r="H709" s="128">
        <f t="shared" si="64"/>
        <v>112949.42399999998</v>
      </c>
      <c r="I709" s="122">
        <f t="shared" si="65"/>
        <v>0.16828557032282931</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0.27378651685393257</v>
      </c>
      <c r="F710" s="128">
        <f t="shared" si="62"/>
        <v>24.366999999999997</v>
      </c>
      <c r="G710" s="122">
        <f t="shared" si="63"/>
        <v>0.26271369621150081</v>
      </c>
      <c r="H710" s="128">
        <f t="shared" si="64"/>
        <v>90467.562999999995</v>
      </c>
      <c r="I710" s="122">
        <f t="shared" si="65"/>
        <v>2.9350025018313589E-2</v>
      </c>
      <c r="J710" s="128">
        <f t="shared" si="66"/>
        <v>104.21478621103843</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0.19234831460674157</v>
      </c>
      <c r="F711" s="128">
        <f t="shared" si="62"/>
        <v>17.119</v>
      </c>
      <c r="G711" s="122">
        <f t="shared" si="63"/>
        <v>0.17909578403870388</v>
      </c>
      <c r="H711" s="128">
        <f t="shared" si="64"/>
        <v>61673.065999999992</v>
      </c>
      <c r="I711" s="122">
        <f t="shared" si="65"/>
        <v>0.30206441048683841</v>
      </c>
      <c r="J711" s="128">
        <f t="shared" si="66"/>
        <v>107.39968874151371</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0.14222471910112361</v>
      </c>
      <c r="F712" s="128">
        <f t="shared" si="62"/>
        <v>12.658000000000001</v>
      </c>
      <c r="G712" s="122">
        <f t="shared" si="63"/>
        <v>0.13890601350919685</v>
      </c>
      <c r="H712" s="128">
        <f t="shared" si="64"/>
        <v>47833.397000000012</v>
      </c>
      <c r="I712" s="122">
        <f t="shared" si="65"/>
        <v>6.2677742398100131E-2</v>
      </c>
      <c r="J712" s="128">
        <f t="shared" si="66"/>
        <v>102.38917344763266</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0.25511235955056172</v>
      </c>
      <c r="F713" s="128">
        <f t="shared" ref="F713:F776" si="68">SUMPRODUCT($K$2:$AI$2,$K713:$AI713)</f>
        <v>22.704999999999995</v>
      </c>
      <c r="G713" s="122">
        <f t="shared" ref="G713:G776" si="69">SUMPRODUCT($K$3:$AI$3,$K713:$AI713)/$J$3</f>
        <v>0.26167490518588216</v>
      </c>
      <c r="H713" s="128">
        <f t="shared" ref="H713:H776" si="70">SUMPRODUCT($K$3:$AI$3,$K713:$AI713)</f>
        <v>90109.847000000009</v>
      </c>
      <c r="I713" s="122">
        <f t="shared" ref="I713:I776" si="71">CORREL($K$4:$AI$4,$K713:$AI713)</f>
        <v>-0.1542133519612833</v>
      </c>
      <c r="J713" s="128">
        <f t="shared" si="66"/>
        <v>97.492099737015778</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0.14739325842696629</v>
      </c>
      <c r="F714" s="128">
        <f t="shared" si="68"/>
        <v>13.118</v>
      </c>
      <c r="G714" s="122">
        <f t="shared" si="69"/>
        <v>0.13033759343473947</v>
      </c>
      <c r="H714" s="128">
        <f t="shared" si="70"/>
        <v>44882.793000000012</v>
      </c>
      <c r="I714" s="122">
        <f t="shared" si="71"/>
        <v>-9.1206560630607392E-2</v>
      </c>
      <c r="J714" s="128">
        <f t="shared" ref="J714:J777" si="72">$E714/$G714*100</f>
        <v>113.08576024979828</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0.32221348314606746</v>
      </c>
      <c r="F715" s="128">
        <f t="shared" si="68"/>
        <v>28.677000000000003</v>
      </c>
      <c r="G715" s="122">
        <f t="shared" si="69"/>
        <v>0.32266527857636534</v>
      </c>
      <c r="H715" s="128">
        <f t="shared" si="70"/>
        <v>111112.37000000001</v>
      </c>
      <c r="I715" s="122">
        <f t="shared" si="71"/>
        <v>-9.8408008502717151E-2</v>
      </c>
      <c r="J715" s="128">
        <f t="shared" si="72"/>
        <v>99.859980152717</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0.21249438202247195</v>
      </c>
      <c r="F716" s="128">
        <f t="shared" si="68"/>
        <v>18.912000000000003</v>
      </c>
      <c r="G716" s="122">
        <f t="shared" si="69"/>
        <v>0.20440495356576585</v>
      </c>
      <c r="H716" s="128">
        <f t="shared" si="70"/>
        <v>70388.481</v>
      </c>
      <c r="I716" s="122">
        <f t="shared" si="71"/>
        <v>-3.1431134105705201E-2</v>
      </c>
      <c r="J716" s="128">
        <f t="shared" si="72"/>
        <v>103.95755010609533</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0.30752808988764047</v>
      </c>
      <c r="F717" s="128">
        <f t="shared" si="68"/>
        <v>27.37</v>
      </c>
      <c r="G717" s="122">
        <f t="shared" si="69"/>
        <v>0.29489868392777285</v>
      </c>
      <c r="H717" s="128">
        <f t="shared" si="70"/>
        <v>101550.72100000001</v>
      </c>
      <c r="I717" s="122">
        <f t="shared" si="71"/>
        <v>0.16210004441965437</v>
      </c>
      <c r="J717" s="128">
        <f t="shared" si="72"/>
        <v>104.28262540600582</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8.4303370786516854E-2</v>
      </c>
      <c r="F718" s="128">
        <f t="shared" si="68"/>
        <v>7.5030000000000001</v>
      </c>
      <c r="G718" s="122">
        <f t="shared" si="69"/>
        <v>7.6902177385163098E-2</v>
      </c>
      <c r="H718" s="128">
        <f t="shared" si="70"/>
        <v>26481.879999999994</v>
      </c>
      <c r="I718" s="122">
        <f t="shared" si="71"/>
        <v>-5.0966894180854275E-2</v>
      </c>
      <c r="J718" s="128">
        <f t="shared" si="72"/>
        <v>109.62416624991647</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9.1764044943820219E-2</v>
      </c>
      <c r="F719" s="128">
        <f t="shared" si="68"/>
        <v>8.1669999999999998</v>
      </c>
      <c r="G719" s="122">
        <f t="shared" si="69"/>
        <v>8.5989235040277848E-2</v>
      </c>
      <c r="H719" s="128">
        <f t="shared" si="70"/>
        <v>29611.080999999998</v>
      </c>
      <c r="I719" s="122">
        <f t="shared" si="71"/>
        <v>5.3834753496019287E-2</v>
      </c>
      <c r="J719" s="128">
        <f t="shared" si="72"/>
        <v>106.71573587186514</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0.32638202247191017</v>
      </c>
      <c r="F720" s="128">
        <f t="shared" si="68"/>
        <v>29.048000000000005</v>
      </c>
      <c r="G720" s="122">
        <f t="shared" si="69"/>
        <v>0.33239118301302711</v>
      </c>
      <c r="H720" s="128">
        <f t="shared" si="70"/>
        <v>114461.56299999999</v>
      </c>
      <c r="I720" s="122">
        <f t="shared" si="71"/>
        <v>-0.14091478793950132</v>
      </c>
      <c r="J720" s="128">
        <f t="shared" si="72"/>
        <v>98.192142015728066</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0.11603370786516856</v>
      </c>
      <c r="F721" s="128">
        <f t="shared" si="68"/>
        <v>10.327000000000002</v>
      </c>
      <c r="G721" s="122">
        <f t="shared" si="69"/>
        <v>0.10871947508116554</v>
      </c>
      <c r="H721" s="128">
        <f t="shared" si="70"/>
        <v>37438.421000000002</v>
      </c>
      <c r="I721" s="122">
        <f t="shared" si="71"/>
        <v>-2.6121516164310847E-2</v>
      </c>
      <c r="J721" s="128">
        <f t="shared" si="72"/>
        <v>106.72761966385738</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0.34912359550561789</v>
      </c>
      <c r="F722" s="128">
        <f t="shared" si="68"/>
        <v>31.071999999999992</v>
      </c>
      <c r="G722" s="122">
        <f t="shared" si="69"/>
        <v>0.34678180556281551</v>
      </c>
      <c r="H722" s="128">
        <f t="shared" si="70"/>
        <v>119417.08900000002</v>
      </c>
      <c r="I722" s="122">
        <f t="shared" si="71"/>
        <v>-8.9713976507937138E-2</v>
      </c>
      <c r="J722" s="128">
        <f t="shared" si="72"/>
        <v>100.6752920439415</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0.39543820224719095</v>
      </c>
      <c r="F723" s="128">
        <f t="shared" si="68"/>
        <v>35.193999999999996</v>
      </c>
      <c r="G723" s="122">
        <f t="shared" si="69"/>
        <v>0.40003551246086921</v>
      </c>
      <c r="H723" s="128">
        <f t="shared" si="70"/>
        <v>137755.429</v>
      </c>
      <c r="I723" s="122">
        <f t="shared" si="71"/>
        <v>-4.4468845316440166E-2</v>
      </c>
      <c r="J723" s="128">
        <f t="shared" si="72"/>
        <v>98.850774476146555</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0.20843820224719103</v>
      </c>
      <c r="F724" s="128">
        <f t="shared" si="68"/>
        <v>18.551000000000002</v>
      </c>
      <c r="G724" s="122">
        <f t="shared" si="69"/>
        <v>0.19531317117650818</v>
      </c>
      <c r="H724" s="128">
        <f t="shared" si="70"/>
        <v>67257.653000000006</v>
      </c>
      <c r="I724" s="122">
        <f t="shared" si="71"/>
        <v>2.9863932726144106E-2</v>
      </c>
      <c r="J724" s="128">
        <f t="shared" si="72"/>
        <v>106.7199928154469</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0.11631460674157301</v>
      </c>
      <c r="F725" s="128">
        <f t="shared" si="68"/>
        <v>10.351999999999999</v>
      </c>
      <c r="G725" s="122">
        <f t="shared" si="69"/>
        <v>0.11846041329081942</v>
      </c>
      <c r="H725" s="128">
        <f t="shared" si="70"/>
        <v>40792.790999999997</v>
      </c>
      <c r="I725" s="122">
        <f t="shared" si="71"/>
        <v>-0.23765023140777722</v>
      </c>
      <c r="J725" s="128">
        <f t="shared" si="72"/>
        <v>98.188587655879218</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6.9898876404494395E-2</v>
      </c>
      <c r="F726" s="128">
        <f t="shared" si="68"/>
        <v>6.221000000000001</v>
      </c>
      <c r="G726" s="122">
        <f t="shared" si="69"/>
        <v>6.4378611793540458E-2</v>
      </c>
      <c r="H726" s="128">
        <f t="shared" si="70"/>
        <v>22169.290000000005</v>
      </c>
      <c r="I726" s="122">
        <f t="shared" si="71"/>
        <v>2.916909554480793E-2</v>
      </c>
      <c r="J726" s="128">
        <f t="shared" si="72"/>
        <v>108.574687240317</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0.25021348314606739</v>
      </c>
      <c r="F727" s="128">
        <f t="shared" si="68"/>
        <v>22.268999999999998</v>
      </c>
      <c r="G727" s="122">
        <f t="shared" si="69"/>
        <v>0.249816336487028</v>
      </c>
      <c r="H727" s="128">
        <f t="shared" si="70"/>
        <v>86026.253999999986</v>
      </c>
      <c r="I727" s="122">
        <f t="shared" si="71"/>
        <v>0.15933424520832609</v>
      </c>
      <c r="J727" s="128">
        <f t="shared" si="72"/>
        <v>100.15897545557834</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0.16128089887640451</v>
      </c>
      <c r="F728" s="128">
        <f t="shared" si="68"/>
        <v>14.354000000000001</v>
      </c>
      <c r="G728" s="122">
        <f t="shared" si="69"/>
        <v>0.14509936461473236</v>
      </c>
      <c r="H728" s="128">
        <f t="shared" si="70"/>
        <v>49966.127000000008</v>
      </c>
      <c r="I728" s="122">
        <f t="shared" si="71"/>
        <v>5.4441893323645477E-2</v>
      </c>
      <c r="J728" s="128">
        <f t="shared" si="72"/>
        <v>111.15203660928313</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0.19047191011235953</v>
      </c>
      <c r="F729" s="128">
        <f t="shared" si="68"/>
        <v>16.951999999999998</v>
      </c>
      <c r="G729" s="122">
        <f t="shared" si="69"/>
        <v>0.18565456879178069</v>
      </c>
      <c r="H729" s="128">
        <f t="shared" si="70"/>
        <v>63931.636000000013</v>
      </c>
      <c r="I729" s="122">
        <f t="shared" si="71"/>
        <v>-0.24967398729139281</v>
      </c>
      <c r="J729" s="128">
        <f t="shared" si="72"/>
        <v>102.59478737955632</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0.32977528089887637</v>
      </c>
      <c r="F730" s="128">
        <f t="shared" si="68"/>
        <v>29.349999999999998</v>
      </c>
      <c r="G730" s="122">
        <f t="shared" si="69"/>
        <v>0.33010140609481986</v>
      </c>
      <c r="H730" s="128">
        <f t="shared" si="70"/>
        <v>113673.05999999998</v>
      </c>
      <c r="I730" s="122">
        <f t="shared" si="71"/>
        <v>5.9943465854295976E-2</v>
      </c>
      <c r="J730" s="128">
        <f t="shared" si="72"/>
        <v>99.901204542021901</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0.17499999999999996</v>
      </c>
      <c r="F731" s="128">
        <f t="shared" si="68"/>
        <v>15.574999999999998</v>
      </c>
      <c r="G731" s="122">
        <f t="shared" si="69"/>
        <v>0.15976067929306126</v>
      </c>
      <c r="H731" s="128">
        <f t="shared" si="70"/>
        <v>55014.867999999988</v>
      </c>
      <c r="I731" s="122">
        <f t="shared" si="71"/>
        <v>0.18505892790958994</v>
      </c>
      <c r="J731" s="128">
        <f t="shared" si="72"/>
        <v>109.53884320871224</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0.1338314606741573</v>
      </c>
      <c r="F732" s="128">
        <f t="shared" si="68"/>
        <v>11.911</v>
      </c>
      <c r="G732" s="122">
        <f t="shared" si="69"/>
        <v>0.12491124353144115</v>
      </c>
      <c r="H732" s="128">
        <f t="shared" si="70"/>
        <v>43014.186000000009</v>
      </c>
      <c r="I732" s="122">
        <f t="shared" si="71"/>
        <v>9.7728795731941084E-3</v>
      </c>
      <c r="J732" s="128">
        <f t="shared" si="72"/>
        <v>107.14124436722213</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9.7078651685393244E-2</v>
      </c>
      <c r="F733" s="128">
        <f t="shared" si="68"/>
        <v>8.6399999999999988</v>
      </c>
      <c r="G733" s="122">
        <f t="shared" si="69"/>
        <v>8.393962678375412E-2</v>
      </c>
      <c r="H733" s="128">
        <f t="shared" si="70"/>
        <v>28905.281999999999</v>
      </c>
      <c r="I733" s="122">
        <f t="shared" si="71"/>
        <v>-2.0917031435092569E-2</v>
      </c>
      <c r="J733" s="128">
        <f t="shared" si="72"/>
        <v>115.65294653440378</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0.28082022471910117</v>
      </c>
      <c r="F734" s="128">
        <f t="shared" si="68"/>
        <v>24.993000000000002</v>
      </c>
      <c r="G734" s="122">
        <f t="shared" si="69"/>
        <v>0.28311022830891108</v>
      </c>
      <c r="H734" s="128">
        <f t="shared" si="70"/>
        <v>97491.272000000012</v>
      </c>
      <c r="I734" s="122">
        <f t="shared" si="71"/>
        <v>-0.16108142726588917</v>
      </c>
      <c r="J734" s="128">
        <f t="shared" si="72"/>
        <v>99.191126508042942</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0.14794382022471911</v>
      </c>
      <c r="F735" s="128">
        <f t="shared" si="68"/>
        <v>13.167000000000002</v>
      </c>
      <c r="G735" s="122">
        <f t="shared" si="69"/>
        <v>0.13266585936728637</v>
      </c>
      <c r="H735" s="128">
        <f t="shared" si="70"/>
        <v>45684.549999999996</v>
      </c>
      <c r="I735" s="122">
        <f t="shared" si="71"/>
        <v>2.9493708068296164E-2</v>
      </c>
      <c r="J735" s="128">
        <f t="shared" si="72"/>
        <v>111.51612097513015</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0.15693258426966292</v>
      </c>
      <c r="F736" s="128">
        <f t="shared" si="68"/>
        <v>13.967000000000001</v>
      </c>
      <c r="G736" s="122">
        <f t="shared" si="69"/>
        <v>0.15792262122558501</v>
      </c>
      <c r="H736" s="128">
        <f t="shared" si="70"/>
        <v>54381.918000000005</v>
      </c>
      <c r="I736" s="122">
        <f t="shared" si="71"/>
        <v>-0.25929935474583443</v>
      </c>
      <c r="J736" s="128">
        <f t="shared" si="72"/>
        <v>99.373087308050785</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0.34343820224719102</v>
      </c>
      <c r="F737" s="128">
        <f t="shared" si="68"/>
        <v>30.565999999999999</v>
      </c>
      <c r="G737" s="122">
        <f t="shared" si="69"/>
        <v>0.34068084377305013</v>
      </c>
      <c r="H737" s="128">
        <f t="shared" si="70"/>
        <v>117316.174</v>
      </c>
      <c r="I737" s="122">
        <f t="shared" si="71"/>
        <v>-2.2703056535958735E-2</v>
      </c>
      <c r="J737" s="128">
        <f t="shared" si="72"/>
        <v>100.80936704382995</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0.14371910112359551</v>
      </c>
      <c r="F738" s="128">
        <f t="shared" si="68"/>
        <v>12.791</v>
      </c>
      <c r="G738" s="122">
        <f t="shared" si="69"/>
        <v>0.13522699051568426</v>
      </c>
      <c r="H738" s="128">
        <f t="shared" si="70"/>
        <v>46566.495999999999</v>
      </c>
      <c r="I738" s="122">
        <f t="shared" si="71"/>
        <v>0.11658831673043785</v>
      </c>
      <c r="J738" s="128">
        <f t="shared" si="72"/>
        <v>106.27989321919154</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0.15976404494382024</v>
      </c>
      <c r="F739" s="128">
        <f t="shared" si="68"/>
        <v>14.219000000000001</v>
      </c>
      <c r="G739" s="122">
        <f t="shared" si="69"/>
        <v>0.15750277908455737</v>
      </c>
      <c r="H739" s="128">
        <f t="shared" si="70"/>
        <v>54237.342000000004</v>
      </c>
      <c r="I739" s="122">
        <f t="shared" si="71"/>
        <v>1.8155386952015292E-2</v>
      </c>
      <c r="J739" s="128">
        <f t="shared" si="72"/>
        <v>101.4356990222051</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0.11505617977528088</v>
      </c>
      <c r="F740" s="128">
        <f t="shared" si="68"/>
        <v>10.239999999999998</v>
      </c>
      <c r="G740" s="122">
        <f t="shared" si="69"/>
        <v>0.10502448614523258</v>
      </c>
      <c r="H740" s="128">
        <f t="shared" si="70"/>
        <v>36166.021999999997</v>
      </c>
      <c r="I740" s="122">
        <f t="shared" si="71"/>
        <v>4.8650067878295211E-3</v>
      </c>
      <c r="J740" s="128">
        <f t="shared" si="72"/>
        <v>109.55176644823193</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0.24904494382022471</v>
      </c>
      <c r="F741" s="128">
        <f t="shared" si="68"/>
        <v>22.164999999999999</v>
      </c>
      <c r="G741" s="122">
        <f t="shared" si="69"/>
        <v>0.24550224766086448</v>
      </c>
      <c r="H741" s="128">
        <f t="shared" si="70"/>
        <v>84540.662999999971</v>
      </c>
      <c r="I741" s="122">
        <f t="shared" si="71"/>
        <v>0.30605876517304303</v>
      </c>
      <c r="J741" s="128">
        <f t="shared" si="72"/>
        <v>101.44304021373121</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0.14089887640449442</v>
      </c>
      <c r="F742" s="128">
        <f t="shared" si="68"/>
        <v>12.540000000000003</v>
      </c>
      <c r="G742" s="122">
        <f t="shared" si="69"/>
        <v>0.12313273105314818</v>
      </c>
      <c r="H742" s="128">
        <f t="shared" si="70"/>
        <v>42401.741000000002</v>
      </c>
      <c r="I742" s="122">
        <f t="shared" si="71"/>
        <v>5.4010177139303721E-2</v>
      </c>
      <c r="J742" s="128">
        <f t="shared" si="72"/>
        <v>114.42845066408687</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0.16412359550561798</v>
      </c>
      <c r="F743" s="128">
        <f t="shared" si="68"/>
        <v>14.606999999999999</v>
      </c>
      <c r="G743" s="122">
        <f t="shared" si="69"/>
        <v>0.16365345948112139</v>
      </c>
      <c r="H743" s="128">
        <f t="shared" si="70"/>
        <v>56355.377999999997</v>
      </c>
      <c r="I743" s="122">
        <f t="shared" si="71"/>
        <v>-9.9669998832194476E-2</v>
      </c>
      <c r="J743" s="128">
        <f t="shared" si="72"/>
        <v>100.28727533532576</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0.25848314606741574</v>
      </c>
      <c r="F744" s="128">
        <f t="shared" si="68"/>
        <v>23.005000000000003</v>
      </c>
      <c r="G744" s="122">
        <f t="shared" si="69"/>
        <v>0.25539419150999837</v>
      </c>
      <c r="H744" s="128">
        <f t="shared" si="70"/>
        <v>87947.033000000025</v>
      </c>
      <c r="I744" s="122">
        <f t="shared" si="71"/>
        <v>5.4135726913619307E-2</v>
      </c>
      <c r="J744" s="128">
        <f t="shared" si="72"/>
        <v>101.20948504707729</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0.11644943820224719</v>
      </c>
      <c r="F745" s="128">
        <f t="shared" si="68"/>
        <v>10.364000000000001</v>
      </c>
      <c r="G745" s="122">
        <f t="shared" si="69"/>
        <v>0.11397156738045872</v>
      </c>
      <c r="H745" s="128">
        <f t="shared" si="70"/>
        <v>39247.021000000001</v>
      </c>
      <c r="I745" s="122">
        <f t="shared" si="71"/>
        <v>-0.11159497256684096</v>
      </c>
      <c r="J745" s="128">
        <f t="shared" si="72"/>
        <v>102.17411313956653</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8.4820224719101112E-2</v>
      </c>
      <c r="F746" s="128">
        <f t="shared" si="68"/>
        <v>7.5489999999999995</v>
      </c>
      <c r="G746" s="122">
        <f t="shared" si="69"/>
        <v>7.5809506385796185E-2</v>
      </c>
      <c r="H746" s="128">
        <f t="shared" si="70"/>
        <v>26105.61</v>
      </c>
      <c r="I746" s="122">
        <f t="shared" si="71"/>
        <v>-9.6479152500038412E-2</v>
      </c>
      <c r="J746" s="128">
        <f t="shared" si="72"/>
        <v>111.88600053329615</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7.638202247191013E-2</v>
      </c>
      <c r="F747" s="128">
        <f t="shared" si="68"/>
        <v>6.7980000000000018</v>
      </c>
      <c r="G747" s="122">
        <f t="shared" si="69"/>
        <v>6.6339382270776348E-2</v>
      </c>
      <c r="H747" s="128">
        <f t="shared" si="70"/>
        <v>22844.496999999999</v>
      </c>
      <c r="I747" s="122">
        <f t="shared" si="71"/>
        <v>-0.10055284744931985</v>
      </c>
      <c r="J747" s="128">
        <f t="shared" si="72"/>
        <v>115.13827813491375</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0.31260674157303364</v>
      </c>
      <c r="F748" s="128">
        <f t="shared" si="68"/>
        <v>27.821999999999996</v>
      </c>
      <c r="G748" s="122">
        <f t="shared" si="69"/>
        <v>0.31187081757937957</v>
      </c>
      <c r="H748" s="128">
        <f t="shared" si="70"/>
        <v>107395.211</v>
      </c>
      <c r="I748" s="122">
        <f t="shared" si="71"/>
        <v>0.14224824616774501</v>
      </c>
      <c r="J748" s="128">
        <f t="shared" si="72"/>
        <v>100.23597077769766</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0.14747191011235958</v>
      </c>
      <c r="F749" s="128">
        <f t="shared" si="68"/>
        <v>13.125000000000002</v>
      </c>
      <c r="G749" s="122">
        <f t="shared" si="69"/>
        <v>0.14079967069154778</v>
      </c>
      <c r="H749" s="128">
        <f t="shared" si="70"/>
        <v>48485.493000000009</v>
      </c>
      <c r="I749" s="122">
        <f t="shared" si="71"/>
        <v>-9.5513431911059696E-2</v>
      </c>
      <c r="J749" s="128">
        <f t="shared" si="72"/>
        <v>104.73881749015506</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0.35887640449438202</v>
      </c>
      <c r="F750" s="128">
        <f t="shared" si="68"/>
        <v>31.939999999999998</v>
      </c>
      <c r="G750" s="122">
        <f t="shared" si="69"/>
        <v>0.3586770279766987</v>
      </c>
      <c r="H750" s="128">
        <f t="shared" si="70"/>
        <v>123513.304</v>
      </c>
      <c r="I750" s="122">
        <f t="shared" si="71"/>
        <v>0.15472884184429447</v>
      </c>
      <c r="J750" s="128">
        <f t="shared" si="72"/>
        <v>100.05558664261494</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0.36999999999999994</v>
      </c>
      <c r="F751" s="128">
        <f t="shared" si="68"/>
        <v>32.929999999999993</v>
      </c>
      <c r="G751" s="122">
        <f t="shared" si="69"/>
        <v>0.36997343171931535</v>
      </c>
      <c r="H751" s="128">
        <f t="shared" si="70"/>
        <v>127403.31099999999</v>
      </c>
      <c r="I751" s="122">
        <f t="shared" si="71"/>
        <v>0.21037049024755264</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0.20771910112359554</v>
      </c>
      <c r="F752" s="128">
        <f t="shared" si="68"/>
        <v>18.487000000000002</v>
      </c>
      <c r="G752" s="122">
        <f t="shared" si="69"/>
        <v>0.20203560538741661</v>
      </c>
      <c r="H752" s="128">
        <f t="shared" si="70"/>
        <v>69572.577000000005</v>
      </c>
      <c r="I752" s="122">
        <f t="shared" si="71"/>
        <v>7.5505121954816137E-2</v>
      </c>
      <c r="J752" s="128">
        <f t="shared" si="72"/>
        <v>102.81311589869541</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0.13035955056179777</v>
      </c>
      <c r="F753" s="128">
        <f t="shared" si="68"/>
        <v>11.602000000000002</v>
      </c>
      <c r="G753" s="122">
        <f t="shared" si="69"/>
        <v>0.13717821279017764</v>
      </c>
      <c r="H753" s="128">
        <f t="shared" si="70"/>
        <v>47238.414999999994</v>
      </c>
      <c r="I753" s="122">
        <f t="shared" si="71"/>
        <v>-4.2926127827451581E-2</v>
      </c>
      <c r="J753" s="128">
        <f t="shared" si="72"/>
        <v>95.029340235821977</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8.0483146067415717E-2</v>
      </c>
      <c r="F754" s="128">
        <f t="shared" si="68"/>
        <v>7.1629999999999985</v>
      </c>
      <c r="G754" s="122">
        <f t="shared" si="69"/>
        <v>7.4226403916853992E-2</v>
      </c>
      <c r="H754" s="128">
        <f t="shared" si="70"/>
        <v>25560.456000000006</v>
      </c>
      <c r="I754" s="122">
        <f t="shared" si="71"/>
        <v>7.6634642575959741E-2</v>
      </c>
      <c r="J754" s="128">
        <f t="shared" si="72"/>
        <v>108.42926751182817</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0.29246067415730342</v>
      </c>
      <c r="F755" s="128">
        <f t="shared" si="68"/>
        <v>26.029000000000003</v>
      </c>
      <c r="G755" s="122">
        <f t="shared" si="69"/>
        <v>0.2921212168731378</v>
      </c>
      <c r="H755" s="128">
        <f t="shared" si="70"/>
        <v>100594.27799999999</v>
      </c>
      <c r="I755" s="122">
        <f t="shared" si="71"/>
        <v>0.11230477051568916</v>
      </c>
      <c r="J755" s="128">
        <f t="shared" si="72"/>
        <v>100.11620425513736</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0.204752808988764</v>
      </c>
      <c r="F756" s="128">
        <f t="shared" si="68"/>
        <v>18.222999999999995</v>
      </c>
      <c r="G756" s="122">
        <f t="shared" si="69"/>
        <v>0.19378257511078587</v>
      </c>
      <c r="H756" s="128">
        <f t="shared" si="70"/>
        <v>66730.58</v>
      </c>
      <c r="I756" s="122">
        <f t="shared" si="71"/>
        <v>0.24531508747407899</v>
      </c>
      <c r="J756" s="128">
        <f t="shared" si="72"/>
        <v>105.66110439584489</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0.26883146067415725</v>
      </c>
      <c r="F757" s="128">
        <f t="shared" si="68"/>
        <v>23.925999999999995</v>
      </c>
      <c r="G757" s="122">
        <f t="shared" si="69"/>
        <v>0.26261995655683912</v>
      </c>
      <c r="H757" s="128">
        <f t="shared" si="70"/>
        <v>90435.28300000001</v>
      </c>
      <c r="I757" s="122">
        <f t="shared" si="71"/>
        <v>-1.5217523529466509E-2</v>
      </c>
      <c r="J757" s="128">
        <f t="shared" si="72"/>
        <v>102.36520643699588</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0.28416853932584274</v>
      </c>
      <c r="F758" s="128">
        <f t="shared" si="68"/>
        <v>25.291000000000004</v>
      </c>
      <c r="G758" s="122">
        <f t="shared" si="69"/>
        <v>0.28706151737436036</v>
      </c>
      <c r="H758" s="128">
        <f t="shared" si="70"/>
        <v>98851.93</v>
      </c>
      <c r="I758" s="122">
        <f t="shared" si="71"/>
        <v>-0.3555567005875066</v>
      </c>
      <c r="J758" s="128">
        <f t="shared" si="72"/>
        <v>98.992209727385756</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0.19380898876404493</v>
      </c>
      <c r="F759" s="128">
        <f t="shared" si="68"/>
        <v>17.248999999999999</v>
      </c>
      <c r="G759" s="122">
        <f t="shared" si="69"/>
        <v>0.19035216838290381</v>
      </c>
      <c r="H759" s="128">
        <f t="shared" si="70"/>
        <v>65549.291999999987</v>
      </c>
      <c r="I759" s="122">
        <f t="shared" si="71"/>
        <v>-6.7072092458126356E-2</v>
      </c>
      <c r="J759" s="128">
        <f t="shared" si="72"/>
        <v>101.81601313528907</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0.12584269662921346</v>
      </c>
      <c r="F760" s="128">
        <f t="shared" si="68"/>
        <v>11.2</v>
      </c>
      <c r="G760" s="122">
        <f t="shared" si="69"/>
        <v>0.12405006708135138</v>
      </c>
      <c r="H760" s="128">
        <f t="shared" si="70"/>
        <v>42717.633000000002</v>
      </c>
      <c r="I760" s="122">
        <f t="shared" si="71"/>
        <v>-0.11730243496364237</v>
      </c>
      <c r="J760" s="128">
        <f t="shared" si="72"/>
        <v>101.44508551267973</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8.9011235955056181E-2</v>
      </c>
      <c r="F761" s="128">
        <f t="shared" si="68"/>
        <v>7.9220000000000006</v>
      </c>
      <c r="G761" s="122">
        <f t="shared" si="69"/>
        <v>8.3479776860128127E-2</v>
      </c>
      <c r="H761" s="128">
        <f t="shared" si="70"/>
        <v>28746.929000000004</v>
      </c>
      <c r="I761" s="122">
        <f t="shared" si="71"/>
        <v>-1.2318429188364514E-2</v>
      </c>
      <c r="J761" s="128">
        <f t="shared" si="72"/>
        <v>106.62610670868959</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0.33013483146067413</v>
      </c>
      <c r="F762" s="128">
        <f t="shared" si="68"/>
        <v>29.381999999999998</v>
      </c>
      <c r="G762" s="122">
        <f t="shared" si="69"/>
        <v>0.33017960959234283</v>
      </c>
      <c r="H762" s="128">
        <f t="shared" si="70"/>
        <v>113699.98999999999</v>
      </c>
      <c r="I762" s="122">
        <f t="shared" si="71"/>
        <v>-0.12992756551171197</v>
      </c>
      <c r="J762" s="128">
        <f t="shared" si="72"/>
        <v>99.986438250464957</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0.16216853932584274</v>
      </c>
      <c r="F763" s="128">
        <f t="shared" si="68"/>
        <v>14.433000000000003</v>
      </c>
      <c r="G763" s="122">
        <f t="shared" si="69"/>
        <v>0.15290134395019137</v>
      </c>
      <c r="H763" s="128">
        <f t="shared" si="70"/>
        <v>52652.800999999999</v>
      </c>
      <c r="I763" s="122">
        <f t="shared" si="71"/>
        <v>2.004297859753084E-2</v>
      </c>
      <c r="J763" s="128">
        <f t="shared" si="72"/>
        <v>106.06089857435801</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0.22513483146067417</v>
      </c>
      <c r="F764" s="128">
        <f t="shared" si="68"/>
        <v>20.037000000000003</v>
      </c>
      <c r="G764" s="122">
        <f t="shared" si="69"/>
        <v>0.21602269440524099</v>
      </c>
      <c r="H764" s="128">
        <f t="shared" si="70"/>
        <v>74389.142999999982</v>
      </c>
      <c r="I764" s="122">
        <f t="shared" si="71"/>
        <v>-0.12141050118689571</v>
      </c>
      <c r="J764" s="128">
        <f t="shared" si="72"/>
        <v>104.21813878422401</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0.33349438202247189</v>
      </c>
      <c r="F765" s="128">
        <f t="shared" si="68"/>
        <v>29.680999999999997</v>
      </c>
      <c r="G765" s="122">
        <f t="shared" si="69"/>
        <v>0.32671957962353132</v>
      </c>
      <c r="H765" s="128">
        <f t="shared" si="70"/>
        <v>112508.50099999999</v>
      </c>
      <c r="I765" s="122">
        <f t="shared" si="71"/>
        <v>7.3715653300587047E-2</v>
      </c>
      <c r="J765" s="128">
        <f t="shared" si="72"/>
        <v>102.07358322594165</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0.17571910112359551</v>
      </c>
      <c r="F766" s="128">
        <f t="shared" si="68"/>
        <v>15.638999999999999</v>
      </c>
      <c r="G766" s="122">
        <f t="shared" si="69"/>
        <v>0.16646938941450468</v>
      </c>
      <c r="H766" s="128">
        <f t="shared" si="70"/>
        <v>57325.065999999999</v>
      </c>
      <c r="I766" s="122">
        <f t="shared" si="71"/>
        <v>0.15028708373715582</v>
      </c>
      <c r="J766" s="128">
        <f t="shared" si="72"/>
        <v>105.55640393805932</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0.19556179775280899</v>
      </c>
      <c r="F767" s="128">
        <f t="shared" si="68"/>
        <v>17.405000000000001</v>
      </c>
      <c r="G767" s="122">
        <f t="shared" si="69"/>
        <v>0.19341597407349329</v>
      </c>
      <c r="H767" s="128">
        <f t="shared" si="70"/>
        <v>66604.338000000003</v>
      </c>
      <c r="I767" s="122">
        <f t="shared" si="71"/>
        <v>4.7361482735907318E-2</v>
      </c>
      <c r="J767" s="128">
        <f t="shared" si="72"/>
        <v>101.10943456950477</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9.1696629213483136E-2</v>
      </c>
      <c r="F768" s="128">
        <f t="shared" si="68"/>
        <v>8.1609999999999996</v>
      </c>
      <c r="G768" s="122">
        <f t="shared" si="69"/>
        <v>8.8614203822765844E-2</v>
      </c>
      <c r="H768" s="128">
        <f t="shared" si="70"/>
        <v>30515.01</v>
      </c>
      <c r="I768" s="122">
        <f t="shared" si="71"/>
        <v>7.0764292889021049E-3</v>
      </c>
      <c r="J768" s="128">
        <f t="shared" si="72"/>
        <v>103.47847778092363</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0.31313483146067411</v>
      </c>
      <c r="F769" s="128">
        <f t="shared" si="68"/>
        <v>27.868999999999996</v>
      </c>
      <c r="G769" s="122">
        <f t="shared" si="69"/>
        <v>0.31057015954326606</v>
      </c>
      <c r="H769" s="128">
        <f t="shared" si="70"/>
        <v>106947.319</v>
      </c>
      <c r="I769" s="122">
        <f t="shared" si="71"/>
        <v>-3.6562961692704503E-2</v>
      </c>
      <c r="J769" s="128">
        <f t="shared" si="72"/>
        <v>100.82579470003807</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0.15471910112359552</v>
      </c>
      <c r="F770" s="128">
        <f t="shared" si="68"/>
        <v>13.770000000000001</v>
      </c>
      <c r="G770" s="122">
        <f t="shared" si="69"/>
        <v>0.14265029417060157</v>
      </c>
      <c r="H770" s="128">
        <f t="shared" si="70"/>
        <v>49122.770000000011</v>
      </c>
      <c r="I770" s="122">
        <f t="shared" si="71"/>
        <v>3.3913157571114454E-2</v>
      </c>
      <c r="J770" s="128">
        <f t="shared" si="72"/>
        <v>108.46041504727664</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0.23944943820224718</v>
      </c>
      <c r="F771" s="128">
        <f t="shared" si="68"/>
        <v>21.311</v>
      </c>
      <c r="G771" s="122">
        <f t="shared" si="69"/>
        <v>0.22431416432898318</v>
      </c>
      <c r="H771" s="128">
        <f t="shared" si="70"/>
        <v>77244.376999999993</v>
      </c>
      <c r="I771" s="122">
        <f t="shared" si="71"/>
        <v>0.10516252253649981</v>
      </c>
      <c r="J771" s="128">
        <f t="shared" si="72"/>
        <v>106.74735539707886</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0.23160674157303371</v>
      </c>
      <c r="F772" s="128">
        <f t="shared" si="68"/>
        <v>20.613</v>
      </c>
      <c r="G772" s="122">
        <f t="shared" si="69"/>
        <v>0.23077428432038752</v>
      </c>
      <c r="H772" s="128">
        <f t="shared" si="70"/>
        <v>79468.971000000005</v>
      </c>
      <c r="I772" s="122">
        <f t="shared" si="71"/>
        <v>-0.12772018438504618</v>
      </c>
      <c r="J772" s="128">
        <f t="shared" si="72"/>
        <v>100.36072357676147</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0.13907865168539327</v>
      </c>
      <c r="F773" s="128">
        <f t="shared" si="68"/>
        <v>12.378</v>
      </c>
      <c r="G773" s="122">
        <f t="shared" si="69"/>
        <v>0.13210848012823864</v>
      </c>
      <c r="H773" s="128">
        <f t="shared" si="70"/>
        <v>45492.612000000001</v>
      </c>
      <c r="I773" s="122">
        <f t="shared" si="71"/>
        <v>-0.10341182750512758</v>
      </c>
      <c r="J773" s="128">
        <f t="shared" si="72"/>
        <v>105.2760970002748</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8.7089887640449434E-2</v>
      </c>
      <c r="F774" s="128">
        <f t="shared" si="68"/>
        <v>7.7509999999999994</v>
      </c>
      <c r="G774" s="122">
        <f t="shared" si="69"/>
        <v>8.2399049826053117E-2</v>
      </c>
      <c r="H774" s="128">
        <f t="shared" si="70"/>
        <v>28374.772000000001</v>
      </c>
      <c r="I774" s="122">
        <f t="shared" si="71"/>
        <v>0.30958923626871965</v>
      </c>
      <c r="J774" s="128">
        <f t="shared" si="72"/>
        <v>105.6928299832326</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7.2235955056179774E-2</v>
      </c>
      <c r="F775" s="128">
        <f t="shared" si="68"/>
        <v>6.4289999999999994</v>
      </c>
      <c r="G775" s="122">
        <f t="shared" si="69"/>
        <v>6.7763051823973894E-2</v>
      </c>
      <c r="H775" s="128">
        <f t="shared" si="70"/>
        <v>23334.749</v>
      </c>
      <c r="I775" s="122">
        <f t="shared" si="71"/>
        <v>-0.14205605692214349</v>
      </c>
      <c r="J775" s="128">
        <f t="shared" si="72"/>
        <v>106.60079956821455</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0.4125505617977529</v>
      </c>
      <c r="F776" s="128">
        <f t="shared" si="68"/>
        <v>36.717000000000006</v>
      </c>
      <c r="G776" s="122">
        <f t="shared" si="69"/>
        <v>0.41912293311030968</v>
      </c>
      <c r="H776" s="128">
        <f t="shared" si="70"/>
        <v>144328.33500000002</v>
      </c>
      <c r="I776" s="122">
        <f t="shared" si="71"/>
        <v>-2.3491084493397403E-3</v>
      </c>
      <c r="J776" s="128">
        <f t="shared" si="72"/>
        <v>98.431875043490649</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0.20849438202247192</v>
      </c>
      <c r="F777" s="128">
        <f t="shared" ref="F777:F803" si="74">SUMPRODUCT($K$2:$AI$2,$K777:$AI777)</f>
        <v>18.556000000000001</v>
      </c>
      <c r="G777" s="122">
        <f t="shared" ref="G777:G803" si="75">SUMPRODUCT($K$3:$AI$3,$K777:$AI777)/$J$3</f>
        <v>0.19465673223796168</v>
      </c>
      <c r="H777" s="128">
        <f t="shared" ref="H777:H803" si="76">SUMPRODUCT($K$3:$AI$3,$K777:$AI777)</f>
        <v>67031.603000000003</v>
      </c>
      <c r="I777" s="122">
        <f t="shared" ref="I777:I803" si="77">CORREL($K$4:$AI$4,$K777:$AI777)</f>
        <v>-0.14586882369637261</v>
      </c>
      <c r="J777" s="128">
        <f t="shared" si="72"/>
        <v>107.10874451934916</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0.4006629213483146</v>
      </c>
      <c r="F778" s="128">
        <f t="shared" si="74"/>
        <v>35.658999999999999</v>
      </c>
      <c r="G778" s="122">
        <f t="shared" si="75"/>
        <v>0.39943902276119625</v>
      </c>
      <c r="H778" s="128">
        <f t="shared" si="76"/>
        <v>137550.02300000002</v>
      </c>
      <c r="I778" s="122">
        <f t="shared" si="77"/>
        <v>1.2586995125856997E-2</v>
      </c>
      <c r="J778" s="128">
        <f t="shared" ref="J778:J803" si="78">$E778/$G778*100</f>
        <v>100.3064043614612</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0.46202247191011242</v>
      </c>
      <c r="F779" s="128">
        <f t="shared" si="74"/>
        <v>41.120000000000005</v>
      </c>
      <c r="G779" s="122">
        <f t="shared" si="75"/>
        <v>0.46212393787860301</v>
      </c>
      <c r="H779" s="128">
        <f t="shared" si="76"/>
        <v>159136.07499999998</v>
      </c>
      <c r="I779" s="122">
        <f t="shared" si="77"/>
        <v>1.191701398187605E-2</v>
      </c>
      <c r="J779" s="128">
        <f t="shared" si="78"/>
        <v>99.978043559276244</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0.39</v>
      </c>
      <c r="F780" s="128">
        <f t="shared" si="74"/>
        <v>34.71</v>
      </c>
      <c r="G780" s="122">
        <f t="shared" si="75"/>
        <v>0.38344459254612928</v>
      </c>
      <c r="H780" s="128">
        <f t="shared" si="76"/>
        <v>132042.21299999999</v>
      </c>
      <c r="I780" s="122">
        <f t="shared" si="77"/>
        <v>4.7690677786522015E-2</v>
      </c>
      <c r="J780" s="128">
        <f t="shared" si="78"/>
        <v>101.70961009264516</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0.17048314606741574</v>
      </c>
      <c r="F781" s="128">
        <f t="shared" si="74"/>
        <v>15.173</v>
      </c>
      <c r="G781" s="122">
        <f t="shared" si="75"/>
        <v>0.16460955459144261</v>
      </c>
      <c r="H781" s="128">
        <f t="shared" si="76"/>
        <v>56684.616999999991</v>
      </c>
      <c r="I781" s="122">
        <f t="shared" si="77"/>
        <v>-0.10158113118298429</v>
      </c>
      <c r="J781" s="128">
        <f t="shared" si="78"/>
        <v>103.56819595955487</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0.12558426966292136</v>
      </c>
      <c r="F782" s="128">
        <f t="shared" si="74"/>
        <v>11.177000000000001</v>
      </c>
      <c r="G782" s="122">
        <f t="shared" si="75"/>
        <v>0.11289886687691299</v>
      </c>
      <c r="H782" s="128">
        <f t="shared" si="76"/>
        <v>38877.628000000004</v>
      </c>
      <c r="I782" s="122">
        <f t="shared" si="77"/>
        <v>-0.1229868082707405</v>
      </c>
      <c r="J782" s="128">
        <f t="shared" si="78"/>
        <v>111.23607626623793</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0.38603370786516855</v>
      </c>
      <c r="F783" s="128">
        <f t="shared" si="74"/>
        <v>34.356999999999999</v>
      </c>
      <c r="G783" s="122">
        <f t="shared" si="75"/>
        <v>0.38827859669297654</v>
      </c>
      <c r="H783" s="128">
        <f t="shared" si="76"/>
        <v>133706.84100000001</v>
      </c>
      <c r="I783" s="122">
        <f t="shared" si="77"/>
        <v>2.5699938766408106E-2</v>
      </c>
      <c r="J783" s="128">
        <f t="shared" si="78"/>
        <v>99.42183554619595</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0.26726966292134835</v>
      </c>
      <c r="F784" s="128">
        <f t="shared" si="74"/>
        <v>23.787000000000003</v>
      </c>
      <c r="G784" s="122">
        <f t="shared" si="75"/>
        <v>0.25858963055889511</v>
      </c>
      <c r="H784" s="128">
        <f t="shared" si="76"/>
        <v>89047.40800000001</v>
      </c>
      <c r="I784" s="122">
        <f t="shared" si="77"/>
        <v>-6.0150495401277163E-2</v>
      </c>
      <c r="J784" s="128">
        <f t="shared" si="78"/>
        <v>103.35668230148785</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0.37474157303370792</v>
      </c>
      <c r="F785" s="128">
        <f t="shared" si="74"/>
        <v>33.352000000000004</v>
      </c>
      <c r="G785" s="122">
        <f t="shared" si="75"/>
        <v>0.37364267419371699</v>
      </c>
      <c r="H785" s="128">
        <f t="shared" si="76"/>
        <v>128666.844</v>
      </c>
      <c r="I785" s="122">
        <f t="shared" si="77"/>
        <v>2.6542852073734E-2</v>
      </c>
      <c r="J785" s="128">
        <f t="shared" si="78"/>
        <v>100.29410421129283</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0.36684269662921348</v>
      </c>
      <c r="F786" s="128">
        <f t="shared" si="74"/>
        <v>32.649000000000001</v>
      </c>
      <c r="G786" s="122">
        <f t="shared" si="75"/>
        <v>0.3685558517589253</v>
      </c>
      <c r="H786" s="128">
        <f t="shared" si="76"/>
        <v>126915.156</v>
      </c>
      <c r="I786" s="122">
        <f t="shared" si="77"/>
        <v>-0.10997593532268937</v>
      </c>
      <c r="J786" s="128">
        <f t="shared" si="78"/>
        <v>99.53517082376095</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0.40158426966292132</v>
      </c>
      <c r="F787" s="128">
        <f t="shared" si="74"/>
        <v>35.741</v>
      </c>
      <c r="G787" s="122">
        <f t="shared" si="75"/>
        <v>0.39290110292195912</v>
      </c>
      <c r="H787" s="128">
        <f t="shared" si="76"/>
        <v>135298.63800000001</v>
      </c>
      <c r="I787" s="122">
        <f t="shared" si="77"/>
        <v>8.9869431675907885E-2</v>
      </c>
      <c r="J787" s="128">
        <f t="shared" si="78"/>
        <v>102.21001332813435</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0.13259550561797753</v>
      </c>
      <c r="F788" s="128">
        <f t="shared" si="74"/>
        <v>11.801</v>
      </c>
      <c r="G788" s="122">
        <f t="shared" si="75"/>
        <v>0.12711017894168281</v>
      </c>
      <c r="H788" s="128">
        <f t="shared" si="76"/>
        <v>43771.407000000007</v>
      </c>
      <c r="I788" s="122">
        <f t="shared" si="77"/>
        <v>-0.13996507829942209</v>
      </c>
      <c r="J788" s="128">
        <f t="shared" si="78"/>
        <v>104.31541102527386</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0.12365168539325844</v>
      </c>
      <c r="F789" s="128">
        <f t="shared" si="74"/>
        <v>11.005000000000001</v>
      </c>
      <c r="G789" s="122">
        <f t="shared" si="75"/>
        <v>0.11673594921564188</v>
      </c>
      <c r="H789" s="128">
        <f t="shared" si="76"/>
        <v>40198.958000000006</v>
      </c>
      <c r="I789" s="122">
        <f t="shared" si="77"/>
        <v>-0.14947271336699328</v>
      </c>
      <c r="J789" s="128">
        <f t="shared" si="78"/>
        <v>105.92425574476752</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0.4352022471910113</v>
      </c>
      <c r="F790" s="128">
        <f t="shared" si="74"/>
        <v>38.733000000000004</v>
      </c>
      <c r="G790" s="122">
        <f t="shared" si="75"/>
        <v>0.43871547343171929</v>
      </c>
      <c r="H790" s="128">
        <f t="shared" si="76"/>
        <v>151075.18299999999</v>
      </c>
      <c r="I790" s="122">
        <f t="shared" si="77"/>
        <v>2.2256849107590841E-2</v>
      </c>
      <c r="J790" s="128">
        <f t="shared" si="78"/>
        <v>99.19920165723201</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0.22155056179775282</v>
      </c>
      <c r="F791" s="128">
        <f t="shared" si="74"/>
        <v>19.718</v>
      </c>
      <c r="G791" s="122">
        <f t="shared" si="75"/>
        <v>0.2178966424476852</v>
      </c>
      <c r="H791" s="128">
        <f t="shared" si="76"/>
        <v>75034.451999999976</v>
      </c>
      <c r="I791" s="122">
        <f t="shared" si="77"/>
        <v>-4.904631213455312E-2</v>
      </c>
      <c r="J791" s="128">
        <f t="shared" si="78"/>
        <v>101.67690484305874</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0.2284494382022472</v>
      </c>
      <c r="F792" s="128">
        <f t="shared" si="74"/>
        <v>20.332000000000001</v>
      </c>
      <c r="G792" s="122">
        <f t="shared" si="75"/>
        <v>0.21916697158190021</v>
      </c>
      <c r="H792" s="128">
        <f t="shared" si="76"/>
        <v>75471.899999999994</v>
      </c>
      <c r="I792" s="122">
        <f t="shared" si="77"/>
        <v>-1.8313995208868552E-3</v>
      </c>
      <c r="J792" s="128">
        <f t="shared" si="78"/>
        <v>104.23534009406077</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0.38051685393258428</v>
      </c>
      <c r="F793" s="128">
        <f t="shared" si="74"/>
        <v>33.866</v>
      </c>
      <c r="G793" s="122">
        <f t="shared" si="75"/>
        <v>0.38223842628892019</v>
      </c>
      <c r="H793" s="128">
        <f t="shared" si="76"/>
        <v>131626.85999999999</v>
      </c>
      <c r="I793" s="122">
        <f t="shared" si="77"/>
        <v>-0.21958298751321509</v>
      </c>
      <c r="J793" s="128">
        <f t="shared" si="78"/>
        <v>99.549607721795439</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0.31513483146067411</v>
      </c>
      <c r="F794" s="128">
        <f t="shared" si="74"/>
        <v>28.046999999999997</v>
      </c>
      <c r="G794" s="122">
        <f t="shared" si="75"/>
        <v>0.3048715958392138</v>
      </c>
      <c r="H794" s="128">
        <f t="shared" si="76"/>
        <v>104984.97299999998</v>
      </c>
      <c r="I794" s="122">
        <f t="shared" si="77"/>
        <v>-1.1948872288019491E-2</v>
      </c>
      <c r="J794" s="128">
        <f t="shared" si="78"/>
        <v>103.36641253613965</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0.20633707865168541</v>
      </c>
      <c r="F795" s="128">
        <f t="shared" si="74"/>
        <v>18.364000000000001</v>
      </c>
      <c r="G795" s="122">
        <f t="shared" si="75"/>
        <v>0.20333243891531488</v>
      </c>
      <c r="H795" s="128">
        <f t="shared" si="76"/>
        <v>70019.152000000002</v>
      </c>
      <c r="I795" s="122">
        <f t="shared" si="77"/>
        <v>0.12240615384531105</v>
      </c>
      <c r="J795" s="128">
        <f t="shared" si="78"/>
        <v>101.47769817368979</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0.13055056179775279</v>
      </c>
      <c r="F796" s="128">
        <f t="shared" si="74"/>
        <v>11.618999999999998</v>
      </c>
      <c r="G796" s="122">
        <f t="shared" si="75"/>
        <v>0.1228028389060222</v>
      </c>
      <c r="H796" s="128">
        <f t="shared" si="76"/>
        <v>42288.139999999992</v>
      </c>
      <c r="I796" s="122">
        <f t="shared" si="77"/>
        <v>-2.2701151018721947E-2</v>
      </c>
      <c r="J796" s="128">
        <f t="shared" si="78"/>
        <v>106.30907474187931</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0.3764157303370787</v>
      </c>
      <c r="F797" s="128">
        <f t="shared" si="74"/>
        <v>33.501000000000005</v>
      </c>
      <c r="G797" s="122">
        <f t="shared" si="75"/>
        <v>0.37634847745660038</v>
      </c>
      <c r="H797" s="128">
        <f t="shared" si="76"/>
        <v>129598.609</v>
      </c>
      <c r="I797" s="122">
        <f t="shared" si="77"/>
        <v>-8.6014725224976274E-2</v>
      </c>
      <c r="J797" s="128">
        <f t="shared" si="78"/>
        <v>100.01786984258123</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0.24512359550561802</v>
      </c>
      <c r="F798" s="128">
        <f t="shared" si="74"/>
        <v>21.816000000000003</v>
      </c>
      <c r="G798" s="122">
        <f t="shared" si="75"/>
        <v>0.23345694596902064</v>
      </c>
      <c r="H798" s="128">
        <f t="shared" si="76"/>
        <v>80392.767000000007</v>
      </c>
      <c r="I798" s="122">
        <f t="shared" si="77"/>
        <v>-6.3230291714653733E-2</v>
      </c>
      <c r="J798" s="128">
        <f t="shared" si="78"/>
        <v>104.99734522276563</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0.22943820224719103</v>
      </c>
      <c r="F799" s="128">
        <f t="shared" si="74"/>
        <v>20.420000000000002</v>
      </c>
      <c r="G799" s="122">
        <f t="shared" si="75"/>
        <v>0.22566008049762165</v>
      </c>
      <c r="H799" s="128">
        <f t="shared" si="76"/>
        <v>77707.853999999992</v>
      </c>
      <c r="I799" s="122">
        <f t="shared" si="77"/>
        <v>-0.17500871432424087</v>
      </c>
      <c r="J799" s="128">
        <f t="shared" si="78"/>
        <v>101.67425347949799</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0.25855056179775282</v>
      </c>
      <c r="F800" s="128">
        <f t="shared" si="74"/>
        <v>23.011000000000003</v>
      </c>
      <c r="G800" s="122">
        <f t="shared" si="75"/>
        <v>0.2558706143025572</v>
      </c>
      <c r="H800" s="128">
        <f t="shared" si="76"/>
        <v>88111.092999999993</v>
      </c>
      <c r="I800" s="122">
        <f t="shared" si="77"/>
        <v>5.7512162346830695E-2</v>
      </c>
      <c r="J800" s="128">
        <f t="shared" si="78"/>
        <v>101.04738385160037</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0.38778651685393262</v>
      </c>
      <c r="F801" s="128">
        <f t="shared" si="74"/>
        <v>34.513000000000005</v>
      </c>
      <c r="G801" s="122">
        <f t="shared" si="75"/>
        <v>0.38206877726087385</v>
      </c>
      <c r="H801" s="128">
        <f t="shared" si="76"/>
        <v>131568.44</v>
      </c>
      <c r="I801" s="122">
        <f t="shared" si="77"/>
        <v>-8.588342939659958E-3</v>
      </c>
      <c r="J801" s="128">
        <f t="shared" si="78"/>
        <v>101.49652102798098</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0.11115730337078653</v>
      </c>
      <c r="F802" s="128">
        <f t="shared" si="74"/>
        <v>9.8930000000000007</v>
      </c>
      <c r="G802" s="122">
        <f t="shared" si="75"/>
        <v>0.10107587742988401</v>
      </c>
      <c r="H802" s="128">
        <f t="shared" si="76"/>
        <v>34806.286999999997</v>
      </c>
      <c r="I802" s="122">
        <f t="shared" si="77"/>
        <v>-1.934506819738837E-2</v>
      </c>
      <c r="J802" s="128">
        <f t="shared" si="78"/>
        <v>109.97411667081096</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9.5314606741573035E-2</v>
      </c>
      <c r="F803" s="128">
        <f t="shared" si="74"/>
        <v>8.4830000000000005</v>
      </c>
      <c r="G803" s="122">
        <f t="shared" si="75"/>
        <v>8.448585483711718E-2</v>
      </c>
      <c r="H803" s="128">
        <f t="shared" si="76"/>
        <v>29093.379999999997</v>
      </c>
      <c r="I803" s="122">
        <f t="shared" si="77"/>
        <v>-0.1276732711243056</v>
      </c>
      <c r="J803" s="128">
        <f t="shared" si="78"/>
        <v>112.81723659579812</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0.50193258426966303</v>
      </c>
      <c r="F804" s="128">
        <f>SUMPRODUCT($K$2:$AI$2,$K804:$AI804)</f>
        <v>44.672000000000011</v>
      </c>
      <c r="G804" s="122">
        <f>SUMPRODUCT($K$3:$AI$3,$K804:$AI804)/$J$3</f>
        <v>0.51269301134284673</v>
      </c>
      <c r="H804" s="128">
        <f>SUMPRODUCT($K$3:$AI$3,$K804:$AI804)</f>
        <v>176549.94</v>
      </c>
      <c r="I804" s="122">
        <f>CORREL($K$4:$AI$4,$K804:$AI804)</f>
        <v>5.9717224891579664E-2</v>
      </c>
      <c r="J804" s="128">
        <f>$E804/$G804*100</f>
        <v>97.901194899263416</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B9507-44E8-4D57-A507-5FDA5C0BE8B6}">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BEECC-2394-4012-89CD-A6D2957D97F3}">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103.36396246176302</v>
      </c>
    </row>
    <row r="17" spans="13:16" ht="21" customHeight="1">
      <c r="M17" s="139" t="s">
        <v>1706</v>
      </c>
      <c r="N17" s="3"/>
      <c r="O17" s="3"/>
      <c r="P17" s="140">
        <f t="shared" si="0"/>
        <v>105.45240459124369</v>
      </c>
    </row>
    <row r="18" spans="13:16" ht="21" customHeight="1">
      <c r="M18" s="139" t="s">
        <v>1707</v>
      </c>
      <c r="N18" s="3"/>
      <c r="O18" s="3"/>
      <c r="P18" s="140">
        <f t="shared" si="0"/>
        <v>343.38791085095323</v>
      </c>
    </row>
    <row r="19" spans="13:16" ht="21" customHeight="1">
      <c r="M19" s="139" t="s">
        <v>1708</v>
      </c>
      <c r="N19" s="3"/>
      <c r="O19" s="3"/>
      <c r="P19" s="140">
        <f t="shared" si="0"/>
        <v>0</v>
      </c>
    </row>
    <row r="20" spans="13:16" ht="21" customHeight="1" thickBot="1">
      <c r="M20" s="141" t="s">
        <v>1709</v>
      </c>
      <c r="N20" s="142"/>
      <c r="O20" s="142"/>
      <c r="P20" s="143">
        <f t="shared" si="0"/>
        <v>129.42282223266542</v>
      </c>
    </row>
    <row r="21" spans="13:16" ht="21" customHeight="1" thickTop="1">
      <c r="M21" s="144" t="s">
        <v>1710</v>
      </c>
      <c r="N21" s="13"/>
      <c r="O21" s="13"/>
      <c r="P21" s="145">
        <f t="shared" si="0"/>
        <v>232.99959871589087</v>
      </c>
    </row>
    <row r="22" spans="13:16" ht="21" customHeight="1">
      <c r="M22" s="144" t="s">
        <v>1711</v>
      </c>
      <c r="N22" s="13"/>
      <c r="O22" s="13"/>
      <c r="P22" s="145">
        <f t="shared" si="0"/>
        <v>221.24590975989636</v>
      </c>
    </row>
    <row r="23" spans="13:16" ht="21" customHeight="1">
      <c r="M23" s="144" t="s">
        <v>1712</v>
      </c>
      <c r="N23" s="13"/>
      <c r="O23" s="13"/>
      <c r="P23" s="145">
        <f t="shared" si="0"/>
        <v>0</v>
      </c>
    </row>
    <row r="24" spans="13:16" ht="21" customHeight="1">
      <c r="M24" s="144" t="s">
        <v>1713</v>
      </c>
      <c r="N24" s="13"/>
      <c r="O24" s="13"/>
      <c r="P24" s="145">
        <f t="shared" si="0"/>
        <v>47.920588338458295</v>
      </c>
    </row>
    <row r="25" spans="13:16" ht="21" customHeight="1">
      <c r="M25" s="144" t="s">
        <v>1714</v>
      </c>
      <c r="N25" s="13"/>
      <c r="O25" s="13"/>
      <c r="P25" s="145">
        <f t="shared" si="0"/>
        <v>357.38982273154573</v>
      </c>
    </row>
    <row r="26" spans="13:16" ht="21" customHeight="1">
      <c r="M26" s="144" t="s">
        <v>1715</v>
      </c>
      <c r="N26" s="13"/>
      <c r="O26" s="13"/>
      <c r="P26" s="145">
        <f t="shared" si="0"/>
        <v>56.517373064206843</v>
      </c>
    </row>
    <row r="27" spans="13:16" ht="21" customHeight="1">
      <c r="M27" s="144" t="s">
        <v>1716</v>
      </c>
      <c r="N27" s="13"/>
      <c r="O27" s="13"/>
      <c r="P27" s="145">
        <f t="shared" si="0"/>
        <v>0</v>
      </c>
    </row>
    <row r="28" spans="13:16" ht="21" customHeight="1" thickBot="1">
      <c r="M28" s="146" t="s">
        <v>1717</v>
      </c>
      <c r="N28" s="147"/>
      <c r="O28" s="147"/>
      <c r="P28" s="148">
        <f t="shared" si="0"/>
        <v>0</v>
      </c>
    </row>
    <row r="29" spans="13:16" ht="21" customHeight="1" thickTop="1">
      <c r="M29" s="149" t="s">
        <v>1718</v>
      </c>
      <c r="N29" s="22"/>
      <c r="O29" s="22"/>
      <c r="P29" s="150">
        <f t="shared" si="0"/>
        <v>179.21678405617547</v>
      </c>
    </row>
    <row r="30" spans="13:16" ht="21" customHeight="1">
      <c r="M30" s="149" t="s">
        <v>1719</v>
      </c>
      <c r="N30" s="22"/>
      <c r="O30" s="22"/>
      <c r="P30" s="150">
        <f t="shared" si="0"/>
        <v>258.93981996606243</v>
      </c>
    </row>
    <row r="31" spans="13:16" ht="21" customHeight="1">
      <c r="M31" s="149" t="s">
        <v>1720</v>
      </c>
      <c r="N31" s="22"/>
      <c r="O31" s="22"/>
      <c r="P31" s="150">
        <f t="shared" si="0"/>
        <v>52.385153121652749</v>
      </c>
    </row>
    <row r="32" spans="13:16" ht="21" customHeight="1">
      <c r="M32" s="149" t="s">
        <v>1721</v>
      </c>
      <c r="N32" s="22"/>
      <c r="O32" s="22"/>
      <c r="P32" s="150">
        <f t="shared" si="0"/>
        <v>59.19016003367431</v>
      </c>
    </row>
    <row r="33" spans="1:16" ht="21" customHeight="1" thickBot="1">
      <c r="M33" s="151" t="s">
        <v>1722</v>
      </c>
      <c r="N33" s="152"/>
      <c r="O33" s="152"/>
      <c r="P33" s="153">
        <f t="shared" si="0"/>
        <v>0</v>
      </c>
    </row>
    <row r="34" spans="1:16" ht="21" customHeight="1" thickTop="1">
      <c r="M34" s="154" t="s">
        <v>1723</v>
      </c>
      <c r="N34" s="29"/>
      <c r="O34" s="29"/>
      <c r="P34" s="155">
        <f t="shared" si="0"/>
        <v>0</v>
      </c>
    </row>
    <row r="35" spans="1:16" ht="21" customHeight="1">
      <c r="M35" s="154" t="s">
        <v>1724</v>
      </c>
      <c r="N35" s="29"/>
      <c r="O35" s="29"/>
      <c r="P35" s="155">
        <f t="shared" si="0"/>
        <v>31.210279528200974</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256.44609921560317</v>
      </c>
    </row>
    <row r="39" spans="1:16" ht="21" customHeight="1">
      <c r="M39" s="154" t="s">
        <v>1728</v>
      </c>
      <c r="N39" s="29"/>
      <c r="O39" s="29"/>
      <c r="P39" s="155">
        <f t="shared" si="0"/>
        <v>0</v>
      </c>
    </row>
    <row r="40" spans="1:16" ht="21" customHeight="1">
      <c r="M40" s="154" t="s">
        <v>1729</v>
      </c>
      <c r="N40" s="29"/>
      <c r="O40" s="29"/>
      <c r="P40" s="155">
        <f t="shared" si="0"/>
        <v>185.23693629897454</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1</v>
      </c>
      <c r="C49" s="158">
        <f>'Wellbeing Acorn Type'!F14</f>
        <v>1.1235955056179775E-2</v>
      </c>
      <c r="D49" s="159">
        <f>'Wellbeing Acorn Type'!K14</f>
        <v>103.36396246176302</v>
      </c>
      <c r="E49" s="158">
        <f>IF(C49&gt;0.1,0.1,C49)</f>
        <v>1.1235955056179775E-2</v>
      </c>
      <c r="F49" s="159">
        <f>IF(D49&gt;200,200,D49)</f>
        <v>103.36396246176302</v>
      </c>
      <c r="G49" s="156">
        <v>1.1000000000000001</v>
      </c>
    </row>
    <row r="50" spans="1:9" ht="14.5">
      <c r="A50" s="156">
        <v>1.2</v>
      </c>
      <c r="B50" s="157">
        <f>'Wellbeing Acorn Type'!E15</f>
        <v>3</v>
      </c>
      <c r="C50" s="158">
        <f>'Wellbeing Acorn Type'!F15</f>
        <v>3.3707865168539325E-2</v>
      </c>
      <c r="D50" s="159">
        <f>'Wellbeing Acorn Type'!K15</f>
        <v>105.45240459124369</v>
      </c>
      <c r="E50" s="158">
        <f t="shared" ref="E50:E73" si="1">IF(C50&gt;0.1,0.1,C50)</f>
        <v>3.3707865168539325E-2</v>
      </c>
      <c r="F50" s="159">
        <f t="shared" ref="F50:F73" si="2">IF(D50&gt;200,200,D50)</f>
        <v>105.45240459124369</v>
      </c>
      <c r="G50" s="156">
        <v>1.2</v>
      </c>
    </row>
    <row r="51" spans="1:9" ht="14.5">
      <c r="A51" s="156">
        <v>1.3</v>
      </c>
      <c r="B51" s="157">
        <f>'Wellbeing Acorn Type'!E16</f>
        <v>15</v>
      </c>
      <c r="C51" s="158">
        <f>'Wellbeing Acorn Type'!F16</f>
        <v>0.16853932584269662</v>
      </c>
      <c r="D51" s="159">
        <f>'Wellbeing Acorn Type'!K16</f>
        <v>343.38791085095323</v>
      </c>
      <c r="E51" s="158">
        <f t="shared" si="1"/>
        <v>0.1</v>
      </c>
      <c r="F51" s="159">
        <f t="shared" si="2"/>
        <v>200</v>
      </c>
      <c r="G51" s="156">
        <v>1.3</v>
      </c>
      <c r="H51" s="38"/>
    </row>
    <row r="52" spans="1:9" ht="14.5">
      <c r="A52" s="156">
        <v>1.4</v>
      </c>
      <c r="B52" s="157">
        <f>'Wellbeing Acorn Type'!E17</f>
        <v>0</v>
      </c>
      <c r="C52" s="158">
        <f>'Wellbeing Acorn Type'!F17</f>
        <v>0</v>
      </c>
      <c r="D52" s="159">
        <f>'Wellbeing Acorn Type'!K17</f>
        <v>0</v>
      </c>
      <c r="E52" s="158">
        <f t="shared" si="1"/>
        <v>0</v>
      </c>
      <c r="F52" s="159">
        <f t="shared" si="2"/>
        <v>0</v>
      </c>
      <c r="G52" s="156">
        <v>1.4</v>
      </c>
      <c r="H52" s="38"/>
    </row>
    <row r="53" spans="1:9" ht="14.5">
      <c r="A53" s="156">
        <v>1.5</v>
      </c>
      <c r="B53" s="157">
        <f>'Wellbeing Acorn Type'!E18</f>
        <v>4</v>
      </c>
      <c r="C53" s="158">
        <f>'Wellbeing Acorn Type'!F18</f>
        <v>4.49438202247191E-2</v>
      </c>
      <c r="D53" s="159">
        <f>'Wellbeing Acorn Type'!K18</f>
        <v>129.42282223266542</v>
      </c>
      <c r="E53" s="158">
        <f t="shared" si="1"/>
        <v>4.49438202247191E-2</v>
      </c>
      <c r="F53" s="159">
        <f t="shared" si="2"/>
        <v>129.42282223266542</v>
      </c>
      <c r="G53" s="156">
        <v>1.5</v>
      </c>
      <c r="H53" s="38"/>
    </row>
    <row r="54" spans="1:9" ht="14.5">
      <c r="A54" s="156">
        <v>2.6</v>
      </c>
      <c r="B54" s="157">
        <f>'Wellbeing Acorn Type'!E21</f>
        <v>2</v>
      </c>
      <c r="C54" s="158">
        <f>'Wellbeing Acorn Type'!F21</f>
        <v>2.247191011235955E-2</v>
      </c>
      <c r="D54" s="159">
        <f>'Wellbeing Acorn Type'!K21</f>
        <v>232.99959871589087</v>
      </c>
      <c r="E54" s="158">
        <f t="shared" si="1"/>
        <v>2.247191011235955E-2</v>
      </c>
      <c r="F54" s="159">
        <f t="shared" si="2"/>
        <v>200</v>
      </c>
      <c r="G54" s="156">
        <v>2.6</v>
      </c>
      <c r="H54" s="38"/>
    </row>
    <row r="55" spans="1:9" ht="14.5">
      <c r="A55" s="156">
        <v>2.7</v>
      </c>
      <c r="B55" s="157">
        <f>'Wellbeing Acorn Type'!E22</f>
        <v>4</v>
      </c>
      <c r="C55" s="158">
        <f>'Wellbeing Acorn Type'!F22</f>
        <v>4.49438202247191E-2</v>
      </c>
      <c r="D55" s="159">
        <f>'Wellbeing Acorn Type'!K22</f>
        <v>221.24590975989636</v>
      </c>
      <c r="E55" s="158">
        <f t="shared" si="1"/>
        <v>4.49438202247191E-2</v>
      </c>
      <c r="F55" s="159">
        <f t="shared" si="2"/>
        <v>200</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2</v>
      </c>
      <c r="C57" s="158">
        <f>'Wellbeing Acorn Type'!F24</f>
        <v>2.247191011235955E-2</v>
      </c>
      <c r="D57" s="159">
        <f>'Wellbeing Acorn Type'!K24</f>
        <v>47.920588338458295</v>
      </c>
      <c r="E57" s="158">
        <f t="shared" si="1"/>
        <v>2.247191011235955E-2</v>
      </c>
      <c r="F57" s="159">
        <f t="shared" si="2"/>
        <v>47.920588338458295</v>
      </c>
      <c r="G57" s="156">
        <v>2.9</v>
      </c>
      <c r="H57" s="38"/>
      <c r="I57" s="48"/>
    </row>
    <row r="58" spans="1:9" ht="14.5">
      <c r="A58" s="160">
        <v>2.1</v>
      </c>
      <c r="B58" s="157">
        <f>'Wellbeing Acorn Type'!E25</f>
        <v>11</v>
      </c>
      <c r="C58" s="158">
        <f>'Wellbeing Acorn Type'!F25</f>
        <v>0.12359550561797752</v>
      </c>
      <c r="D58" s="159">
        <f>'Wellbeing Acorn Type'!K25</f>
        <v>357.38982273154573</v>
      </c>
      <c r="E58" s="158">
        <f t="shared" si="1"/>
        <v>0.1</v>
      </c>
      <c r="F58" s="159">
        <f t="shared" si="2"/>
        <v>200</v>
      </c>
      <c r="G58" s="160">
        <v>2.1</v>
      </c>
      <c r="H58" s="38"/>
      <c r="I58" s="48"/>
    </row>
    <row r="59" spans="1:9" ht="14.5">
      <c r="A59" s="156">
        <v>2.11</v>
      </c>
      <c r="B59" s="157">
        <f>'Wellbeing Acorn Type'!E26</f>
        <v>1</v>
      </c>
      <c r="C59" s="158">
        <f>'Wellbeing Acorn Type'!F26</f>
        <v>1.1235955056179775E-2</v>
      </c>
      <c r="D59" s="159">
        <f>'Wellbeing Acorn Type'!K26</f>
        <v>56.517373064206843</v>
      </c>
      <c r="E59" s="158">
        <f t="shared" si="1"/>
        <v>1.1235955056179775E-2</v>
      </c>
      <c r="F59" s="159">
        <f t="shared" si="2"/>
        <v>56.517373064206843</v>
      </c>
      <c r="G59" s="156">
        <v>2.11</v>
      </c>
      <c r="H59" s="38"/>
      <c r="I59" s="48"/>
    </row>
    <row r="60" spans="1:9" ht="14.5">
      <c r="A60" s="156">
        <v>2.12</v>
      </c>
      <c r="B60" s="157">
        <f>'Wellbeing Acorn Type'!E27</f>
        <v>0</v>
      </c>
      <c r="C60" s="158">
        <f>'Wellbeing Acorn Type'!F27</f>
        <v>0</v>
      </c>
      <c r="D60" s="159">
        <f>'Wellbeing Acorn Type'!K27</f>
        <v>0</v>
      </c>
      <c r="E60" s="158">
        <f t="shared" si="1"/>
        <v>0</v>
      </c>
      <c r="F60" s="159">
        <f t="shared" si="2"/>
        <v>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6</v>
      </c>
      <c r="C62" s="158">
        <f>'Wellbeing Acorn Type'!F31</f>
        <v>6.741573033707865E-2</v>
      </c>
      <c r="D62" s="159">
        <f>'Wellbeing Acorn Type'!K31</f>
        <v>179.21678405617547</v>
      </c>
      <c r="E62" s="158">
        <f t="shared" si="1"/>
        <v>6.741573033707865E-2</v>
      </c>
      <c r="F62" s="159">
        <f t="shared" si="2"/>
        <v>179.21678405617547</v>
      </c>
      <c r="G62" s="156">
        <v>3.14</v>
      </c>
      <c r="H62" s="38"/>
      <c r="I62" s="48"/>
    </row>
    <row r="63" spans="1:9" ht="14.5">
      <c r="A63" s="156">
        <v>3.15</v>
      </c>
      <c r="B63" s="157">
        <f>'Wellbeing Acorn Type'!E32</f>
        <v>10</v>
      </c>
      <c r="C63" s="158">
        <f>'Wellbeing Acorn Type'!F32</f>
        <v>0.11235955056179775</v>
      </c>
      <c r="D63" s="159">
        <f>'Wellbeing Acorn Type'!K32</f>
        <v>258.93981996606243</v>
      </c>
      <c r="E63" s="158">
        <f t="shared" si="1"/>
        <v>0.1</v>
      </c>
      <c r="F63" s="159">
        <f t="shared" si="2"/>
        <v>200</v>
      </c>
      <c r="G63" s="156">
        <v>3.15</v>
      </c>
      <c r="H63" s="38"/>
      <c r="I63" s="48"/>
    </row>
    <row r="64" spans="1:9" ht="14.5">
      <c r="A64" s="156">
        <v>3.16</v>
      </c>
      <c r="B64" s="157">
        <f>'Wellbeing Acorn Type'!E33</f>
        <v>3</v>
      </c>
      <c r="C64" s="158">
        <f>'Wellbeing Acorn Type'!F33</f>
        <v>3.3707865168539325E-2</v>
      </c>
      <c r="D64" s="159">
        <f>'Wellbeing Acorn Type'!K33</f>
        <v>52.385153121652749</v>
      </c>
      <c r="E64" s="158">
        <f t="shared" si="1"/>
        <v>3.3707865168539325E-2</v>
      </c>
      <c r="F64" s="159">
        <f t="shared" si="2"/>
        <v>52.385153121652749</v>
      </c>
      <c r="G64" s="156">
        <v>3.16</v>
      </c>
      <c r="H64" s="38"/>
      <c r="I64" s="48"/>
    </row>
    <row r="65" spans="1:9" ht="15" customHeight="1">
      <c r="A65" s="156">
        <v>3.17</v>
      </c>
      <c r="B65" s="157">
        <f>'Wellbeing Acorn Type'!E34</f>
        <v>4</v>
      </c>
      <c r="C65" s="158">
        <f>'Wellbeing Acorn Type'!F34</f>
        <v>4.49438202247191E-2</v>
      </c>
      <c r="D65" s="159">
        <f>'Wellbeing Acorn Type'!K34</f>
        <v>59.19016003367431</v>
      </c>
      <c r="E65" s="158">
        <f t="shared" si="1"/>
        <v>4.49438202247191E-2</v>
      </c>
      <c r="F65" s="159">
        <f t="shared" si="2"/>
        <v>59.19016003367431</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0</v>
      </c>
      <c r="C67" s="158">
        <f>'Wellbeing Acorn Type'!F38</f>
        <v>0</v>
      </c>
      <c r="D67" s="159">
        <f>'Wellbeing Acorn Type'!K38</f>
        <v>0</v>
      </c>
      <c r="E67" s="158">
        <f t="shared" si="1"/>
        <v>0</v>
      </c>
      <c r="F67" s="159">
        <f t="shared" si="2"/>
        <v>0</v>
      </c>
      <c r="G67" s="156">
        <v>4.1900000000000004</v>
      </c>
      <c r="H67" s="38"/>
      <c r="I67" s="48"/>
    </row>
    <row r="68" spans="1:9" ht="15" customHeight="1">
      <c r="A68" s="160">
        <v>4.2</v>
      </c>
      <c r="B68" s="157">
        <f>'Wellbeing Acorn Type'!E39</f>
        <v>2</v>
      </c>
      <c r="C68" s="158">
        <f>'Wellbeing Acorn Type'!F39</f>
        <v>2.247191011235955E-2</v>
      </c>
      <c r="D68" s="159">
        <f>'Wellbeing Acorn Type'!K39</f>
        <v>31.210279528200974</v>
      </c>
      <c r="E68" s="158">
        <f t="shared" si="1"/>
        <v>2.247191011235955E-2</v>
      </c>
      <c r="F68" s="159">
        <f t="shared" si="2"/>
        <v>31.210279528200974</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10</v>
      </c>
      <c r="C71" s="158">
        <f>'Wellbeing Acorn Type'!F42</f>
        <v>0.11235955056179775</v>
      </c>
      <c r="D71" s="159">
        <f>'Wellbeing Acorn Type'!K42</f>
        <v>256.44609921560317</v>
      </c>
      <c r="E71" s="158">
        <f t="shared" si="1"/>
        <v>0.1</v>
      </c>
      <c r="F71" s="159">
        <f t="shared" si="2"/>
        <v>200</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11</v>
      </c>
      <c r="C73" s="158">
        <f>'Wellbeing Acorn Type'!F44</f>
        <v>0.12359550561797752</v>
      </c>
      <c r="D73" s="159">
        <f>'Wellbeing Acorn Type'!K44</f>
        <v>185.23693629897454</v>
      </c>
      <c r="E73" s="158">
        <f t="shared" si="1"/>
        <v>0.1</v>
      </c>
      <c r="F73" s="159">
        <f t="shared" si="2"/>
        <v>185.23693629897454</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C4D94-26D3-43E5-B466-7D94DC23E5B1}">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105.99327082415186</v>
      </c>
      <c r="B19" s="40" t="str">
        <f>'Features Data'!AD18</f>
        <v>Asthma</v>
      </c>
      <c r="C19" s="173"/>
      <c r="D19" s="173"/>
      <c r="E19" s="173"/>
      <c r="F19" s="173"/>
      <c r="G19" s="173"/>
      <c r="H19" s="173"/>
      <c r="K19" s="174">
        <f>'Features Data'!AE18</f>
        <v>105.99327082415186</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104.42517132531155</v>
      </c>
      <c r="B20" s="40" t="str">
        <f>'Features Data'!AD19</f>
        <v>Congestive heart failure</v>
      </c>
      <c r="C20" s="173"/>
      <c r="D20" s="173"/>
      <c r="E20" s="173"/>
      <c r="F20" s="173"/>
      <c r="G20" s="173"/>
      <c r="H20" s="173"/>
      <c r="K20" s="174">
        <f>'Features Data'!AE19</f>
        <v>104.42517132531155</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97.668265588037983</v>
      </c>
      <c r="B21" s="40" t="str">
        <f>'Features Data'!AD20</f>
        <v>Coronary heart disease</v>
      </c>
      <c r="C21" s="173"/>
      <c r="D21" s="173"/>
      <c r="E21" s="173"/>
      <c r="F21" s="173"/>
      <c r="G21" s="173"/>
      <c r="H21" s="173"/>
      <c r="K21" s="174">
        <f>'Features Data'!AE20</f>
        <v>97.668265588037983</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108.93927024807277</v>
      </c>
      <c r="B22" s="40" t="str">
        <f>'Features Data'!AD21</f>
        <v>Angina</v>
      </c>
      <c r="C22" s="173"/>
      <c r="D22" s="173"/>
      <c r="E22" s="173"/>
      <c r="F22" s="173"/>
      <c r="G22" s="173"/>
      <c r="H22" s="173"/>
      <c r="K22" s="174">
        <f>'Features Data'!AE21</f>
        <v>108.93927024807277</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104.68956698423413</v>
      </c>
      <c r="B23" s="40" t="str">
        <f>'Features Data'!AD22</f>
        <v>Heart attack or myocardial infarction</v>
      </c>
      <c r="C23" s="173"/>
      <c r="D23" s="173"/>
      <c r="E23" s="173"/>
      <c r="F23" s="173"/>
      <c r="G23" s="173"/>
      <c r="H23" s="173"/>
      <c r="K23" s="174">
        <f>'Features Data'!AE22</f>
        <v>104.68956698423413</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104.33069897875326</v>
      </c>
      <c r="B24" s="40" t="str">
        <f>'Features Data'!AD23</f>
        <v>Stroke</v>
      </c>
      <c r="C24" s="173"/>
      <c r="D24" s="173"/>
      <c r="E24" s="173"/>
      <c r="F24" s="173"/>
      <c r="G24" s="173"/>
      <c r="H24" s="173"/>
      <c r="K24" s="174">
        <f>'Features Data'!AE23</f>
        <v>104.33069897875326</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119.63147576364696</v>
      </c>
      <c r="B25" s="40" t="str">
        <f>'Features Data'!AD24</f>
        <v>Emphysema</v>
      </c>
      <c r="C25" s="173"/>
      <c r="D25" s="173"/>
      <c r="E25" s="173"/>
      <c r="F25" s="173"/>
      <c r="G25" s="173"/>
      <c r="H25" s="173"/>
      <c r="K25" s="174">
        <f>'Features Data'!AE24</f>
        <v>119.63147576364696</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97.377988088273156</v>
      </c>
      <c r="B26" s="40" t="str">
        <f>'Features Data'!AD25</f>
        <v>Hypothyroidism or an under-active thyroid</v>
      </c>
      <c r="C26" s="173"/>
      <c r="D26" s="173"/>
      <c r="E26" s="173"/>
      <c r="F26" s="173"/>
      <c r="G26" s="173"/>
      <c r="H26" s="173"/>
      <c r="K26" s="174">
        <f>'Features Data'!AE25</f>
        <v>97.377988088273156</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111.91399715815153</v>
      </c>
      <c r="B27" s="40" t="str">
        <f>'Features Data'!AD26</f>
        <v>Chronic bronchitis</v>
      </c>
      <c r="C27" s="173"/>
      <c r="D27" s="173"/>
      <c r="E27" s="173"/>
      <c r="F27" s="173"/>
      <c r="G27" s="173"/>
      <c r="H27" s="173"/>
      <c r="K27" s="174">
        <f>'Features Data'!AE26</f>
        <v>111.91399715815153</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105.13111868144578</v>
      </c>
      <c r="B28" s="40" t="str">
        <f>'Features Data'!AD27</f>
        <v>Any kind of liver condition</v>
      </c>
      <c r="C28" s="173"/>
      <c r="D28" s="173"/>
      <c r="E28" s="173"/>
      <c r="F28" s="173"/>
      <c r="G28" s="173"/>
      <c r="H28" s="173"/>
      <c r="K28" s="174">
        <f>'Features Data'!AE27</f>
        <v>105.13111868144578</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105.48193091773888</v>
      </c>
      <c r="B29" s="40" t="str">
        <f>'Features Data'!AD28</f>
        <v>Epilepsy</v>
      </c>
      <c r="C29" s="173"/>
      <c r="D29" s="173"/>
      <c r="E29" s="173"/>
      <c r="F29" s="173"/>
      <c r="G29" s="173"/>
      <c r="H29" s="173"/>
      <c r="K29" s="174">
        <f>'Features Data'!AE28</f>
        <v>105.48193091773888</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97.177702951629101</v>
      </c>
      <c r="B30" s="40" t="str">
        <f>'Features Data'!AD29</f>
        <v>High blood pressure/hypertension</v>
      </c>
      <c r="C30" s="173"/>
      <c r="D30" s="173"/>
      <c r="E30" s="173"/>
      <c r="F30" s="173"/>
      <c r="G30" s="173"/>
      <c r="H30" s="173"/>
      <c r="K30" s="174">
        <f>'Features Data'!AE29</f>
        <v>97.177702951629101</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100.32994188106301</v>
      </c>
      <c r="B31" s="40" t="str">
        <f>'Features Data'!AD30</f>
        <v>Multiple Sclerosis</v>
      </c>
      <c r="C31" s="173"/>
      <c r="D31" s="173"/>
      <c r="E31" s="173"/>
      <c r="F31" s="173"/>
      <c r="G31" s="173"/>
      <c r="H31" s="173"/>
      <c r="K31" s="174">
        <f>'Features Data'!AE30</f>
        <v>100.32994188106301</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122.72728426522296</v>
      </c>
      <c r="B32" s="40" t="str">
        <f>'Features Data'!AD31</f>
        <v>COPD (Chronic Obstructive Pulmonary Disease)</v>
      </c>
      <c r="C32" s="173"/>
      <c r="D32" s="173"/>
      <c r="E32" s="173"/>
      <c r="F32" s="173"/>
      <c r="G32" s="173"/>
      <c r="H32" s="173"/>
      <c r="K32" s="174">
        <f>'Features Data'!AE31</f>
        <v>122.72728426522296</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98.277093023625923</v>
      </c>
      <c r="B33" s="40" t="str">
        <f>'Features Data'!AD32</f>
        <v>Osteoarthritis</v>
      </c>
      <c r="C33" s="173"/>
      <c r="D33" s="173"/>
      <c r="E33" s="173"/>
      <c r="F33" s="173"/>
      <c r="G33" s="173"/>
      <c r="H33" s="173"/>
      <c r="K33" s="174">
        <f>'Features Data'!AE32</f>
        <v>98.277093023625923</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106.63253351959163</v>
      </c>
      <c r="B34" s="40" t="str">
        <f>'Features Data'!AD33</f>
        <v>Rheumatoid arthritis</v>
      </c>
      <c r="C34" s="173"/>
      <c r="D34" s="173"/>
      <c r="E34" s="173"/>
      <c r="F34" s="173"/>
      <c r="G34" s="173"/>
      <c r="H34" s="173"/>
      <c r="K34" s="174">
        <f>'Features Data'!AE33</f>
        <v>106.63253351959163</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98.20294845060495</v>
      </c>
      <c r="B35" s="40" t="str">
        <f>'Features Data'!AD34</f>
        <v>Other arthritis</v>
      </c>
      <c r="C35" s="173"/>
      <c r="D35" s="173"/>
      <c r="E35" s="173"/>
      <c r="F35" s="173"/>
      <c r="G35" s="173"/>
      <c r="H35" s="173"/>
      <c r="K35" s="174">
        <f>'Features Data'!AE34</f>
        <v>98.20294845060495</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96.77543143201801</v>
      </c>
      <c r="B36" s="40" t="str">
        <f>'Features Data'!AD35</f>
        <v>Bowel/colorectal cancer</v>
      </c>
      <c r="C36" s="173"/>
      <c r="D36" s="173"/>
      <c r="E36" s="173"/>
      <c r="F36" s="173"/>
      <c r="G36" s="173"/>
      <c r="H36" s="173"/>
      <c r="K36" s="174">
        <f>'Features Data'!AE35</f>
        <v>96.77543143201801</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100.04670846142774</v>
      </c>
      <c r="B37" s="40" t="str">
        <f>'Features Data'!AD36</f>
        <v>Lung cancer</v>
      </c>
      <c r="C37" s="173"/>
      <c r="D37" s="173"/>
      <c r="E37" s="173"/>
      <c r="F37" s="173"/>
      <c r="G37" s="173"/>
      <c r="H37" s="173"/>
      <c r="K37" s="174">
        <f>'Features Data'!AE36</f>
        <v>100.04670846142774</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94.600842685112056</v>
      </c>
      <c r="B38" s="40" t="str">
        <f>'Features Data'!AD37</f>
        <v>Breast cancer</v>
      </c>
      <c r="C38" s="173"/>
      <c r="D38" s="173"/>
      <c r="E38" s="173"/>
      <c r="F38" s="173"/>
      <c r="G38" s="173"/>
      <c r="H38" s="173"/>
      <c r="K38" s="174">
        <f>'Features Data'!AE37</f>
        <v>94.600842685112056</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85.475929389116374</v>
      </c>
      <c r="B39" s="40" t="str">
        <f>'Features Data'!AD38</f>
        <v>Prostate cancer</v>
      </c>
      <c r="C39" s="173"/>
      <c r="D39" s="173"/>
      <c r="E39" s="173"/>
      <c r="F39" s="173"/>
      <c r="G39" s="173"/>
      <c r="H39" s="173"/>
      <c r="K39" s="174">
        <f>'Features Data'!AE38</f>
        <v>85.475929389116374</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102.17034621695156</v>
      </c>
      <c r="B40" s="40" t="str">
        <f>'Features Data'!AD39</f>
        <v>Liver cancer</v>
      </c>
      <c r="C40" s="173"/>
      <c r="D40" s="173"/>
      <c r="E40" s="173"/>
      <c r="F40" s="173"/>
      <c r="G40" s="173"/>
      <c r="H40" s="173"/>
      <c r="K40" s="174">
        <f>'Features Data'!AE39</f>
        <v>102.17034621695156</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92.041031179771011</v>
      </c>
      <c r="B41" s="40" t="str">
        <f>'Features Data'!AD40</f>
        <v>Skin cancer or melanoma</v>
      </c>
      <c r="C41" s="173"/>
      <c r="D41" s="173"/>
      <c r="E41" s="173"/>
      <c r="F41" s="173"/>
      <c r="G41" s="173"/>
      <c r="H41" s="173"/>
      <c r="K41" s="174">
        <f>'Features Data'!AE40</f>
        <v>92.041031179771011</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93.597944288678306</v>
      </c>
      <c r="B42" s="40" t="str">
        <f>'Features Data'!AD41</f>
        <v>Other cancer</v>
      </c>
      <c r="C42" s="173"/>
      <c r="D42" s="173"/>
      <c r="E42" s="173"/>
      <c r="F42" s="173"/>
      <c r="G42" s="173"/>
      <c r="H42" s="173"/>
      <c r="K42" s="174">
        <f>'Features Data'!AE41</f>
        <v>93.597944288678306</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100.48631200126212</v>
      </c>
      <c r="B43" s="40" t="str">
        <f>'Features Data'!AD42</f>
        <v>Type 1 diabetes</v>
      </c>
      <c r="C43" s="173"/>
      <c r="D43" s="173"/>
      <c r="E43" s="173"/>
      <c r="F43" s="173"/>
      <c r="G43" s="173"/>
      <c r="H43" s="173"/>
      <c r="K43" s="174">
        <f>'Features Data'!AE42</f>
        <v>100.48631200126212</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107.89139950695299</v>
      </c>
      <c r="B44" s="40" t="str">
        <f>'Features Data'!AD43</f>
        <v>Type 2 diabetes</v>
      </c>
      <c r="C44" s="173"/>
      <c r="D44" s="173"/>
      <c r="E44" s="173"/>
      <c r="F44" s="173"/>
      <c r="G44" s="173"/>
      <c r="H44" s="173"/>
      <c r="K44" s="174">
        <f>'Features Data'!AE43</f>
        <v>107.89139950695299</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106.55815011123428</v>
      </c>
      <c r="B45" s="40" t="str">
        <f>'Features Data'!AD44</f>
        <v>Gestational diabetes/during pregnancy</v>
      </c>
      <c r="C45" s="173"/>
      <c r="D45" s="173"/>
      <c r="E45" s="173"/>
      <c r="F45" s="173"/>
      <c r="G45" s="173"/>
      <c r="H45" s="173"/>
      <c r="K45" s="174">
        <f>'Features Data'!AE44</f>
        <v>106.55815011123428</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109.39098362325129</v>
      </c>
      <c r="B47" s="40" t="str">
        <f>'Features Data'!AD46</f>
        <v>Anxiety</v>
      </c>
      <c r="C47" s="173"/>
      <c r="D47" s="173"/>
      <c r="E47" s="173"/>
      <c r="F47" s="173"/>
      <c r="G47" s="173"/>
      <c r="H47" s="173"/>
      <c r="K47" s="174">
        <f>'Features Data'!AE46</f>
        <v>109.39098362325129</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106.37837374568872</v>
      </c>
      <c r="B48" s="40" t="str">
        <f>'Features Data'!AD47</f>
        <v>Depression</v>
      </c>
      <c r="C48" s="173"/>
      <c r="D48" s="173"/>
      <c r="E48" s="173"/>
      <c r="F48" s="173"/>
      <c r="G48" s="173"/>
      <c r="H48" s="173"/>
      <c r="K48" s="174">
        <f>'Features Data'!AE47</f>
        <v>106.37837374568872</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115.05961551450304</v>
      </c>
      <c r="B49" s="40" t="str">
        <f>'Features Data'!AD48</f>
        <v>Psychosis or schizophrenia</v>
      </c>
      <c r="C49" s="173"/>
      <c r="D49" s="173"/>
      <c r="E49" s="173"/>
      <c r="F49" s="173"/>
      <c r="G49" s="173"/>
      <c r="H49" s="173"/>
      <c r="K49" s="174">
        <f>'Features Data'!AE48</f>
        <v>115.05961551450304</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110.41977951761102</v>
      </c>
      <c r="B50" s="40" t="str">
        <f>'Features Data'!AD49</f>
        <v>Bipolar disorder or manic depression</v>
      </c>
      <c r="C50" s="173"/>
      <c r="D50" s="173"/>
      <c r="E50" s="173"/>
      <c r="F50" s="173"/>
      <c r="G50" s="173"/>
      <c r="H50" s="173"/>
      <c r="K50" s="174">
        <f>'Features Data'!AE49</f>
        <v>110.41977951761102</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99.827297570860125</v>
      </c>
      <c r="B51" s="40" t="str">
        <f>'Features Data'!AD50</f>
        <v>An eating disorder</v>
      </c>
      <c r="C51" s="173"/>
      <c r="D51" s="173"/>
      <c r="E51" s="173"/>
      <c r="F51" s="173"/>
      <c r="G51" s="173"/>
      <c r="H51" s="173"/>
      <c r="K51" s="174">
        <f>'Features Data'!AE50</f>
        <v>99.827297570860125</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107.50694835124315</v>
      </c>
      <c r="B52" s="40" t="str">
        <f>'Features Data'!AD51</f>
        <v>Post-traumatic stress disorder</v>
      </c>
      <c r="C52" s="173"/>
      <c r="D52" s="173"/>
      <c r="E52" s="173"/>
      <c r="F52" s="173"/>
      <c r="G52" s="173"/>
      <c r="H52" s="173"/>
      <c r="K52" s="174">
        <f>'Features Data'!AE51</f>
        <v>107.50694835124315</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104.54061334532814</v>
      </c>
      <c r="B53" s="40" t="str">
        <f>'Features Data'!AD52</f>
        <v>Other emotional, nervous or psychiatric problem</v>
      </c>
      <c r="C53" s="173"/>
      <c r="D53" s="173"/>
      <c r="E53" s="173"/>
      <c r="F53" s="173"/>
      <c r="G53" s="173"/>
      <c r="H53" s="173"/>
      <c r="K53" s="174">
        <f>'Features Data'!AE52</f>
        <v>104.54061334532814</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670BBBF7-4F44-40FC-9C5F-5E4C38F427C4}">
          <x14:formula1>
            <xm:f>'Features Data'!$R$2:$R$17</xm:f>
          </x14:formula1>
          <xm:sqref>B14:O14</xm:sqref>
        </x14:dataValidation>
        <x14:dataValidation type="list" allowBlank="1" showInputMessage="1" showErrorMessage="1" xr:uid="{0089B9F3-CCED-42F2-A4E3-C2A4D2095E93}">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99F01-4443-43F7-B42B-9D1FB5C3AA4E}">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23</v>
      </c>
      <c r="F13" s="189">
        <f>IF($E$19&lt;&gt;0,E13/$E$19,0)</f>
        <v>0.25842696629213485</v>
      </c>
      <c r="G13" s="188">
        <f>SUM('Wellbeing Acorn Type'!$G$14:$G$18)</f>
        <v>58330</v>
      </c>
      <c r="H13" s="189">
        <f>IF($G$19=0,0,G13/$G$19)</f>
        <v>0.16743163375729445</v>
      </c>
      <c r="I13" s="189">
        <f>IF(G13&gt;0,E13/G13,0)</f>
        <v>3.9430824618549631E-4</v>
      </c>
      <c r="J13" s="190">
        <f>IF(AND((SQRT((H13*(1-H13))/$E$19))&gt;0, $E$19&gt;0),(F13-H13)/(SQRT((H13*(1-H13))/$E$19)),0)</f>
        <v>2.2992458401000637</v>
      </c>
      <c r="K13" s="191">
        <f>IF(AND(I13&gt;0,$I$19&gt;0),F13/H13*100,0)</f>
        <v>154.34775406106675</v>
      </c>
      <c r="L13" s="161"/>
      <c r="M13" s="161"/>
      <c r="N13" s="161"/>
    </row>
    <row r="14" spans="1:17" ht="18.75" customHeight="1">
      <c r="B14" s="186" t="s">
        <v>1746</v>
      </c>
      <c r="C14" s="192"/>
      <c r="D14" s="176"/>
      <c r="E14" s="188">
        <f>SUM('Wellbeing Acorn Type'!$E$21:$E$28)</f>
        <v>20</v>
      </c>
      <c r="F14" s="189">
        <f>IF($E$19&lt;&gt;0,E14/$E$19,0)</f>
        <v>0.2247191011235955</v>
      </c>
      <c r="G14" s="188">
        <f>SUM('Wellbeing Acorn Type'!$G$21:$G$28)</f>
        <v>59442</v>
      </c>
      <c r="H14" s="189">
        <f>IF($G$19=0,0,G14/$G$19)</f>
        <v>0.17062354146753123</v>
      </c>
      <c r="I14" s="189">
        <f t="shared" ref="I14:I19" si="0">IF(G14&gt;0,E14/G14,0)</f>
        <v>3.3646243396924736E-4</v>
      </c>
      <c r="J14" s="190">
        <f>IF(AND((SQRT((H14*(1-H14))/$E$19))&gt;0, $E$19&gt;0),(F14-H14)/(SQRT((H14*(1-H14))/$E$19)),0)</f>
        <v>1.3566296156071922</v>
      </c>
      <c r="K14" s="191">
        <f>IF(AND(I14&gt;0,$I$19&gt;0),F14/H14*100,0)</f>
        <v>131.70462832431502</v>
      </c>
      <c r="L14" s="161"/>
      <c r="M14" s="161"/>
      <c r="N14" s="161"/>
      <c r="Q14" s="176"/>
    </row>
    <row r="15" spans="1:17" ht="18.75" customHeight="1">
      <c r="B15" s="186" t="s">
        <v>1747</v>
      </c>
      <c r="C15" s="192"/>
      <c r="D15" s="176"/>
      <c r="E15" s="188">
        <f>SUM('Wellbeing Acorn Type'!$E$31:$E$35)</f>
        <v>23</v>
      </c>
      <c r="F15" s="189">
        <f>IF($E$19&lt;&gt;0,E15/$E$19,0)</f>
        <v>0.25842696629213485</v>
      </c>
      <c r="G15" s="188">
        <f>SUM('Wellbeing Acorn Type'!$G$31:$G$35)</f>
        <v>77198</v>
      </c>
      <c r="H15" s="189">
        <f>IF($G$19=0,0,G15/$G$19)</f>
        <v>0.22159072968962143</v>
      </c>
      <c r="I15" s="189">
        <f t="shared" si="0"/>
        <v>2.9793517966786705E-4</v>
      </c>
      <c r="J15" s="190">
        <f>IF(AND((SQRT((H15*(1-H15))/$E$19))&gt;0, $E$19&gt;0),(F15-H15)/(SQRT((H15*(1-H15))/$E$19)),0)</f>
        <v>0.83673987067728095</v>
      </c>
      <c r="K15" s="191">
        <f>IF(AND(I15&gt;0,$I$19&gt;0),F15/H15*100,0)</f>
        <v>116.62354587401258</v>
      </c>
      <c r="L15" s="161"/>
      <c r="M15" s="161"/>
      <c r="N15" s="161"/>
      <c r="Q15" s="176"/>
    </row>
    <row r="16" spans="1:17" ht="18.75" customHeight="1">
      <c r="B16" s="186" t="s">
        <v>1748</v>
      </c>
      <c r="C16" s="192"/>
      <c r="D16" s="176"/>
      <c r="E16" s="188">
        <f>SUM('Wellbeing Acorn Type'!$E$38:$E$44)</f>
        <v>23</v>
      </c>
      <c r="F16" s="189">
        <f>IF($E$19&lt;&gt;0,E16/$E$19,0)</f>
        <v>0.25842696629213485</v>
      </c>
      <c r="G16" s="188">
        <f>SUM('Wellbeing Acorn Type'!$G$38:$G$44)</f>
        <v>149388</v>
      </c>
      <c r="H16" s="189">
        <f>IF($G$19=0,0,G16/$G$19)</f>
        <v>0.42880639300076639</v>
      </c>
      <c r="I16" s="189">
        <f t="shared" si="0"/>
        <v>1.5396149623798431E-4</v>
      </c>
      <c r="J16" s="190">
        <f>IF(AND((SQRT((H16*(1-H16))/$E$19))&gt;0, $E$19&gt;0),(F16-H16)/(SQRT((H16*(1-H16))/$E$19)),0)</f>
        <v>-3.247804364819542</v>
      </c>
      <c r="K16" s="191">
        <f>IF(AND(I16&gt;0,$I$19&gt;0),F16/H16*100,0)</f>
        <v>60.266584293129455</v>
      </c>
      <c r="L16" s="161"/>
      <c r="M16" s="161"/>
      <c r="N16" s="161"/>
      <c r="Q16" s="176"/>
    </row>
    <row r="17" spans="1:17" ht="18.75" customHeight="1">
      <c r="B17" s="193" t="s">
        <v>1749</v>
      </c>
      <c r="C17" s="192"/>
      <c r="D17" s="176"/>
      <c r="E17" s="188">
        <f>SUM('Wellbeing Acorn Type'!$E$47:$E$48)</f>
        <v>0</v>
      </c>
      <c r="F17" s="189">
        <f>IF($E$19&lt;&gt;0,E17/$E$19,0)</f>
        <v>0</v>
      </c>
      <c r="G17" s="188">
        <f>SUM('Wellbeing Acorn Type'!$G$47:$G$48)</f>
        <v>4023</v>
      </c>
      <c r="H17" s="189">
        <f>IF($G$19=0,0,G17/$G$19)</f>
        <v>1.1547702084786483E-2</v>
      </c>
      <c r="I17" s="189">
        <f t="shared" si="0"/>
        <v>0</v>
      </c>
      <c r="J17" s="190">
        <f>IF(AND((SQRT((H17*(1-H17))/$E$19))&gt;0, $E$19&gt;0),(F17-H17)/(SQRT((H17*(1-H17))/$E$19)),0)</f>
        <v>-1.0196824184975775</v>
      </c>
      <c r="K17" s="191">
        <f>IF(AND(I17&gt;0,$I$19&gt;0),F17/H17*100,0)</f>
        <v>0</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89</v>
      </c>
      <c r="F19" s="198"/>
      <c r="G19" s="197">
        <f>SUM(G13:G18)</f>
        <v>348381</v>
      </c>
      <c r="H19" s="199"/>
      <c r="I19" s="200">
        <f t="shared" si="0"/>
        <v>2.554674336430517E-4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0.25842696629213485</v>
      </c>
      <c r="C24" s="38">
        <f>IF($A$23,D24,"")</f>
        <v>0.16743163375729445</v>
      </c>
      <c r="D24" s="39">
        <f>H13</f>
        <v>0.16743163375729445</v>
      </c>
    </row>
    <row r="25" spans="1:17" ht="15" customHeight="1">
      <c r="A25" s="38" t="s">
        <v>1752</v>
      </c>
      <c r="B25" s="39">
        <f>F14</f>
        <v>0.2247191011235955</v>
      </c>
      <c r="C25" s="38">
        <f>IF($A$23,D25,"")</f>
        <v>0.17062354146753123</v>
      </c>
      <c r="D25" s="39">
        <f>H14</f>
        <v>0.17062354146753123</v>
      </c>
    </row>
    <row r="26" spans="1:17" ht="15" customHeight="1">
      <c r="A26" s="38" t="s">
        <v>1753</v>
      </c>
      <c r="B26" s="39">
        <f>F15</f>
        <v>0.25842696629213485</v>
      </c>
      <c r="C26" s="38">
        <f>IF($A$23,D26,"")</f>
        <v>0.22159072968962143</v>
      </c>
      <c r="D26" s="39">
        <f>H15</f>
        <v>0.22159072968962143</v>
      </c>
    </row>
    <row r="27" spans="1:17" ht="15" customHeight="1">
      <c r="A27" s="38" t="s">
        <v>1754</v>
      </c>
      <c r="B27" s="39">
        <f>F16</f>
        <v>0.25842696629213485</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96E8-4B2F-4892-831F-0A8BA8B9722E}">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1</v>
      </c>
      <c r="F14" s="207">
        <f>IF($E$51=0,0,E14/$E$51)</f>
        <v>1.1235955056179775E-2</v>
      </c>
      <c r="G14" s="206">
        <f>'Input Sheet'!C8</f>
        <v>3787</v>
      </c>
      <c r="H14" s="207">
        <f>IF($G$51=0,0,G14/$G$51)</f>
        <v>1.0870282822541988E-2</v>
      </c>
      <c r="I14" s="207">
        <f>IF(G14&gt;0,E14/G14,0)</f>
        <v>2.6406126221283337E-4</v>
      </c>
      <c r="J14" s="190">
        <f>IF(AND((SQRT((H14*(1-H14))/$E$51))&gt;0, $E$51&gt;0),(F14-H14)/(SQRT((H14*(1-H14))/$E$51)),0)</f>
        <v>3.3269014866683828E-2</v>
      </c>
      <c r="K14" s="208">
        <f>IF(AND(I14&gt;0,$I$51&gt;0),F14/H14*100,0)</f>
        <v>103.36396246176302</v>
      </c>
      <c r="P14" s="1">
        <f ca="1">IF(K14="",0,IF($P$11=2,K14+RAND()/1000,F14+RAND()/1000))</f>
        <v>103.36465557705613</v>
      </c>
      <c r="Q14" s="176">
        <f ca="1">RANK(P14,$P$14:$P$48)+COUNTIF($P14:P$14,P14)-1</f>
        <v>11</v>
      </c>
      <c r="R14" s="40">
        <v>1</v>
      </c>
    </row>
    <row r="15" spans="1:18" ht="14.5">
      <c r="C15" s="205" t="s">
        <v>1757</v>
      </c>
      <c r="D15" s="40" t="s">
        <v>2</v>
      </c>
      <c r="E15" s="206">
        <f>'Input Sheet'!B9</f>
        <v>3</v>
      </c>
      <c r="F15" s="207">
        <f>IF($E$51=0,0,E15/$E$51)</f>
        <v>3.3707865168539325E-2</v>
      </c>
      <c r="G15" s="206">
        <f>'Input Sheet'!C9</f>
        <v>11136</v>
      </c>
      <c r="H15" s="207">
        <f>IF($G$51=0,0,G15/$G$51)</f>
        <v>3.1965003832011507E-2</v>
      </c>
      <c r="I15" s="207">
        <f>IF(G15&gt;0,E15/G15,0)</f>
        <v>2.6939655172413793E-4</v>
      </c>
      <c r="J15" s="190">
        <f>IF(AND((SQRT((H15*(1-H15))/$E$51))&gt;0, $E$51&gt;0),(F15-H15)/(SQRT((H15*(1-H15))/$E$51)),0)</f>
        <v>9.3470578267453391E-2</v>
      </c>
      <c r="K15" s="208">
        <f>IF(AND(I15&gt;0,$I$51&gt;0),F15/H15*100,0)</f>
        <v>105.45240459124369</v>
      </c>
      <c r="P15" s="1">
        <f t="shared" ref="P15:P48" ca="1" si="0">IF(K15="",0,IF($P$11=2,K15+RAND()/1000,F15+RAND()/1000))</f>
        <v>105.45325910213786</v>
      </c>
      <c r="Q15" s="176">
        <f ca="1">RANK(P15,$P$14:$P$48)+COUNTIF($P$14:P15,P15)-1</f>
        <v>10</v>
      </c>
      <c r="R15" s="40">
        <v>2</v>
      </c>
    </row>
    <row r="16" spans="1:18" ht="14.5">
      <c r="C16" s="205" t="s">
        <v>1758</v>
      </c>
      <c r="D16" s="40" t="s">
        <v>3</v>
      </c>
      <c r="E16" s="206">
        <f>'Input Sheet'!B10</f>
        <v>15</v>
      </c>
      <c r="F16" s="207">
        <f>IF($E$51=0,0,E16/$E$51)</f>
        <v>0.16853932584269662</v>
      </c>
      <c r="G16" s="206">
        <f>'Input Sheet'!C10</f>
        <v>17099</v>
      </c>
      <c r="H16" s="207">
        <f>IF($G$51=0,0,G16/$G$51)</f>
        <v>4.9081321886095972E-2</v>
      </c>
      <c r="I16" s="207">
        <f>IF(G16&gt;0,E16/G16,0)</f>
        <v>8.772442832914206E-4</v>
      </c>
      <c r="J16" s="190">
        <f>IF(AND((SQRT((H16*(1-H16))/$E$51))&gt;0, $E$51&gt;0),(F16-H16)/(SQRT((H16*(1-H16))/$E$51)),0)</f>
        <v>5.2165147855347893</v>
      </c>
      <c r="K16" s="208">
        <f>IF(AND(I16&gt;0,$I$51&gt;0),F16/H16*100,0)</f>
        <v>343.38791085095323</v>
      </c>
      <c r="P16" s="1">
        <f t="shared" ca="1" si="0"/>
        <v>343.38797459137476</v>
      </c>
      <c r="Q16" s="176">
        <f ca="1">RANK(P16,$P$14:$P$48)+COUNTIF($P$14:P16,P16)-1</f>
        <v>2</v>
      </c>
      <c r="R16" s="40">
        <v>3</v>
      </c>
    </row>
    <row r="17" spans="1:18" ht="14.5">
      <c r="C17" s="205" t="s">
        <v>1759</v>
      </c>
      <c r="D17" s="40" t="s">
        <v>4</v>
      </c>
      <c r="E17" s="206">
        <f>'Input Sheet'!B11</f>
        <v>0</v>
      </c>
      <c r="F17" s="207">
        <f>IF($E$51=0,0,E17/$E$51)</f>
        <v>0</v>
      </c>
      <c r="G17" s="206">
        <f>'Input Sheet'!C11</f>
        <v>14210</v>
      </c>
      <c r="H17" s="207">
        <f>IF($G$51=0,0,G17/$G$51)</f>
        <v>4.0788676764806346E-2</v>
      </c>
      <c r="I17" s="207">
        <f>IF(G17&gt;0,E17/G17,0)</f>
        <v>0</v>
      </c>
      <c r="J17" s="190">
        <f>IF(AND((SQRT((H17*(1-H17))/$E$51))&gt;0, $E$51&gt;0),(F17-H17)/(SQRT((H17*(1-H17))/$E$51)),0)</f>
        <v>-1.9453944078829404</v>
      </c>
      <c r="K17" s="208">
        <f>IF(AND(I17&gt;0,$I$51&gt;0),F17/H17*100,0)</f>
        <v>0</v>
      </c>
      <c r="P17" s="1">
        <f t="shared" ca="1" si="0"/>
        <v>6.6861547373383884E-4</v>
      </c>
      <c r="Q17" s="176">
        <f ca="1">RANK(P17,$P$14:$P$48)+COUNTIF($P$14:P17,P17)-1</f>
        <v>20</v>
      </c>
      <c r="R17" s="40">
        <v>4</v>
      </c>
    </row>
    <row r="18" spans="1:18" ht="14.5">
      <c r="C18" s="205" t="s">
        <v>1760</v>
      </c>
      <c r="D18" s="40" t="s">
        <v>5</v>
      </c>
      <c r="E18" s="206">
        <f>'Input Sheet'!B12</f>
        <v>4</v>
      </c>
      <c r="F18" s="207">
        <f>IF($E$51=0,0,E18/$E$51)</f>
        <v>4.49438202247191E-2</v>
      </c>
      <c r="G18" s="206">
        <f>'Input Sheet'!C12</f>
        <v>12098</v>
      </c>
      <c r="H18" s="207">
        <f>IF($G$51=0,0,G18/$G$51)</f>
        <v>3.4726348451838647E-2</v>
      </c>
      <c r="I18" s="207">
        <f>IF(G18&gt;0,E18/G18,0)</f>
        <v>3.3063316250619935E-4</v>
      </c>
      <c r="J18" s="190">
        <f>IF(AND((SQRT((H18*(1-H18))/$E$51))&gt;0, $E$51&gt;0),(F18-H18)/(SQRT((H18*(1-H18))/$E$51)),0)</f>
        <v>0.52648216620392774</v>
      </c>
      <c r="K18" s="208">
        <f>IF(AND(I18&gt;0,$I$51&gt;0),F18/H18*100,0)</f>
        <v>129.42282223266542</v>
      </c>
      <c r="P18" s="1">
        <f t="shared" ca="1" si="0"/>
        <v>129.42304866997841</v>
      </c>
      <c r="Q18" s="176">
        <f ca="1">RANK(P18,$P$14:$P$48)+COUNTIF($P$14:P18,P18)-1</f>
        <v>9</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2</v>
      </c>
      <c r="F21" s="207">
        <f t="shared" ref="F21:F28" si="1">IF($E$51=0,0,E21/$E$51)</f>
        <v>2.247191011235955E-2</v>
      </c>
      <c r="G21" s="206">
        <f>'Input Sheet'!C13</f>
        <v>3360</v>
      </c>
      <c r="H21" s="207">
        <f t="shared" ref="H21:H28" si="2">IF($G$51=0,0,G21/$G$51)</f>
        <v>9.6446132251758847E-3</v>
      </c>
      <c r="I21" s="207">
        <f t="shared" ref="I21:I28" si="3">IF(G21&gt;0,E21/G21,0)</f>
        <v>5.9523809523809529E-4</v>
      </c>
      <c r="J21" s="190">
        <f t="shared" ref="J21:J28" si="4">IF(AND((SQRT((H21*(1-H21))/$E$51))&gt;0, $E$51&gt;0),(F21-H21)/(SQRT((H21*(1-H21))/$E$51)),0)</f>
        <v>1.2382040147882123</v>
      </c>
      <c r="K21" s="208">
        <f t="shared" ref="K21:K28" si="5">IF(AND(I21&gt;0,$I$51&gt;0),F21/H21*100,0)</f>
        <v>232.99959871589087</v>
      </c>
      <c r="P21" s="1">
        <f t="shared" ca="1" si="0"/>
        <v>233.00048367191226</v>
      </c>
      <c r="Q21" s="176">
        <f ca="1">RANK(P21,$P$14:$P$48)+COUNTIF($P$14:P21,P21)-1</f>
        <v>5</v>
      </c>
      <c r="R21" s="40">
        <v>6</v>
      </c>
    </row>
    <row r="22" spans="1:18" ht="14.5">
      <c r="C22" s="205" t="s">
        <v>1762</v>
      </c>
      <c r="D22" s="40" t="s">
        <v>8</v>
      </c>
      <c r="E22" s="206">
        <f>'Input Sheet'!B14</f>
        <v>4</v>
      </c>
      <c r="F22" s="207">
        <f t="shared" si="1"/>
        <v>4.49438202247191E-2</v>
      </c>
      <c r="G22" s="206">
        <f>'Input Sheet'!C14</f>
        <v>7077</v>
      </c>
      <c r="H22" s="207">
        <f t="shared" si="2"/>
        <v>2.0313966605526708E-2</v>
      </c>
      <c r="I22" s="207">
        <f t="shared" si="3"/>
        <v>5.6521124770382927E-4</v>
      </c>
      <c r="J22" s="190">
        <f t="shared" si="4"/>
        <v>1.6470849868485216</v>
      </c>
      <c r="K22" s="208">
        <f t="shared" si="5"/>
        <v>221.24590975989636</v>
      </c>
      <c r="P22" s="1">
        <f t="shared" ca="1" si="0"/>
        <v>221.2467345932279</v>
      </c>
      <c r="Q22" s="176">
        <f ca="1">RANK(P22,$P$14:$P$48)+COUNTIF($P$14:P22,P22)-1</f>
        <v>6</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9.1391989150536591E-5</v>
      </c>
      <c r="Q23" s="176">
        <f ca="1">RANK(P23,$P$14:$P$48)+COUNTIF($P$14:P23,P23)-1</f>
        <v>26</v>
      </c>
      <c r="R23" s="40">
        <v>8</v>
      </c>
    </row>
    <row r="24" spans="1:18" ht="14.5">
      <c r="C24" s="205" t="s">
        <v>1764</v>
      </c>
      <c r="D24" s="40" t="s">
        <v>10</v>
      </c>
      <c r="E24" s="206">
        <f>'Input Sheet'!B16</f>
        <v>2</v>
      </c>
      <c r="F24" s="207">
        <f t="shared" si="1"/>
        <v>2.247191011235955E-2</v>
      </c>
      <c r="G24" s="206">
        <f>'Input Sheet'!C16</f>
        <v>16337</v>
      </c>
      <c r="H24" s="207">
        <f t="shared" si="2"/>
        <v>4.6894061386815011E-2</v>
      </c>
      <c r="I24" s="207">
        <f t="shared" si="3"/>
        <v>1.2242149721491093E-4</v>
      </c>
      <c r="J24" s="190">
        <f t="shared" si="4"/>
        <v>-1.0898065373163339</v>
      </c>
      <c r="K24" s="208">
        <f t="shared" si="5"/>
        <v>47.920588338458295</v>
      </c>
      <c r="P24" s="1">
        <f t="shared" ca="1" si="0"/>
        <v>47.921077509128722</v>
      </c>
      <c r="Q24" s="176">
        <f ca="1">RANK(P24,$P$14:$P$48)+COUNTIF($P$14:P24,P24)-1</f>
        <v>15</v>
      </c>
      <c r="R24" s="40">
        <v>9</v>
      </c>
    </row>
    <row r="25" spans="1:18" ht="14.5">
      <c r="C25" s="213" t="s">
        <v>1765</v>
      </c>
      <c r="D25" s="40" t="s">
        <v>11</v>
      </c>
      <c r="E25" s="206">
        <f>'Input Sheet'!B17</f>
        <v>11</v>
      </c>
      <c r="F25" s="207">
        <f t="shared" si="1"/>
        <v>0.12359550561797752</v>
      </c>
      <c r="G25" s="206">
        <f>'Input Sheet'!C17</f>
        <v>12048</v>
      </c>
      <c r="H25" s="207">
        <f t="shared" si="2"/>
        <v>3.45828274217021E-2</v>
      </c>
      <c r="I25" s="207">
        <f t="shared" si="3"/>
        <v>9.1301460823373169E-4</v>
      </c>
      <c r="J25" s="190">
        <f t="shared" si="4"/>
        <v>4.5957787528318059</v>
      </c>
      <c r="K25" s="208">
        <f t="shared" si="5"/>
        <v>357.38982273154573</v>
      </c>
      <c r="P25" s="1">
        <f t="shared" ca="1" si="0"/>
        <v>357.39001297003631</v>
      </c>
      <c r="Q25" s="176">
        <f ca="1">RANK(P25,$P$14:$P$48)+COUNTIF($P$14:P25,P25)-1</f>
        <v>1</v>
      </c>
      <c r="R25" s="40">
        <v>10</v>
      </c>
    </row>
    <row r="26" spans="1:18" ht="14.5">
      <c r="C26" s="213" t="s">
        <v>1766</v>
      </c>
      <c r="D26" s="40" t="s">
        <v>12</v>
      </c>
      <c r="E26" s="206">
        <f>'Input Sheet'!B18</f>
        <v>1</v>
      </c>
      <c r="F26" s="207">
        <f t="shared" si="1"/>
        <v>1.1235955056179775E-2</v>
      </c>
      <c r="G26" s="206">
        <f>'Input Sheet'!C18</f>
        <v>6926</v>
      </c>
      <c r="H26" s="207">
        <f t="shared" si="2"/>
        <v>1.988053309451434E-2</v>
      </c>
      <c r="I26" s="207">
        <f t="shared" si="3"/>
        <v>1.4438348252959862E-4</v>
      </c>
      <c r="J26" s="190">
        <f t="shared" si="4"/>
        <v>-0.58423192101381172</v>
      </c>
      <c r="K26" s="208">
        <f t="shared" si="5"/>
        <v>56.517373064206843</v>
      </c>
      <c r="P26" s="1">
        <f t="shared" ca="1" si="0"/>
        <v>56.517671972237771</v>
      </c>
      <c r="Q26" s="176">
        <f ca="1">RANK(P26,$P$14:$P$48)+COUNTIF($P$14:P26,P26)-1</f>
        <v>13</v>
      </c>
      <c r="R26" s="40">
        <v>11</v>
      </c>
    </row>
    <row r="27" spans="1:18" ht="14.5">
      <c r="C27" s="213" t="s">
        <v>1767</v>
      </c>
      <c r="D27" s="40" t="s">
        <v>13</v>
      </c>
      <c r="E27" s="206">
        <f>'Input Sheet'!B19</f>
        <v>0</v>
      </c>
      <c r="F27" s="207">
        <f t="shared" si="1"/>
        <v>0</v>
      </c>
      <c r="G27" s="206">
        <f>'Input Sheet'!C19</f>
        <v>6282</v>
      </c>
      <c r="H27" s="207">
        <f t="shared" si="2"/>
        <v>1.8031982226355627E-2</v>
      </c>
      <c r="I27" s="207">
        <f t="shared" si="3"/>
        <v>0</v>
      </c>
      <c r="J27" s="190">
        <f t="shared" si="4"/>
        <v>-1.2784038415539583</v>
      </c>
      <c r="K27" s="208">
        <f t="shared" si="5"/>
        <v>0</v>
      </c>
      <c r="P27" s="1">
        <f t="shared" ca="1" si="0"/>
        <v>9.1878006114787529E-4</v>
      </c>
      <c r="Q27" s="176">
        <f ca="1">RANK(P27,$P$14:$P$48)+COUNTIF($P$14:P27,P27)-1</f>
        <v>17</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-1.3909299567153655</v>
      </c>
      <c r="K28" s="208">
        <f t="shared" si="5"/>
        <v>0</v>
      </c>
      <c r="P28" s="1">
        <f t="shared" ca="1" si="0"/>
        <v>9.2561595609920281E-5</v>
      </c>
      <c r="Q28" s="176">
        <f ca="1">RANK(P28,$P$14:$P$48)+COUNTIF($P$14:P28,P28)-1</f>
        <v>25</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6</v>
      </c>
      <c r="F31" s="207">
        <f>IF($E$51=0,0,E31/$E$51)</f>
        <v>6.741573033707865E-2</v>
      </c>
      <c r="G31" s="206">
        <f>'Input Sheet'!C21</f>
        <v>13105</v>
      </c>
      <c r="H31" s="207">
        <f>IF($G$51=0,0,G31/$G$51)</f>
        <v>3.7616861998788685E-2</v>
      </c>
      <c r="I31" s="207">
        <f>IF(G31&gt;0,E31/G31,0)</f>
        <v>4.5784051888592142E-4</v>
      </c>
      <c r="J31" s="190">
        <f>IF(AND((SQRT((H31*(1-H31))/$E$51))&gt;0, $E$51&gt;0),(F31-H31)/(SQRT((H31*(1-H31))/$E$51)),0)</f>
        <v>1.4775068063084043</v>
      </c>
      <c r="K31" s="208">
        <f>IF(AND(I31&gt;0,$I$51&gt;0),F31/H31*100,0)</f>
        <v>179.21678405617547</v>
      </c>
      <c r="P31" s="1">
        <f t="shared" ca="1" si="0"/>
        <v>179.21682153340228</v>
      </c>
      <c r="Q31" s="176">
        <f ca="1">RANK(P31,$P$14:$P$48)+COUNTIF($P$14:P31,P31)-1</f>
        <v>8</v>
      </c>
      <c r="R31" s="40">
        <v>14</v>
      </c>
    </row>
    <row r="32" spans="1:18" ht="14.5">
      <c r="C32" s="213" t="s">
        <v>1771</v>
      </c>
      <c r="D32" s="40" t="s">
        <v>17</v>
      </c>
      <c r="E32" s="206">
        <f>'Input Sheet'!B22</f>
        <v>10</v>
      </c>
      <c r="F32" s="207">
        <f>IF($E$51=0,0,E32/$E$51)</f>
        <v>0.11235955056179775</v>
      </c>
      <c r="G32" s="206">
        <f>'Input Sheet'!C22</f>
        <v>15117</v>
      </c>
      <c r="H32" s="207">
        <f>IF($G$51=0,0,G32/$G$51)</f>
        <v>4.3392148251483291E-2</v>
      </c>
      <c r="I32" s="207">
        <f>IF(G32&gt;0,E32/G32,0)</f>
        <v>6.6150691274723822E-4</v>
      </c>
      <c r="J32" s="190">
        <f>IF(AND((SQRT((H32*(1-H32))/$E$51))&gt;0, $E$51&gt;0),(F32-H32)/(SQRT((H32*(1-H32))/$E$51)),0)</f>
        <v>3.193495623302562</v>
      </c>
      <c r="K32" s="208">
        <f>IF(AND(I32&gt;0,$I$51&gt;0),F32/H32*100,0)</f>
        <v>258.93981996606243</v>
      </c>
      <c r="P32" s="1">
        <f t="shared" ca="1" si="0"/>
        <v>258.940582410427</v>
      </c>
      <c r="Q32" s="176">
        <f ca="1">RANK(P32,$P$14:$P$48)+COUNTIF($P$14:P32,P32)-1</f>
        <v>3</v>
      </c>
      <c r="R32" s="40">
        <v>15</v>
      </c>
    </row>
    <row r="33" spans="1:18" ht="14.5">
      <c r="C33" s="213" t="s">
        <v>1772</v>
      </c>
      <c r="D33" s="40" t="s">
        <v>18</v>
      </c>
      <c r="E33" s="206">
        <f>'Input Sheet'!B23</f>
        <v>3</v>
      </c>
      <c r="F33" s="207">
        <f>IF($E$51=0,0,E33/$E$51)</f>
        <v>3.3707865168539325E-2</v>
      </c>
      <c r="G33" s="206">
        <f>'Input Sheet'!C23</f>
        <v>22417</v>
      </c>
      <c r="H33" s="207">
        <f>IF($G$51=0,0,G33/$G$51)</f>
        <v>6.4346218651418999E-2</v>
      </c>
      <c r="I33" s="207">
        <f>IF(G33&gt;0,E33/G33,0)</f>
        <v>1.3382700628986931E-4</v>
      </c>
      <c r="J33" s="190">
        <f>IF(AND((SQRT((H33*(1-H33))/$E$51))&gt;0, $E$51&gt;0),(F33-H33)/(SQRT((H33*(1-H33))/$E$51)),0)</f>
        <v>-1.1779892358936053</v>
      </c>
      <c r="K33" s="208">
        <f>IF(AND(I33&gt;0,$I$51&gt;0),F33/H33*100,0)</f>
        <v>52.385153121652749</v>
      </c>
      <c r="P33" s="1">
        <f t="shared" ca="1" si="0"/>
        <v>52.385305993740992</v>
      </c>
      <c r="Q33" s="176">
        <f ca="1">RANK(P33,$P$14:$P$48)+COUNTIF($P$14:P33,P33)-1</f>
        <v>14</v>
      </c>
      <c r="R33" s="40">
        <v>16</v>
      </c>
    </row>
    <row r="34" spans="1:18" ht="14.5">
      <c r="C34" s="213" t="s">
        <v>1773</v>
      </c>
      <c r="D34" s="40" t="s">
        <v>19</v>
      </c>
      <c r="E34" s="206">
        <f>'Input Sheet'!B24</f>
        <v>4</v>
      </c>
      <c r="F34" s="207">
        <f>IF($E$51=0,0,E34/$E$51)</f>
        <v>4.49438202247191E-2</v>
      </c>
      <c r="G34" s="206">
        <f>'Input Sheet'!C24</f>
        <v>26453</v>
      </c>
      <c r="H34" s="207">
        <f>IF($G$51=0,0,G34/$G$51)</f>
        <v>7.5931236204040978E-2</v>
      </c>
      <c r="I34" s="207">
        <f>IF(G34&gt;0,E34/G34,0)</f>
        <v>1.5121158280724303E-4</v>
      </c>
      <c r="J34" s="190">
        <f>IF(AND((SQRT((H34*(1-H34))/$E$51))&gt;0, $E$51&gt;0),(F34-H34)/(SQRT((H34*(1-H34))/$E$51)),0)</f>
        <v>-1.1036159925787168</v>
      </c>
      <c r="K34" s="208">
        <f>IF(AND(I34&gt;0,$I$51&gt;0),F34/H34*100,0)</f>
        <v>59.19016003367431</v>
      </c>
      <c r="P34" s="1">
        <f t="shared" ca="1" si="0"/>
        <v>59.191010850292543</v>
      </c>
      <c r="Q34" s="176">
        <f ca="1">RANK(P34,$P$14:$P$48)+COUNTIF($P$14:P34,P34)-1</f>
        <v>12</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-0.16458368637645085</v>
      </c>
      <c r="K35" s="208">
        <f>IF(AND(I35&gt;0,$I$51&gt;0),F35/H35*100,0)</f>
        <v>0</v>
      </c>
      <c r="P35" s="1">
        <f t="shared" ca="1" si="0"/>
        <v>1.1931855134132707E-4</v>
      </c>
      <c r="Q35" s="176">
        <f ca="1">RANK(P35,$P$14:$P$48)+COUNTIF($P$14:P35,P35)-1</f>
        <v>24</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0</v>
      </c>
      <c r="F38" s="207">
        <f t="shared" ref="F38:F44" si="6">IF($E$51=0,0,E38/$E$51)</f>
        <v>0</v>
      </c>
      <c r="G38" s="206">
        <f>'Input Sheet'!C26</f>
        <v>48853</v>
      </c>
      <c r="H38" s="207">
        <f t="shared" ref="H38:H44" si="7">IF($G$51=0,0,G38/$G$51)</f>
        <v>0.14022865770521353</v>
      </c>
      <c r="I38" s="207">
        <f t="shared" ref="I38:I44" si="8">IF(G38&gt;0,E38/G38,0)</f>
        <v>0</v>
      </c>
      <c r="J38" s="190">
        <f t="shared" ref="J38:J44" si="9">IF(AND((SQRT((H38*(1-H38))/$E$51))&gt;0, $E$51&gt;0),(F38-H38)/(SQRT((H38*(1-H38))/$E$51)),0)</f>
        <v>-3.8099730980869335</v>
      </c>
      <c r="K38" s="208">
        <f t="shared" ref="K38:K44" si="10">IF(AND(I38&gt;0,$I$51&gt;0),F38/H38*100,0)</f>
        <v>0</v>
      </c>
      <c r="P38" s="1">
        <f t="shared" ca="1" si="0"/>
        <v>8.4999452489023541E-4</v>
      </c>
      <c r="Q38" s="176">
        <f ca="1">RANK(P38,$P$14:$P$48)+COUNTIF($P$14:P38,P38)-1</f>
        <v>18</v>
      </c>
      <c r="R38" s="40">
        <v>19</v>
      </c>
    </row>
    <row r="39" spans="1:18" ht="14.5">
      <c r="C39" s="213" t="s">
        <v>1777</v>
      </c>
      <c r="D39" s="40" t="s">
        <v>23</v>
      </c>
      <c r="E39" s="206">
        <f>'Input Sheet'!B27</f>
        <v>2</v>
      </c>
      <c r="F39" s="207">
        <f t="shared" si="6"/>
        <v>2.247191011235955E-2</v>
      </c>
      <c r="G39" s="206">
        <f>'Input Sheet'!C27</f>
        <v>25084</v>
      </c>
      <c r="H39" s="207">
        <f t="shared" si="7"/>
        <v>7.2001630398902353E-2</v>
      </c>
      <c r="I39" s="207">
        <f t="shared" si="8"/>
        <v>7.9732100143517775E-5</v>
      </c>
      <c r="J39" s="190">
        <f t="shared" si="9"/>
        <v>-1.8076573307542303</v>
      </c>
      <c r="K39" s="208">
        <f t="shared" si="10"/>
        <v>31.210279528200974</v>
      </c>
      <c r="P39" s="1">
        <f t="shared" ca="1" si="0"/>
        <v>31.210379120505962</v>
      </c>
      <c r="Q39" s="176">
        <f ca="1">RANK(P39,$P$14:$P$48)+COUNTIF($P$14:P39,P39)-1</f>
        <v>16</v>
      </c>
      <c r="R39" s="40">
        <v>20</v>
      </c>
    </row>
    <row r="40" spans="1:18" ht="14.5">
      <c r="C40" s="213" t="s">
        <v>1778</v>
      </c>
      <c r="D40" s="40" t="s">
        <v>24</v>
      </c>
      <c r="E40" s="206">
        <f>'Input Sheet'!B28</f>
        <v>0</v>
      </c>
      <c r="F40" s="207">
        <f t="shared" si="6"/>
        <v>0</v>
      </c>
      <c r="G40" s="206">
        <f>'Input Sheet'!C28</f>
        <v>5253</v>
      </c>
      <c r="H40" s="207">
        <f t="shared" si="7"/>
        <v>1.5078319426145513E-2</v>
      </c>
      <c r="I40" s="207">
        <f t="shared" si="8"/>
        <v>0</v>
      </c>
      <c r="J40" s="190">
        <f t="shared" si="9"/>
        <v>-1.1672681196957391</v>
      </c>
      <c r="K40" s="208">
        <f t="shared" si="10"/>
        <v>0</v>
      </c>
      <c r="P40" s="1">
        <f t="shared" ca="1" si="0"/>
        <v>1.3856723328088683E-4</v>
      </c>
      <c r="Q40" s="176">
        <f ca="1">RANK(P40,$P$14:$P$48)+COUNTIF($P$14:P40,P40)-1</f>
        <v>23</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-0.57892426987048784</v>
      </c>
      <c r="K41" s="208">
        <f t="shared" si="10"/>
        <v>0</v>
      </c>
      <c r="P41" s="1">
        <f t="shared" ca="1" si="0"/>
        <v>3.0627934604517446E-4</v>
      </c>
      <c r="Q41" s="176">
        <f ca="1">RANK(P41,$P$14:$P$48)+COUNTIF($P$14:P41,P41)-1</f>
        <v>22</v>
      </c>
      <c r="R41" s="40">
        <v>22</v>
      </c>
    </row>
    <row r="42" spans="1:18" ht="14.5">
      <c r="C42" s="213" t="s">
        <v>1780</v>
      </c>
      <c r="D42" s="40" t="s">
        <v>26</v>
      </c>
      <c r="E42" s="206">
        <f>'Input Sheet'!B30</f>
        <v>10</v>
      </c>
      <c r="F42" s="207">
        <f t="shared" si="6"/>
        <v>0.11235955056179775</v>
      </c>
      <c r="G42" s="206">
        <f>'Input Sheet'!C30</f>
        <v>15264</v>
      </c>
      <c r="H42" s="207">
        <f t="shared" si="7"/>
        <v>4.3814100080084732E-2</v>
      </c>
      <c r="I42" s="207">
        <f t="shared" si="8"/>
        <v>6.5513626834381555E-4</v>
      </c>
      <c r="J42" s="190">
        <f t="shared" si="9"/>
        <v>3.1593338648620408</v>
      </c>
      <c r="K42" s="208">
        <f t="shared" si="10"/>
        <v>256.44609921560317</v>
      </c>
      <c r="P42" s="1">
        <f t="shared" ca="1" si="0"/>
        <v>256.4467769405486</v>
      </c>
      <c r="Q42" s="176">
        <f ca="1">RANK(P42,$P$14:$P$48)+COUNTIF($P$14:P42,P42)-1</f>
        <v>4</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-2.9160187078091218</v>
      </c>
      <c r="K43" s="208">
        <f t="shared" si="10"/>
        <v>0</v>
      </c>
      <c r="P43" s="1">
        <f t="shared" ca="1" si="0"/>
        <v>4.886105234819107E-4</v>
      </c>
      <c r="Q43" s="176">
        <f ca="1">RANK(P43,$P$14:$P$48)+COUNTIF($P$14:P43,P43)-1</f>
        <v>21</v>
      </c>
      <c r="R43" s="40">
        <v>24</v>
      </c>
    </row>
    <row r="44" spans="1:18" ht="14.5">
      <c r="C44" s="213" t="s">
        <v>1782</v>
      </c>
      <c r="D44" s="40" t="s">
        <v>28</v>
      </c>
      <c r="E44" s="206">
        <f>'Input Sheet'!B32</f>
        <v>11</v>
      </c>
      <c r="F44" s="207">
        <f t="shared" si="6"/>
        <v>0.12359550561797752</v>
      </c>
      <c r="G44" s="206">
        <f>'Input Sheet'!C32</f>
        <v>23245</v>
      </c>
      <c r="H44" s="207">
        <f t="shared" si="7"/>
        <v>6.6722926910480193E-2</v>
      </c>
      <c r="I44" s="207">
        <f t="shared" si="8"/>
        <v>4.7322004732200471E-4</v>
      </c>
      <c r="J44" s="190">
        <f t="shared" si="9"/>
        <v>2.1500822835093243</v>
      </c>
      <c r="K44" s="208">
        <f t="shared" si="10"/>
        <v>185.23693629897454</v>
      </c>
      <c r="P44" s="1">
        <f t="shared" ca="1" si="0"/>
        <v>185.23732251270781</v>
      </c>
      <c r="Q44" s="176">
        <f ca="1">RANK(P44,$P$14:$P$48)+COUNTIF($P$14:P44,P44)-1</f>
        <v>7</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-0.24614426355977953</v>
      </c>
      <c r="K47" s="208">
        <f>IF(AND(I47&gt;0,$I$51&gt;0),F47/H47*100,0)</f>
        <v>0</v>
      </c>
      <c r="P47" s="1">
        <f t="shared" ca="1" si="0"/>
        <v>7.8107898170513943E-4</v>
      </c>
      <c r="Q47" s="176">
        <f ca="1">RANK(P47,$P$14:$P$48)+COUNTIF($P$14:P47,P47)-1</f>
        <v>19</v>
      </c>
      <c r="R47" s="40">
        <v>60</v>
      </c>
    </row>
    <row r="48" spans="1:18" ht="14.5">
      <c r="C48" s="205" t="s">
        <v>1785</v>
      </c>
      <c r="D48" s="40" t="s">
        <v>1786</v>
      </c>
      <c r="E48" s="206">
        <f>'Input Sheet'!B34</f>
        <v>0</v>
      </c>
      <c r="F48" s="207">
        <f>IF($E$51=0,0,E48/$E$51)</f>
        <v>0</v>
      </c>
      <c r="G48" s="206">
        <f>'Input Sheet'!C34</f>
        <v>3786</v>
      </c>
      <c r="H48" s="207">
        <f>IF($G$51=0,0,G48/$G$51)</f>
        <v>1.0867412401939256E-2</v>
      </c>
      <c r="I48" s="207">
        <f>IF(G48&gt;0,E48/G48,0)</f>
        <v>0</v>
      </c>
      <c r="J48" s="190">
        <f>IF(AND((SQRT((H48*(1-H48))/$E$51))&gt;0, $E$51&gt;0),(F48-H48)/(SQRT((H48*(1-H48))/$E$51)),0)</f>
        <v>-0.98885092088441129</v>
      </c>
      <c r="K48" s="208">
        <f>IF(AND(I48&gt;0,$I$51&gt;0),F48/H48*100,0)</f>
        <v>0</v>
      </c>
      <c r="P48" s="1">
        <f t="shared" ca="1" si="0"/>
        <v>5.5184289517973274E-5</v>
      </c>
      <c r="Q48" s="176">
        <f ca="1">RANK(P48,$P$14:$P$48)+COUNTIF($P$14:P48,P48)-1</f>
        <v>27</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89</v>
      </c>
      <c r="F51" s="42"/>
      <c r="G51" s="220">
        <f>SUM(G14:G48)</f>
        <v>348381</v>
      </c>
      <c r="H51" s="17"/>
      <c r="I51" s="221">
        <f>IF(G51&gt;0,E51/G51,0)</f>
        <v>2.554674336430517E-4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A66948-3BC6-4C2F-8772-ADCDD3CD9485}">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12</v>
      </c>
      <c r="C13" s="226" t="str">
        <f ca="1">INDEX('Wellbeing Acorn Type'!$C$14:$C$48,'Type Sorted'!B13)</f>
        <v>2.10</v>
      </c>
      <c r="D13" s="40" t="str">
        <f ca="1">INDEX('Wellbeing Acorn Type'!D$14:D$48,'Type Sorted'!$B13)</f>
        <v>Respiratory Risks</v>
      </c>
      <c r="E13" s="40"/>
      <c r="F13" s="40"/>
      <c r="G13" s="40"/>
      <c r="H13" s="40"/>
      <c r="I13" s="40"/>
      <c r="J13" s="40"/>
      <c r="K13" s="40"/>
      <c r="L13" s="40"/>
      <c r="M13" s="40"/>
      <c r="N13" s="40"/>
      <c r="O13" s="40"/>
      <c r="P13" s="206">
        <f ca="1">INDEX('Wellbeing Acorn Type'!E$14:E$48,'Type Sorted'!$B13)</f>
        <v>11</v>
      </c>
      <c r="Q13" s="207">
        <f ca="1">INDEX('Wellbeing Acorn Type'!F$14:F$48,'Type Sorted'!$B13)</f>
        <v>0.12359550561797752</v>
      </c>
      <c r="R13" s="206">
        <f ca="1">INDEX('Wellbeing Acorn Type'!G$14:G$48,'Type Sorted'!$B13)</f>
        <v>12048</v>
      </c>
      <c r="S13" s="207">
        <f ca="1">INDEX('Wellbeing Acorn Type'!H$14:H$48,'Type Sorted'!$B13)</f>
        <v>3.45828274217021E-2</v>
      </c>
      <c r="T13" s="207">
        <f ca="1">INDEX('Wellbeing Acorn Type'!I$14:I$48,'Type Sorted'!$B13)</f>
        <v>9.1301460823373169E-4</v>
      </c>
      <c r="U13" s="227">
        <f ca="1">INDEX('Wellbeing Acorn Type'!J$14:J$48,'Type Sorted'!$B13)</f>
        <v>4.5957787528318059</v>
      </c>
      <c r="V13" s="208">
        <f ca="1">INDEX('Wellbeing Acorn Type'!K$14:K$48,'Type Sorted'!$B13)</f>
        <v>357.38982273154573</v>
      </c>
      <c r="W13" s="208"/>
    </row>
    <row r="14" spans="1:28" ht="20.149999999999999" customHeight="1">
      <c r="A14" s="225">
        <v>2</v>
      </c>
      <c r="B14" s="225">
        <f ca="1">MATCH(A14,'Wellbeing Acorn Type'!$Q$14:$Q$48,0)</f>
        <v>3</v>
      </c>
      <c r="C14" s="226" t="str">
        <f ca="1">INDEX('Wellbeing Acorn Type'!$C$14:$C$48,'Type Sorted'!B14)</f>
        <v>1.3</v>
      </c>
      <c r="D14" s="40" t="str">
        <f ca="1">INDEX('Wellbeing Acorn Type'!D$14:D$48,'Type Sorted'!$B14)</f>
        <v>Hardship Heartlands</v>
      </c>
      <c r="E14" s="40"/>
      <c r="F14" s="40"/>
      <c r="G14" s="40"/>
      <c r="H14" s="40"/>
      <c r="I14" s="40"/>
      <c r="J14" s="40"/>
      <c r="K14" s="40"/>
      <c r="L14" s="40"/>
      <c r="M14" s="40"/>
      <c r="N14" s="40"/>
      <c r="O14" s="40"/>
      <c r="P14" s="206">
        <f ca="1">INDEX('Wellbeing Acorn Type'!E$14:E$48,'Type Sorted'!$B14)</f>
        <v>15</v>
      </c>
      <c r="Q14" s="207">
        <f ca="1">INDEX('Wellbeing Acorn Type'!F$14:F$48,'Type Sorted'!$B14)</f>
        <v>0.16853932584269662</v>
      </c>
      <c r="R14" s="206">
        <f ca="1">INDEX('Wellbeing Acorn Type'!G$14:G$48,'Type Sorted'!$B14)</f>
        <v>17099</v>
      </c>
      <c r="S14" s="207">
        <f ca="1">INDEX('Wellbeing Acorn Type'!H$14:H$48,'Type Sorted'!$B14)</f>
        <v>4.9081321886095972E-2</v>
      </c>
      <c r="T14" s="207">
        <f ca="1">INDEX('Wellbeing Acorn Type'!I$14:I$48,'Type Sorted'!$B14)</f>
        <v>8.772442832914206E-4</v>
      </c>
      <c r="U14" s="227">
        <f ca="1">INDEX('Wellbeing Acorn Type'!J$14:J$48,'Type Sorted'!$B14)</f>
        <v>5.2165147855347893</v>
      </c>
      <c r="V14" s="208">
        <f ca="1">INDEX('Wellbeing Acorn Type'!K$14:K$48,'Type Sorted'!$B14)</f>
        <v>343.38791085095323</v>
      </c>
      <c r="W14" s="208"/>
    </row>
    <row r="15" spans="1:28" ht="20.149999999999999" customHeight="1">
      <c r="A15" s="225">
        <v>3</v>
      </c>
      <c r="B15" s="225">
        <f ca="1">MATCH(A15,'Wellbeing Acorn Type'!$Q$14:$Q$48,0)</f>
        <v>19</v>
      </c>
      <c r="C15" s="226" t="str">
        <f ca="1">INDEX('Wellbeing Acorn Type'!$C$14:$C$48,'Type Sorted'!B15)</f>
        <v>3.15</v>
      </c>
      <c r="D15" s="40" t="str">
        <f ca="1">INDEX('Wellbeing Acorn Type'!D$14:D$48,'Type Sorted'!$B15)</f>
        <v>Borderline Behaviours</v>
      </c>
      <c r="E15" s="40"/>
      <c r="F15" s="40"/>
      <c r="G15" s="40"/>
      <c r="H15" s="40"/>
      <c r="I15" s="40"/>
      <c r="J15" s="40"/>
      <c r="K15" s="40"/>
      <c r="L15" s="40"/>
      <c r="M15" s="40"/>
      <c r="N15" s="40"/>
      <c r="O15" s="40"/>
      <c r="P15" s="206">
        <f ca="1">INDEX('Wellbeing Acorn Type'!E$14:E$48,'Type Sorted'!$B15)</f>
        <v>10</v>
      </c>
      <c r="Q15" s="207">
        <f ca="1">INDEX('Wellbeing Acorn Type'!F$14:F$48,'Type Sorted'!$B15)</f>
        <v>0.11235955056179775</v>
      </c>
      <c r="R15" s="206">
        <f ca="1">INDEX('Wellbeing Acorn Type'!G$14:G$48,'Type Sorted'!$B15)</f>
        <v>15117</v>
      </c>
      <c r="S15" s="207">
        <f ca="1">INDEX('Wellbeing Acorn Type'!H$14:H$48,'Type Sorted'!$B15)</f>
        <v>4.3392148251483291E-2</v>
      </c>
      <c r="T15" s="207">
        <f ca="1">INDEX('Wellbeing Acorn Type'!I$14:I$48,'Type Sorted'!$B15)</f>
        <v>6.6150691274723822E-4</v>
      </c>
      <c r="U15" s="227">
        <f ca="1">INDEX('Wellbeing Acorn Type'!J$14:J$48,'Type Sorted'!$B15)</f>
        <v>3.193495623302562</v>
      </c>
      <c r="V15" s="208">
        <f ca="1">INDEX('Wellbeing Acorn Type'!K$14:K$48,'Type Sorted'!$B15)</f>
        <v>258.93981996606243</v>
      </c>
      <c r="W15" s="208"/>
    </row>
    <row r="16" spans="1:28" ht="20.149999999999999" customHeight="1">
      <c r="A16" s="225">
        <v>4</v>
      </c>
      <c r="B16" s="225">
        <f ca="1">MATCH(A16,'Wellbeing Acorn Type'!$Q$14:$Q$48,0)</f>
        <v>29</v>
      </c>
      <c r="C16" s="226" t="str">
        <f ca="1">INDEX('Wellbeing Acorn Type'!$C$14:$C$48,'Type Sorted'!B16)</f>
        <v>4.23</v>
      </c>
      <c r="D16" s="40" t="str">
        <f ca="1">INDEX('Wellbeing Acorn Type'!D$14:D$48,'Type Sorted'!$B16)</f>
        <v>Happy Families</v>
      </c>
      <c r="E16" s="40"/>
      <c r="F16" s="40"/>
      <c r="G16" s="40"/>
      <c r="H16" s="40"/>
      <c r="I16" s="40"/>
      <c r="J16" s="40"/>
      <c r="K16" s="40"/>
      <c r="L16" s="40"/>
      <c r="M16" s="40"/>
      <c r="N16" s="40"/>
      <c r="O16" s="40"/>
      <c r="P16" s="206">
        <f ca="1">INDEX('Wellbeing Acorn Type'!E$14:E$48,'Type Sorted'!$B16)</f>
        <v>10</v>
      </c>
      <c r="Q16" s="207">
        <f ca="1">INDEX('Wellbeing Acorn Type'!F$14:F$48,'Type Sorted'!$B16)</f>
        <v>0.11235955056179775</v>
      </c>
      <c r="R16" s="206">
        <f ca="1">INDEX('Wellbeing Acorn Type'!G$14:G$48,'Type Sorted'!$B16)</f>
        <v>15264</v>
      </c>
      <c r="S16" s="207">
        <f ca="1">INDEX('Wellbeing Acorn Type'!H$14:H$48,'Type Sorted'!$B16)</f>
        <v>4.3814100080084732E-2</v>
      </c>
      <c r="T16" s="207">
        <f ca="1">INDEX('Wellbeing Acorn Type'!I$14:I$48,'Type Sorted'!$B16)</f>
        <v>6.5513626834381555E-4</v>
      </c>
      <c r="U16" s="227">
        <f ca="1">INDEX('Wellbeing Acorn Type'!J$14:J$48,'Type Sorted'!$B16)</f>
        <v>3.1593338648620408</v>
      </c>
      <c r="V16" s="208">
        <f ca="1">INDEX('Wellbeing Acorn Type'!K$14:K$48,'Type Sorted'!$B16)</f>
        <v>256.44609921560317</v>
      </c>
      <c r="W16" s="208"/>
    </row>
    <row r="17" spans="1:23" ht="20.149999999999999" customHeight="1">
      <c r="A17" s="225">
        <v>5</v>
      </c>
      <c r="B17" s="225">
        <f ca="1">MATCH(A17,'Wellbeing Acorn Type'!$Q$14:$Q$48,0)</f>
        <v>8</v>
      </c>
      <c r="C17" s="226" t="str">
        <f ca="1">INDEX('Wellbeing Acorn Type'!$C$14:$C$48,'Type Sorted'!B17)</f>
        <v>2.6</v>
      </c>
      <c r="D17" s="40" t="str">
        <f ca="1">INDEX('Wellbeing Acorn Type'!D$14:D$48,'Type Sorted'!$B17)</f>
        <v>Dangerous Dependencies</v>
      </c>
      <c r="E17" s="40"/>
      <c r="F17" s="40"/>
      <c r="G17" s="40"/>
      <c r="H17" s="40"/>
      <c r="I17" s="40"/>
      <c r="J17" s="40"/>
      <c r="K17" s="40"/>
      <c r="L17" s="40"/>
      <c r="M17" s="40"/>
      <c r="N17" s="40"/>
      <c r="O17" s="40"/>
      <c r="P17" s="206">
        <f ca="1">INDEX('Wellbeing Acorn Type'!E$14:E$48,'Type Sorted'!$B17)</f>
        <v>2</v>
      </c>
      <c r="Q17" s="207">
        <f ca="1">INDEX('Wellbeing Acorn Type'!F$14:F$48,'Type Sorted'!$B17)</f>
        <v>2.247191011235955E-2</v>
      </c>
      <c r="R17" s="206">
        <f ca="1">INDEX('Wellbeing Acorn Type'!G$14:G$48,'Type Sorted'!$B17)</f>
        <v>3360</v>
      </c>
      <c r="S17" s="207">
        <f ca="1">INDEX('Wellbeing Acorn Type'!H$14:H$48,'Type Sorted'!$B17)</f>
        <v>9.6446132251758847E-3</v>
      </c>
      <c r="T17" s="207">
        <f ca="1">INDEX('Wellbeing Acorn Type'!I$14:I$48,'Type Sorted'!$B17)</f>
        <v>5.9523809523809529E-4</v>
      </c>
      <c r="U17" s="227">
        <f ca="1">INDEX('Wellbeing Acorn Type'!J$14:J$48,'Type Sorted'!$B17)</f>
        <v>1.2382040147882123</v>
      </c>
      <c r="V17" s="208">
        <f ca="1">INDEX('Wellbeing Acorn Type'!K$14:K$48,'Type Sorted'!$B17)</f>
        <v>232.99959871589087</v>
      </c>
      <c r="W17" s="208"/>
    </row>
    <row r="18" spans="1:23" ht="20.149999999999999" customHeight="1">
      <c r="A18" s="225">
        <v>6</v>
      </c>
      <c r="B18" s="225">
        <f ca="1">MATCH(A18,'Wellbeing Acorn Type'!$Q$14:$Q$48,0)</f>
        <v>9</v>
      </c>
      <c r="C18" s="226" t="str">
        <f ca="1">INDEX('Wellbeing Acorn Type'!$C$14:$C$48,'Type Sorted'!B18)</f>
        <v>2.7</v>
      </c>
      <c r="D18" s="40" t="str">
        <f ca="1">INDEX('Wellbeing Acorn Type'!D$14:D$48,'Type Sorted'!$B18)</f>
        <v>Struggling Smokers</v>
      </c>
      <c r="E18" s="40"/>
      <c r="F18" s="40"/>
      <c r="G18" s="40"/>
      <c r="H18" s="40"/>
      <c r="I18" s="40"/>
      <c r="J18" s="40"/>
      <c r="K18" s="40"/>
      <c r="L18" s="40"/>
      <c r="M18" s="40"/>
      <c r="N18" s="40"/>
      <c r="O18" s="40"/>
      <c r="P18" s="206">
        <f ca="1">INDEX('Wellbeing Acorn Type'!E$14:E$48,'Type Sorted'!$B18)</f>
        <v>4</v>
      </c>
      <c r="Q18" s="207">
        <f ca="1">INDEX('Wellbeing Acorn Type'!F$14:F$48,'Type Sorted'!$B18)</f>
        <v>4.49438202247191E-2</v>
      </c>
      <c r="R18" s="206">
        <f ca="1">INDEX('Wellbeing Acorn Type'!G$14:G$48,'Type Sorted'!$B18)</f>
        <v>7077</v>
      </c>
      <c r="S18" s="207">
        <f ca="1">INDEX('Wellbeing Acorn Type'!H$14:H$48,'Type Sorted'!$B18)</f>
        <v>2.0313966605526708E-2</v>
      </c>
      <c r="T18" s="207">
        <f ca="1">INDEX('Wellbeing Acorn Type'!I$14:I$48,'Type Sorted'!$B18)</f>
        <v>5.6521124770382927E-4</v>
      </c>
      <c r="U18" s="227">
        <f ca="1">INDEX('Wellbeing Acorn Type'!J$14:J$48,'Type Sorted'!$B18)</f>
        <v>1.6470849868485216</v>
      </c>
      <c r="V18" s="208">
        <f ca="1">INDEX('Wellbeing Acorn Type'!K$14:K$48,'Type Sorted'!$B18)</f>
        <v>221.24590975989636</v>
      </c>
      <c r="W18" s="208"/>
    </row>
    <row r="19" spans="1:23" ht="20.149999999999999" customHeight="1">
      <c r="A19" s="225">
        <v>7</v>
      </c>
      <c r="B19" s="225">
        <f ca="1">MATCH(A19,'Wellbeing Acorn Type'!$Q$14:$Q$48,0)</f>
        <v>31</v>
      </c>
      <c r="C19" s="226" t="str">
        <f ca="1">INDEX('Wellbeing Acorn Type'!$C$14:$C$48,'Type Sorted'!B19)</f>
        <v>4.25</v>
      </c>
      <c r="D19" s="40" t="str">
        <f ca="1">INDEX('Wellbeing Acorn Type'!D$14:D$48,'Type Sorted'!$B19)</f>
        <v>Healthy, Wealthy &amp; Wine</v>
      </c>
      <c r="E19" s="40"/>
      <c r="F19" s="40"/>
      <c r="G19" s="40"/>
      <c r="H19" s="40"/>
      <c r="I19" s="40"/>
      <c r="J19" s="40"/>
      <c r="K19" s="40"/>
      <c r="L19" s="40"/>
      <c r="M19" s="40"/>
      <c r="N19" s="40"/>
      <c r="O19" s="40"/>
      <c r="P19" s="206">
        <f ca="1">INDEX('Wellbeing Acorn Type'!E$14:E$48,'Type Sorted'!$B19)</f>
        <v>11</v>
      </c>
      <c r="Q19" s="207">
        <f ca="1">INDEX('Wellbeing Acorn Type'!F$14:F$48,'Type Sorted'!$B19)</f>
        <v>0.12359550561797752</v>
      </c>
      <c r="R19" s="206">
        <f ca="1">INDEX('Wellbeing Acorn Type'!G$14:G$48,'Type Sorted'!$B19)</f>
        <v>23245</v>
      </c>
      <c r="S19" s="207">
        <f ca="1">INDEX('Wellbeing Acorn Type'!H$14:H$48,'Type Sorted'!$B19)</f>
        <v>6.6722926910480193E-2</v>
      </c>
      <c r="T19" s="207">
        <f ca="1">INDEX('Wellbeing Acorn Type'!I$14:I$48,'Type Sorted'!$B19)</f>
        <v>4.7322004732200471E-4</v>
      </c>
      <c r="U19" s="227">
        <f ca="1">INDEX('Wellbeing Acorn Type'!J$14:J$48,'Type Sorted'!$B19)</f>
        <v>2.1500822835093243</v>
      </c>
      <c r="V19" s="208">
        <f ca="1">INDEX('Wellbeing Acorn Type'!K$14:K$48,'Type Sorted'!$B19)</f>
        <v>185.23693629897454</v>
      </c>
      <c r="W19" s="208"/>
    </row>
    <row r="20" spans="1:23" ht="20.149999999999999" customHeight="1">
      <c r="A20" s="225">
        <v>8</v>
      </c>
      <c r="B20" s="225">
        <f ca="1">MATCH(A20,'Wellbeing Acorn Type'!$Q$14:$Q$48,0)</f>
        <v>18</v>
      </c>
      <c r="C20" s="226" t="str">
        <f ca="1">INDEX('Wellbeing Acorn Type'!$C$14:$C$48,'Type Sorted'!B20)</f>
        <v>3.14</v>
      </c>
      <c r="D20" s="40" t="str">
        <f ca="1">INDEX('Wellbeing Acorn Type'!D$14:D$48,'Type Sorted'!$B20)</f>
        <v>Rooted Routines</v>
      </c>
      <c r="E20" s="40"/>
      <c r="F20" s="40"/>
      <c r="G20" s="40"/>
      <c r="H20" s="40"/>
      <c r="I20" s="40"/>
      <c r="J20" s="40"/>
      <c r="K20" s="40"/>
      <c r="L20" s="40"/>
      <c r="M20" s="40"/>
      <c r="N20" s="40"/>
      <c r="O20" s="40"/>
      <c r="P20" s="206">
        <f ca="1">INDEX('Wellbeing Acorn Type'!E$14:E$48,'Type Sorted'!$B20)</f>
        <v>6</v>
      </c>
      <c r="Q20" s="207">
        <f ca="1">INDEX('Wellbeing Acorn Type'!F$14:F$48,'Type Sorted'!$B20)</f>
        <v>6.741573033707865E-2</v>
      </c>
      <c r="R20" s="206">
        <f ca="1">INDEX('Wellbeing Acorn Type'!G$14:G$48,'Type Sorted'!$B20)</f>
        <v>13105</v>
      </c>
      <c r="S20" s="207">
        <f ca="1">INDEX('Wellbeing Acorn Type'!H$14:H$48,'Type Sorted'!$B20)</f>
        <v>3.7616861998788685E-2</v>
      </c>
      <c r="T20" s="207">
        <f ca="1">INDEX('Wellbeing Acorn Type'!I$14:I$48,'Type Sorted'!$B20)</f>
        <v>4.5784051888592142E-4</v>
      </c>
      <c r="U20" s="227">
        <f ca="1">INDEX('Wellbeing Acorn Type'!J$14:J$48,'Type Sorted'!$B20)</f>
        <v>1.4775068063084043</v>
      </c>
      <c r="V20" s="208">
        <f ca="1">INDEX('Wellbeing Acorn Type'!K$14:K$48,'Type Sorted'!$B20)</f>
        <v>179.21678405617547</v>
      </c>
      <c r="W20" s="208"/>
    </row>
    <row r="21" spans="1:23" ht="20.149999999999999" customHeight="1">
      <c r="A21" s="225">
        <v>9</v>
      </c>
      <c r="B21" s="225">
        <f ca="1">MATCH(A21,'Wellbeing Acorn Type'!$Q$14:$Q$48,0)</f>
        <v>5</v>
      </c>
      <c r="C21" s="226" t="str">
        <f ca="1">INDEX('Wellbeing Acorn Type'!$C$14:$C$48,'Type Sorted'!B21)</f>
        <v>1.5</v>
      </c>
      <c r="D21" s="40" t="str">
        <f ca="1">INDEX('Wellbeing Acorn Type'!D$14:D$48,'Type Sorted'!$B21)</f>
        <v>Countryside Complacency</v>
      </c>
      <c r="E21" s="40"/>
      <c r="F21" s="40"/>
      <c r="G21" s="40"/>
      <c r="H21" s="40"/>
      <c r="I21" s="40"/>
      <c r="J21" s="40"/>
      <c r="K21" s="40"/>
      <c r="L21" s="40"/>
      <c r="M21" s="40"/>
      <c r="N21" s="40"/>
      <c r="O21" s="40"/>
      <c r="P21" s="206">
        <f ca="1">INDEX('Wellbeing Acorn Type'!E$14:E$48,'Type Sorted'!$B21)</f>
        <v>4</v>
      </c>
      <c r="Q21" s="207">
        <f ca="1">INDEX('Wellbeing Acorn Type'!F$14:F$48,'Type Sorted'!$B21)</f>
        <v>4.49438202247191E-2</v>
      </c>
      <c r="R21" s="206">
        <f ca="1">INDEX('Wellbeing Acorn Type'!G$14:G$48,'Type Sorted'!$B21)</f>
        <v>12098</v>
      </c>
      <c r="S21" s="207">
        <f ca="1">INDEX('Wellbeing Acorn Type'!H$14:H$48,'Type Sorted'!$B21)</f>
        <v>3.4726348451838647E-2</v>
      </c>
      <c r="T21" s="207">
        <f ca="1">INDEX('Wellbeing Acorn Type'!I$14:I$48,'Type Sorted'!$B21)</f>
        <v>3.3063316250619935E-4</v>
      </c>
      <c r="U21" s="227">
        <f ca="1">INDEX('Wellbeing Acorn Type'!J$14:J$48,'Type Sorted'!$B21)</f>
        <v>0.52648216620392774</v>
      </c>
      <c r="V21" s="208">
        <f ca="1">INDEX('Wellbeing Acorn Type'!K$14:K$48,'Type Sorted'!$B21)</f>
        <v>129.42282223266542</v>
      </c>
      <c r="W21" s="208"/>
    </row>
    <row r="22" spans="1:23" ht="20.149999999999999" customHeight="1">
      <c r="A22" s="225">
        <v>10</v>
      </c>
      <c r="B22" s="225">
        <f ca="1">MATCH(A22,'Wellbeing Acorn Type'!$Q$14:$Q$48,0)</f>
        <v>2</v>
      </c>
      <c r="C22" s="226" t="str">
        <f ca="1">INDEX('Wellbeing Acorn Type'!$C$14:$C$48,'Type Sorted'!B22)</f>
        <v>1.2</v>
      </c>
      <c r="D22" s="40" t="str">
        <f ca="1">INDEX('Wellbeing Acorn Type'!D$14:D$48,'Type Sorted'!$B22)</f>
        <v>Poorly Pensioners</v>
      </c>
      <c r="E22" s="40"/>
      <c r="F22" s="40"/>
      <c r="G22" s="40"/>
      <c r="H22" s="40"/>
      <c r="I22" s="40"/>
      <c r="J22" s="40"/>
      <c r="K22" s="40"/>
      <c r="L22" s="40"/>
      <c r="M22" s="40"/>
      <c r="N22" s="40"/>
      <c r="O22" s="40"/>
      <c r="P22" s="206">
        <f ca="1">INDEX('Wellbeing Acorn Type'!E$14:E$48,'Type Sorted'!$B22)</f>
        <v>3</v>
      </c>
      <c r="Q22" s="207">
        <f ca="1">INDEX('Wellbeing Acorn Type'!F$14:F$48,'Type Sorted'!$B22)</f>
        <v>3.3707865168539325E-2</v>
      </c>
      <c r="R22" s="206">
        <f ca="1">INDEX('Wellbeing Acorn Type'!G$14:G$48,'Type Sorted'!$B22)</f>
        <v>11136</v>
      </c>
      <c r="S22" s="207">
        <f ca="1">INDEX('Wellbeing Acorn Type'!H$14:H$48,'Type Sorted'!$B22)</f>
        <v>3.1965003832011507E-2</v>
      </c>
      <c r="T22" s="207">
        <f ca="1">INDEX('Wellbeing Acorn Type'!I$14:I$48,'Type Sorted'!$B22)</f>
        <v>2.6939655172413793E-4</v>
      </c>
      <c r="U22" s="227">
        <f ca="1">INDEX('Wellbeing Acorn Type'!J$14:J$48,'Type Sorted'!$B22)</f>
        <v>9.3470578267453391E-2</v>
      </c>
      <c r="V22" s="208">
        <f ca="1">INDEX('Wellbeing Acorn Type'!K$14:K$48,'Type Sorted'!$B22)</f>
        <v>105.45240459124369</v>
      </c>
      <c r="W22" s="208"/>
    </row>
    <row r="23" spans="1:23" ht="20.149999999999999" customHeight="1">
      <c r="A23" s="225">
        <v>11</v>
      </c>
      <c r="B23" s="225">
        <f ca="1">MATCH(A23,'Wellbeing Acorn Type'!$Q$14:$Q$48,0)</f>
        <v>1</v>
      </c>
      <c r="C23" s="226" t="str">
        <f ca="1">INDEX('Wellbeing Acorn Type'!$C$14:$C$48,'Type Sorted'!B23)</f>
        <v>1.1</v>
      </c>
      <c r="D23" s="40" t="str">
        <f ca="1">INDEX('Wellbeing Acorn Type'!D$14:D$48,'Type Sorted'!$B23)</f>
        <v>Limited Living</v>
      </c>
      <c r="E23" s="40"/>
      <c r="F23" s="40"/>
      <c r="G23" s="40"/>
      <c r="H23" s="40"/>
      <c r="I23" s="40"/>
      <c r="J23" s="40"/>
      <c r="K23" s="40"/>
      <c r="L23" s="40"/>
      <c r="M23" s="40"/>
      <c r="N23" s="40"/>
      <c r="O23" s="40"/>
      <c r="P23" s="206">
        <f ca="1">INDEX('Wellbeing Acorn Type'!E$14:E$48,'Type Sorted'!$B23)</f>
        <v>1</v>
      </c>
      <c r="Q23" s="207">
        <f ca="1">INDEX('Wellbeing Acorn Type'!F$14:F$48,'Type Sorted'!$B23)</f>
        <v>1.1235955056179775E-2</v>
      </c>
      <c r="R23" s="206">
        <f ca="1">INDEX('Wellbeing Acorn Type'!G$14:G$48,'Type Sorted'!$B23)</f>
        <v>3787</v>
      </c>
      <c r="S23" s="207">
        <f ca="1">INDEX('Wellbeing Acorn Type'!H$14:H$48,'Type Sorted'!$B23)</f>
        <v>1.0870282822541988E-2</v>
      </c>
      <c r="T23" s="207">
        <f ca="1">INDEX('Wellbeing Acorn Type'!I$14:I$48,'Type Sorted'!$B23)</f>
        <v>2.6406126221283337E-4</v>
      </c>
      <c r="U23" s="227">
        <f ca="1">INDEX('Wellbeing Acorn Type'!J$14:J$48,'Type Sorted'!$B23)</f>
        <v>3.3269014866683828E-2</v>
      </c>
      <c r="V23" s="208">
        <f ca="1">INDEX('Wellbeing Acorn Type'!K$14:K$48,'Type Sorted'!$B23)</f>
        <v>103.36396246176302</v>
      </c>
      <c r="W23" s="208"/>
    </row>
    <row r="24" spans="1:23" ht="20.149999999999999" customHeight="1">
      <c r="A24" s="225">
        <v>12</v>
      </c>
      <c r="B24" s="225">
        <f ca="1">MATCH(A24,'Wellbeing Acorn Type'!$Q$14:$Q$48,0)</f>
        <v>21</v>
      </c>
      <c r="C24" s="226" t="str">
        <f ca="1">INDEX('Wellbeing Acorn Type'!$C$14:$C$48,'Type Sorted'!B24)</f>
        <v>3.17</v>
      </c>
      <c r="D24" s="40" t="str">
        <f ca="1">INDEX('Wellbeing Acorn Type'!D$14:D$48,'Type Sorted'!$B24)</f>
        <v>Everthing in Moderation</v>
      </c>
      <c r="E24" s="40"/>
      <c r="F24" s="40"/>
      <c r="G24" s="40"/>
      <c r="H24" s="40"/>
      <c r="I24" s="40"/>
      <c r="J24" s="40"/>
      <c r="K24" s="40"/>
      <c r="L24" s="40"/>
      <c r="M24" s="40"/>
      <c r="N24" s="40"/>
      <c r="O24" s="40"/>
      <c r="P24" s="206">
        <f ca="1">INDEX('Wellbeing Acorn Type'!E$14:E$48,'Type Sorted'!$B24)</f>
        <v>4</v>
      </c>
      <c r="Q24" s="207">
        <f ca="1">INDEX('Wellbeing Acorn Type'!F$14:F$48,'Type Sorted'!$B24)</f>
        <v>4.49438202247191E-2</v>
      </c>
      <c r="R24" s="206">
        <f ca="1">INDEX('Wellbeing Acorn Type'!G$14:G$48,'Type Sorted'!$B24)</f>
        <v>26453</v>
      </c>
      <c r="S24" s="207">
        <f ca="1">INDEX('Wellbeing Acorn Type'!H$14:H$48,'Type Sorted'!$B24)</f>
        <v>7.5931236204040978E-2</v>
      </c>
      <c r="T24" s="207">
        <f ca="1">INDEX('Wellbeing Acorn Type'!I$14:I$48,'Type Sorted'!$B24)</f>
        <v>1.5121158280724303E-4</v>
      </c>
      <c r="U24" s="227">
        <f ca="1">INDEX('Wellbeing Acorn Type'!J$14:J$48,'Type Sorted'!$B24)</f>
        <v>-1.1036159925787168</v>
      </c>
      <c r="V24" s="208">
        <f ca="1">INDEX('Wellbeing Acorn Type'!K$14:K$48,'Type Sorted'!$B24)</f>
        <v>59.19016003367431</v>
      </c>
      <c r="W24" s="208"/>
    </row>
    <row r="25" spans="1:23" ht="20.149999999999999" customHeight="1">
      <c r="A25" s="225">
        <v>13</v>
      </c>
      <c r="B25" s="225">
        <f ca="1">MATCH(A25,'Wellbeing Acorn Type'!$Q$14:$Q$48,0)</f>
        <v>13</v>
      </c>
      <c r="C25" s="226" t="str">
        <f ca="1">INDEX('Wellbeing Acorn Type'!$C$14:$C$48,'Type Sorted'!B25)</f>
        <v>2.11</v>
      </c>
      <c r="D25" s="40" t="str">
        <f ca="1">INDEX('Wellbeing Acorn Type'!D$14:D$48,'Type Sorted'!$B25)</f>
        <v>Anxious Adversity</v>
      </c>
      <c r="E25" s="40"/>
      <c r="F25" s="40"/>
      <c r="G25" s="40"/>
      <c r="H25" s="40"/>
      <c r="I25" s="40"/>
      <c r="J25" s="40"/>
      <c r="K25" s="40"/>
      <c r="L25" s="40"/>
      <c r="M25" s="40"/>
      <c r="N25" s="40"/>
      <c r="O25" s="40"/>
      <c r="P25" s="206">
        <f ca="1">INDEX('Wellbeing Acorn Type'!E$14:E$48,'Type Sorted'!$B25)</f>
        <v>1</v>
      </c>
      <c r="Q25" s="207">
        <f ca="1">INDEX('Wellbeing Acorn Type'!F$14:F$48,'Type Sorted'!$B25)</f>
        <v>1.1235955056179775E-2</v>
      </c>
      <c r="R25" s="206">
        <f ca="1">INDEX('Wellbeing Acorn Type'!G$14:G$48,'Type Sorted'!$B25)</f>
        <v>6926</v>
      </c>
      <c r="S25" s="207">
        <f ca="1">INDEX('Wellbeing Acorn Type'!H$14:H$48,'Type Sorted'!$B25)</f>
        <v>1.988053309451434E-2</v>
      </c>
      <c r="T25" s="207">
        <f ca="1">INDEX('Wellbeing Acorn Type'!I$14:I$48,'Type Sorted'!$B25)</f>
        <v>1.4438348252959862E-4</v>
      </c>
      <c r="U25" s="227">
        <f ca="1">INDEX('Wellbeing Acorn Type'!J$14:J$48,'Type Sorted'!$B25)</f>
        <v>-0.58423192101381172</v>
      </c>
      <c r="V25" s="208">
        <f ca="1">INDEX('Wellbeing Acorn Type'!K$14:K$48,'Type Sorted'!$B25)</f>
        <v>56.517373064206843</v>
      </c>
      <c r="W25" s="208"/>
    </row>
    <row r="26" spans="1:23" ht="20.149999999999999" customHeight="1">
      <c r="A26" s="225">
        <v>14</v>
      </c>
      <c r="B26" s="225">
        <f ca="1">MATCH(A26,'Wellbeing Acorn Type'!$Q$14:$Q$48,0)</f>
        <v>20</v>
      </c>
      <c r="C26" s="226" t="str">
        <f ca="1">INDEX('Wellbeing Acorn Type'!$C$14:$C$48,'Type Sorted'!B26)</f>
        <v>3.16</v>
      </c>
      <c r="D26" s="40" t="str">
        <f ca="1">INDEX('Wellbeing Acorn Type'!D$14:D$48,'Type Sorted'!$B26)</f>
        <v>Countryside Concerns</v>
      </c>
      <c r="E26" s="40"/>
      <c r="F26" s="40"/>
      <c r="G26" s="40"/>
      <c r="H26" s="40"/>
      <c r="I26" s="40"/>
      <c r="J26" s="40"/>
      <c r="K26" s="40"/>
      <c r="L26" s="40"/>
      <c r="M26" s="40"/>
      <c r="N26" s="40"/>
      <c r="O26" s="40"/>
      <c r="P26" s="206">
        <f ca="1">INDEX('Wellbeing Acorn Type'!E$14:E$48,'Type Sorted'!$B26)</f>
        <v>3</v>
      </c>
      <c r="Q26" s="207">
        <f ca="1">INDEX('Wellbeing Acorn Type'!F$14:F$48,'Type Sorted'!$B26)</f>
        <v>3.3707865168539325E-2</v>
      </c>
      <c r="R26" s="206">
        <f ca="1">INDEX('Wellbeing Acorn Type'!G$14:G$48,'Type Sorted'!$B26)</f>
        <v>22417</v>
      </c>
      <c r="S26" s="207">
        <f ca="1">INDEX('Wellbeing Acorn Type'!H$14:H$48,'Type Sorted'!$B26)</f>
        <v>6.4346218651418999E-2</v>
      </c>
      <c r="T26" s="207">
        <f ca="1">INDEX('Wellbeing Acorn Type'!I$14:I$48,'Type Sorted'!$B26)</f>
        <v>1.3382700628986931E-4</v>
      </c>
      <c r="U26" s="227">
        <f ca="1">INDEX('Wellbeing Acorn Type'!J$14:J$48,'Type Sorted'!$B26)</f>
        <v>-1.1779892358936053</v>
      </c>
      <c r="V26" s="208">
        <f ca="1">INDEX('Wellbeing Acorn Type'!K$14:K$48,'Type Sorted'!$B26)</f>
        <v>52.385153121652749</v>
      </c>
      <c r="W26" s="208"/>
    </row>
    <row r="27" spans="1:23" ht="20.149999999999999" customHeight="1">
      <c r="A27" s="225">
        <v>15</v>
      </c>
      <c r="B27" s="225">
        <f ca="1">MATCH(A27,'Wellbeing Acorn Type'!$Q$14:$Q$48,0)</f>
        <v>11</v>
      </c>
      <c r="C27" s="226" t="str">
        <f ca="1">INDEX('Wellbeing Acorn Type'!$C$14:$C$48,'Type Sorted'!B27)</f>
        <v>2.9</v>
      </c>
      <c r="D27" s="40" t="str">
        <f ca="1">INDEX('Wellbeing Acorn Type'!D$14:D$48,'Type Sorted'!$B27)</f>
        <v>Everyday Excesses</v>
      </c>
      <c r="E27" s="40"/>
      <c r="F27" s="40"/>
      <c r="G27" s="40"/>
      <c r="H27" s="40"/>
      <c r="I27" s="40"/>
      <c r="J27" s="40"/>
      <c r="K27" s="40"/>
      <c r="L27" s="40"/>
      <c r="M27" s="40"/>
      <c r="N27" s="40"/>
      <c r="O27" s="40"/>
      <c r="P27" s="206">
        <f ca="1">INDEX('Wellbeing Acorn Type'!E$14:E$48,'Type Sorted'!$B27)</f>
        <v>2</v>
      </c>
      <c r="Q27" s="207">
        <f ca="1">INDEX('Wellbeing Acorn Type'!F$14:F$48,'Type Sorted'!$B27)</f>
        <v>2.247191011235955E-2</v>
      </c>
      <c r="R27" s="206">
        <f ca="1">INDEX('Wellbeing Acorn Type'!G$14:G$48,'Type Sorted'!$B27)</f>
        <v>16337</v>
      </c>
      <c r="S27" s="207">
        <f ca="1">INDEX('Wellbeing Acorn Type'!H$14:H$48,'Type Sorted'!$B27)</f>
        <v>4.6894061386815011E-2</v>
      </c>
      <c r="T27" s="207">
        <f ca="1">INDEX('Wellbeing Acorn Type'!I$14:I$48,'Type Sorted'!$B27)</f>
        <v>1.2242149721491093E-4</v>
      </c>
      <c r="U27" s="227">
        <f ca="1">INDEX('Wellbeing Acorn Type'!J$14:J$48,'Type Sorted'!$B27)</f>
        <v>-1.0898065373163339</v>
      </c>
      <c r="V27" s="208">
        <f ca="1">INDEX('Wellbeing Acorn Type'!K$14:K$48,'Type Sorted'!$B27)</f>
        <v>47.920588338458295</v>
      </c>
      <c r="W27" s="208"/>
    </row>
    <row r="28" spans="1:23" ht="20.149999999999999" customHeight="1">
      <c r="A28" s="225">
        <v>16</v>
      </c>
      <c r="B28" s="225">
        <f ca="1">MATCH(A28,'Wellbeing Acorn Type'!$Q$14:$Q$48,0)</f>
        <v>26</v>
      </c>
      <c r="C28" s="226" t="str">
        <f ca="1">INDEX('Wellbeing Acorn Type'!$C$14:$C$48,'Type Sorted'!B28)</f>
        <v>4.20</v>
      </c>
      <c r="D28" s="40" t="str">
        <f ca="1">INDEX('Wellbeing Acorn Type'!D$14:D$48,'Type Sorted'!$B28)</f>
        <v>Perky Pensioners</v>
      </c>
      <c r="E28" s="40"/>
      <c r="F28" s="40"/>
      <c r="G28" s="40"/>
      <c r="H28" s="40"/>
      <c r="I28" s="40"/>
      <c r="J28" s="40"/>
      <c r="K28" s="40"/>
      <c r="L28" s="40"/>
      <c r="M28" s="40"/>
      <c r="N28" s="40"/>
      <c r="O28" s="40"/>
      <c r="P28" s="206">
        <f ca="1">INDEX('Wellbeing Acorn Type'!E$14:E$48,'Type Sorted'!$B28)</f>
        <v>2</v>
      </c>
      <c r="Q28" s="207">
        <f ca="1">INDEX('Wellbeing Acorn Type'!F$14:F$48,'Type Sorted'!$B28)</f>
        <v>2.247191011235955E-2</v>
      </c>
      <c r="R28" s="206">
        <f ca="1">INDEX('Wellbeing Acorn Type'!G$14:G$48,'Type Sorted'!$B28)</f>
        <v>25084</v>
      </c>
      <c r="S28" s="207">
        <f ca="1">INDEX('Wellbeing Acorn Type'!H$14:H$48,'Type Sorted'!$B28)</f>
        <v>7.2001630398902353E-2</v>
      </c>
      <c r="T28" s="207">
        <f ca="1">INDEX('Wellbeing Acorn Type'!I$14:I$48,'Type Sorted'!$B28)</f>
        <v>7.9732100143517775E-5</v>
      </c>
      <c r="U28" s="227">
        <f ca="1">INDEX('Wellbeing Acorn Type'!J$14:J$48,'Type Sorted'!$B28)</f>
        <v>-1.8076573307542303</v>
      </c>
      <c r="V28" s="208">
        <f ca="1">INDEX('Wellbeing Acorn Type'!K$14:K$48,'Type Sorted'!$B28)</f>
        <v>31.210279528200974</v>
      </c>
      <c r="W28" s="208"/>
    </row>
    <row r="29" spans="1:23" ht="20.149999999999999" customHeight="1">
      <c r="A29" s="225">
        <v>17</v>
      </c>
      <c r="B29" s="225">
        <f ca="1">MATCH(A29,'Wellbeing Acorn Type'!$Q$14:$Q$48,0)</f>
        <v>14</v>
      </c>
      <c r="C29" s="226" t="str">
        <f ca="1">INDEX('Wellbeing Acorn Type'!$C$14:$C$48,'Type Sorted'!B29)</f>
        <v>2.12</v>
      </c>
      <c r="D29" s="40" t="str">
        <f ca="1">INDEX('Wellbeing Acorn Type'!D$14:D$48,'Type Sorted'!$B29)</f>
        <v>Perilous Futures</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6282</v>
      </c>
      <c r="S29" s="207">
        <f ca="1">INDEX('Wellbeing Acorn Type'!H$14:H$48,'Type Sorted'!$B29)</f>
        <v>1.8031982226355627E-2</v>
      </c>
      <c r="T29" s="207">
        <f ca="1">INDEX('Wellbeing Acorn Type'!I$14:I$48,'Type Sorted'!$B29)</f>
        <v>0</v>
      </c>
      <c r="U29" s="227">
        <f ca="1">INDEX('Wellbeing Acorn Type'!J$14:J$48,'Type Sorted'!$B29)</f>
        <v>-1.2784038415539583</v>
      </c>
      <c r="V29" s="208">
        <f ca="1">INDEX('Wellbeing Acorn Type'!K$14:K$48,'Type Sorted'!$B29)</f>
        <v>0</v>
      </c>
      <c r="W29" s="208"/>
    </row>
    <row r="30" spans="1:23" ht="20.149999999999999" customHeight="1">
      <c r="A30" s="225">
        <v>18</v>
      </c>
      <c r="B30" s="225">
        <f ca="1">MATCH(A30,'Wellbeing Acorn Type'!$Q$14:$Q$48,0)</f>
        <v>25</v>
      </c>
      <c r="C30" s="226" t="str">
        <f ca="1">INDEX('Wellbeing Acorn Type'!$C$14:$C$48,'Type Sorted'!B30)</f>
        <v>4.19</v>
      </c>
      <c r="D30" s="40" t="str">
        <f ca="1">INDEX('Wellbeing Acorn Type'!D$14:D$48,'Type Sorted'!$B30)</f>
        <v>Relishing Retirement</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48853</v>
      </c>
      <c r="S30" s="207">
        <f ca="1">INDEX('Wellbeing Acorn Type'!H$14:H$48,'Type Sorted'!$B30)</f>
        <v>0.14022865770521353</v>
      </c>
      <c r="T30" s="207">
        <f ca="1">INDEX('Wellbeing Acorn Type'!I$14:I$48,'Type Sorted'!$B30)</f>
        <v>0</v>
      </c>
      <c r="U30" s="227">
        <f ca="1">INDEX('Wellbeing Acorn Type'!J$14:J$48,'Type Sorted'!$B30)</f>
        <v>-3.8099730980869335</v>
      </c>
      <c r="V30" s="208">
        <f ca="1">INDEX('Wellbeing Acorn Type'!K$14:K$48,'Type Sorted'!$B30)</f>
        <v>0</v>
      </c>
      <c r="W30" s="208"/>
    </row>
    <row r="31" spans="1:23" ht="20.149999999999999" customHeight="1">
      <c r="A31" s="225">
        <v>19</v>
      </c>
      <c r="B31" s="225">
        <f ca="1">MATCH(A31,'Wellbeing Acorn Type'!$Q$14:$Q$48,0)</f>
        <v>34</v>
      </c>
      <c r="C31" s="226" t="str">
        <f ca="1">INDEX('Wellbeing Acorn Type'!$C$14:$C$48,'Type Sorted'!B31)</f>
        <v>60</v>
      </c>
      <c r="D31" s="40" t="str">
        <f ca="1">INDEX('Wellbeing Acorn Type'!D$14:D$48,'Type Sorted'!$B31)</f>
        <v>Active Communal Population</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237</v>
      </c>
      <c r="S31" s="207">
        <f ca="1">INDEX('Wellbeing Acorn Type'!H$14:H$48,'Type Sorted'!$B31)</f>
        <v>6.8028968284722759E-4</v>
      </c>
      <c r="T31" s="207">
        <f ca="1">INDEX('Wellbeing Acorn Type'!I$14:I$48,'Type Sorted'!$B31)</f>
        <v>0</v>
      </c>
      <c r="U31" s="227">
        <f ca="1">INDEX('Wellbeing Acorn Type'!J$14:J$48,'Type Sorted'!$B31)</f>
        <v>-0.24614426355977953</v>
      </c>
      <c r="V31" s="208">
        <f ca="1">INDEX('Wellbeing Acorn Type'!K$14:K$48,'Type Sorted'!$B31)</f>
        <v>0</v>
      </c>
      <c r="W31" s="208"/>
    </row>
    <row r="32" spans="1:23" ht="20.149999999999999" customHeight="1">
      <c r="A32" s="225">
        <v>20</v>
      </c>
      <c r="B32" s="225">
        <f ca="1">MATCH(A32,'Wellbeing Acorn Type'!$Q$14:$Q$48,0)</f>
        <v>4</v>
      </c>
      <c r="C32" s="226" t="str">
        <f ca="1">INDEX('Wellbeing Acorn Type'!$C$14:$C$48,'Type Sorted'!B32)</f>
        <v>1.4</v>
      </c>
      <c r="D32" s="40" t="str">
        <f ca="1">INDEX('Wellbeing Acorn Type'!D$14:D$48,'Type Sorted'!$B32)</f>
        <v>Elderly Ailments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14210</v>
      </c>
      <c r="S32" s="207">
        <f ca="1">INDEX('Wellbeing Acorn Type'!H$14:H$48,'Type Sorted'!$B32)</f>
        <v>4.0788676764806346E-2</v>
      </c>
      <c r="T32" s="207">
        <f ca="1">INDEX('Wellbeing Acorn Type'!I$14:I$48,'Type Sorted'!$B32)</f>
        <v>0</v>
      </c>
      <c r="U32" s="227">
        <f ca="1">INDEX('Wellbeing Acorn Type'!J$14:J$48,'Type Sorted'!$B32)</f>
        <v>-1.9453944078829404</v>
      </c>
      <c r="V32" s="208">
        <f ca="1">INDEX('Wellbeing Acorn Type'!K$14:K$48,'Type Sorted'!$B32)</f>
        <v>0</v>
      </c>
      <c r="W32" s="208"/>
    </row>
    <row r="33" spans="1:28" ht="20.149999999999999" customHeight="1">
      <c r="A33" s="225">
        <v>21</v>
      </c>
      <c r="B33" s="225">
        <f ca="1">MATCH(A33,'Wellbeing Acorn Type'!$Q$14:$Q$48,0)</f>
        <v>30</v>
      </c>
      <c r="C33" s="226" t="str">
        <f ca="1">INDEX('Wellbeing Acorn Type'!$C$14:$C$48,'Type Sorted'!B33)</f>
        <v>4.24</v>
      </c>
      <c r="D33" s="40" t="str">
        <f ca="1">INDEX('Wellbeing Acorn Type'!D$14:D$48,'Type Sorted'!$B33)</f>
        <v>Five-A-Day Greys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30382</v>
      </c>
      <c r="S33" s="207">
        <f ca="1">INDEX('Wellbeing Acorn Type'!H$14:H$48,'Type Sorted'!$B33)</f>
        <v>8.7209118752170758E-2</v>
      </c>
      <c r="T33" s="207">
        <f ca="1">INDEX('Wellbeing Acorn Type'!I$14:I$48,'Type Sorted'!$B33)</f>
        <v>0</v>
      </c>
      <c r="U33" s="227">
        <f ca="1">INDEX('Wellbeing Acorn Type'!J$14:J$48,'Type Sorted'!$B33)</f>
        <v>-2.9160187078091218</v>
      </c>
      <c r="V33" s="208">
        <f ca="1">INDEX('Wellbeing Acorn Type'!K$14:K$48,'Type Sorted'!$B33)</f>
        <v>0</v>
      </c>
      <c r="W33" s="208"/>
    </row>
    <row r="34" spans="1:28" ht="20.149999999999999" customHeight="1">
      <c r="A34" s="225">
        <v>22</v>
      </c>
      <c r="B34" s="225">
        <f ca="1">MATCH(A34,'Wellbeing Acorn Type'!$Q$14:$Q$48,0)</f>
        <v>28</v>
      </c>
      <c r="C34" s="226" t="str">
        <f ca="1">INDEX('Wellbeing Acorn Type'!$C$14:$C$48,'Type Sorted'!B34)</f>
        <v>4.22</v>
      </c>
      <c r="D34" s="40" t="str">
        <f ca="1">INDEX('Wellbeing Acorn Type'!D$14:D$48,'Type Sorted'!$B34)</f>
        <v>Gym &amp; Juices</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1307</v>
      </c>
      <c r="S34" s="207">
        <f ca="1">INDEX('Wellbeing Acorn Type'!H$14:H$48,'Type Sorted'!$B34)</f>
        <v>3.7516397277693098E-3</v>
      </c>
      <c r="T34" s="207">
        <f ca="1">INDEX('Wellbeing Acorn Type'!I$14:I$48,'Type Sorted'!$B34)</f>
        <v>0</v>
      </c>
      <c r="U34" s="227">
        <f ca="1">INDEX('Wellbeing Acorn Type'!J$14:J$48,'Type Sorted'!$B34)</f>
        <v>-0.57892426987048784</v>
      </c>
      <c r="V34" s="208">
        <f ca="1">INDEX('Wellbeing Acorn Type'!K$14:K$48,'Type Sorted'!$B34)</f>
        <v>0</v>
      </c>
      <c r="W34" s="208"/>
    </row>
    <row r="35" spans="1:28" ht="20.149999999999999" customHeight="1">
      <c r="A35" s="225">
        <v>23</v>
      </c>
      <c r="B35" s="225">
        <f ca="1">MATCH(A35,'Wellbeing Acorn Type'!$Q$14:$Q$48,0)</f>
        <v>27</v>
      </c>
      <c r="C35" s="226" t="str">
        <f ca="1">INDEX('Wellbeing Acorn Type'!$C$14:$C$48,'Type Sorted'!B35)</f>
        <v>4.21</v>
      </c>
      <c r="D35" s="40" t="str">
        <f ca="1">INDEX('Wellbeing Acorn Type'!D$14:D$48,'Type Sorted'!$B35)</f>
        <v>Sensible Seniors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5253</v>
      </c>
      <c r="S35" s="207">
        <f ca="1">INDEX('Wellbeing Acorn Type'!H$14:H$48,'Type Sorted'!$B35)</f>
        <v>1.5078319426145513E-2</v>
      </c>
      <c r="T35" s="207">
        <f ca="1">INDEX('Wellbeing Acorn Type'!I$14:I$48,'Type Sorted'!$B35)</f>
        <v>0</v>
      </c>
      <c r="U35" s="227">
        <f ca="1">INDEX('Wellbeing Acorn Type'!J$14:J$48,'Type Sorted'!$B35)</f>
        <v>-1.1672681196957391</v>
      </c>
      <c r="V35" s="208">
        <f ca="1">INDEX('Wellbeing Acorn Type'!K$14:K$48,'Type Sorted'!$B35)</f>
        <v>0</v>
      </c>
      <c r="W35" s="208"/>
    </row>
    <row r="36" spans="1:28" ht="20.149999999999999" customHeight="1">
      <c r="A36" s="225">
        <v>24</v>
      </c>
      <c r="B36" s="225">
        <f ca="1">MATCH(A36,'Wellbeing Acorn Type'!$Q$14:$Q$48,0)</f>
        <v>22</v>
      </c>
      <c r="C36" s="226" t="str">
        <f ca="1">INDEX('Wellbeing Acorn Type'!$C$14:$C$48,'Type Sorted'!B36)</f>
        <v>3.18</v>
      </c>
      <c r="D36" s="40" t="str">
        <f ca="1">INDEX('Wellbeing Acorn Type'!D$14:D$48,'Type Sorted'!$B36)</f>
        <v>Cultural Concerns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106</v>
      </c>
      <c r="S36" s="207">
        <f ca="1">INDEX('Wellbeing Acorn Type'!H$14:H$48,'Type Sorted'!$B36)</f>
        <v>3.0426458388947735E-4</v>
      </c>
      <c r="T36" s="207">
        <f ca="1">INDEX('Wellbeing Acorn Type'!I$14:I$48,'Type Sorted'!$B36)</f>
        <v>0</v>
      </c>
      <c r="U36" s="227">
        <f ca="1">INDEX('Wellbeing Acorn Type'!J$14:J$48,'Type Sorted'!$B36)</f>
        <v>-0.16458368637645085</v>
      </c>
      <c r="V36" s="208">
        <f ca="1">INDEX('Wellbeing Acorn Type'!K$14:K$48,'Type Sorted'!$B36)</f>
        <v>0</v>
      </c>
      <c r="W36" s="208"/>
    </row>
    <row r="37" spans="1:28" ht="20.149999999999999" customHeight="1">
      <c r="A37" s="225">
        <v>25</v>
      </c>
      <c r="B37" s="225">
        <f ca="1">MATCH(A37,'Wellbeing Acorn Type'!$Q$14:$Q$48,0)</f>
        <v>15</v>
      </c>
      <c r="C37" s="226" t="str">
        <f ca="1">INDEX('Wellbeing Acorn Type'!$C$14:$C$48,'Type Sorted'!B37)</f>
        <v>2.13</v>
      </c>
      <c r="D37" s="40" t="str">
        <f ca="1">INDEX('Wellbeing Acorn Type'!D$14:D$48,'Type Sorted'!$B37)</f>
        <v>Regular Revellers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7412</v>
      </c>
      <c r="S37" s="207">
        <f ca="1">INDEX('Wellbeing Acorn Type'!H$14:H$48,'Type Sorted'!$B37)</f>
        <v>2.1275557507441565E-2</v>
      </c>
      <c r="T37" s="207">
        <f ca="1">INDEX('Wellbeing Acorn Type'!I$14:I$48,'Type Sorted'!$B37)</f>
        <v>0</v>
      </c>
      <c r="U37" s="227">
        <f ca="1">INDEX('Wellbeing Acorn Type'!J$14:J$48,'Type Sorted'!$B37)</f>
        <v>-1.3909299567153655</v>
      </c>
      <c r="V37" s="208">
        <f ca="1">INDEX('Wellbeing Acorn Type'!K$14:K$48,'Type Sorted'!$B37)</f>
        <v>0</v>
      </c>
      <c r="W37" s="208"/>
    </row>
    <row r="38" spans="1:28" ht="20.149999999999999" customHeight="1">
      <c r="A38" s="225">
        <v>26</v>
      </c>
      <c r="B38" s="225">
        <f ca="1">MATCH(A38,'Wellbeing Acorn Type'!$Q$14:$Q$48,0)</f>
        <v>10</v>
      </c>
      <c r="C38" s="226" t="str">
        <f ca="1">INDEX('Wellbeing Acorn Type'!$C$14:$C$48,'Type Sorted'!B38)</f>
        <v>2.8</v>
      </c>
      <c r="D38" s="40" t="str">
        <f ca="1">INDEX('Wellbeing Acorn Type'!D$14:D$48,'Type Sorted'!$B38)</f>
        <v>Despondent Diversity</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0</v>
      </c>
      <c r="S38" s="207">
        <f ca="1">INDEX('Wellbeing Acorn Type'!H$14:H$48,'Type Sorted'!$B38)</f>
        <v>0</v>
      </c>
      <c r="T38" s="207">
        <f ca="1">INDEX('Wellbeing Acorn Type'!I$14:I$48,'Type Sorted'!$B38)</f>
        <v>0</v>
      </c>
      <c r="U38" s="227">
        <f ca="1">INDEX('Wellbeing Acorn Type'!J$14:J$48,'Type Sorted'!$B38)</f>
        <v>0</v>
      </c>
      <c r="V38" s="208">
        <f ca="1">INDEX('Wellbeing Acorn Type'!K$14:K$48,'Type Sorted'!$B38)</f>
        <v>0</v>
      </c>
      <c r="W38" s="208"/>
    </row>
    <row r="39" spans="1:28" ht="20.149999999999999" customHeight="1">
      <c r="A39" s="225">
        <v>27</v>
      </c>
      <c r="B39" s="225">
        <f ca="1">MATCH(A39,'Wellbeing Acorn Type'!$Q$14:$Q$48,0)</f>
        <v>35</v>
      </c>
      <c r="C39" s="226" t="str">
        <f ca="1">INDEX('Wellbeing Acorn Type'!$C$14:$C$48,'Type Sorted'!B39)</f>
        <v>61</v>
      </c>
      <c r="D39" s="40" t="str">
        <f ca="1">INDEX('Wellbeing Acorn Type'!D$14:D$48,'Type Sorted'!$B39)</f>
        <v>Inactive Communal Population</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3786</v>
      </c>
      <c r="S39" s="207">
        <f ca="1">INDEX('Wellbeing Acorn Type'!H$14:H$48,'Type Sorted'!$B39)</f>
        <v>1.0867412401939256E-2</v>
      </c>
      <c r="T39" s="207">
        <f ca="1">INDEX('Wellbeing Acorn Type'!I$14:I$48,'Type Sorted'!$B39)</f>
        <v>0</v>
      </c>
      <c r="U39" s="227">
        <f ca="1">INDEX('Wellbeing Acorn Type'!J$14:J$48,'Type Sorted'!$B39)</f>
        <v>-0.98885092088441129</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89</v>
      </c>
      <c r="Q41" s="230"/>
      <c r="R41" s="229">
        <f ca="1">SUM(R13:R40)</f>
        <v>348381</v>
      </c>
      <c r="S41" s="17"/>
      <c r="T41" s="221">
        <f ca="1">IF(R41&gt;0,P41/R41,0)</f>
        <v>2.554674336430517E-4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10</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357.38982273154573</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3</v>
      </c>
      <c r="B54" s="231">
        <f t="shared" ref="B54:AB63" ca="1" si="1">IF($A54=B$52,$V14,100)</f>
        <v>100</v>
      </c>
      <c r="C54" s="231">
        <f t="shared" ca="1" si="1"/>
        <v>100</v>
      </c>
      <c r="D54" s="231">
        <f t="shared" ca="1" si="1"/>
        <v>343.38791085095323</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15</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258.93981996606243</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23</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256.44609921560317</v>
      </c>
      <c r="Y56" s="231">
        <f t="shared" ca="1" si="1"/>
        <v>100</v>
      </c>
      <c r="Z56" s="231">
        <f t="shared" ca="1" si="1"/>
        <v>100</v>
      </c>
      <c r="AA56" s="231">
        <f t="shared" ca="1" si="1"/>
        <v>100</v>
      </c>
      <c r="AB56" s="231">
        <f t="shared" ca="1" si="1"/>
        <v>100</v>
      </c>
    </row>
    <row r="57" spans="1:28" ht="15" hidden="1" customHeight="1">
      <c r="A57" s="231">
        <f ca="1">INDEX('Wellbeing Acorn Type'!$R$14:$R$48,'Type Sorted'!B17)</f>
        <v>6</v>
      </c>
      <c r="B57" s="231">
        <f t="shared" ca="1" si="1"/>
        <v>100</v>
      </c>
      <c r="C57" s="231">
        <f t="shared" ca="1" si="1"/>
        <v>100</v>
      </c>
      <c r="D57" s="231">
        <f t="shared" ca="1" si="1"/>
        <v>100</v>
      </c>
      <c r="E57" s="231">
        <f t="shared" ca="1" si="1"/>
        <v>100</v>
      </c>
      <c r="F57" s="231">
        <f t="shared" ca="1" si="1"/>
        <v>100</v>
      </c>
      <c r="G57" s="231">
        <f t="shared" ca="1" si="1"/>
        <v>232.99959871589087</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7</v>
      </c>
      <c r="B58" s="231">
        <f t="shared" ca="1" si="1"/>
        <v>100</v>
      </c>
      <c r="C58" s="231">
        <f t="shared" ca="1" si="1"/>
        <v>100</v>
      </c>
      <c r="D58" s="231">
        <f t="shared" ca="1" si="1"/>
        <v>100</v>
      </c>
      <c r="E58" s="231">
        <f t="shared" ca="1" si="1"/>
        <v>100</v>
      </c>
      <c r="F58" s="231">
        <f t="shared" ca="1" si="1"/>
        <v>100</v>
      </c>
      <c r="G58" s="231">
        <f t="shared" ca="1" si="1"/>
        <v>100</v>
      </c>
      <c r="H58" s="231">
        <f t="shared" ca="1" si="1"/>
        <v>221.24590975989636</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25</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185.23693629897454</v>
      </c>
      <c r="AA59" s="231">
        <f t="shared" ca="1" si="1"/>
        <v>100</v>
      </c>
      <c r="AB59" s="231">
        <f t="shared" ca="1" si="1"/>
        <v>100</v>
      </c>
    </row>
    <row r="60" spans="1:28" ht="15" hidden="1" customHeight="1">
      <c r="A60" s="231">
        <f ca="1">INDEX('Wellbeing Acorn Type'!$R$14:$R$48,'Type Sorted'!B20)</f>
        <v>14</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179.21678405617547</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5</v>
      </c>
      <c r="B61" s="231">
        <f t="shared" ca="1" si="1"/>
        <v>100</v>
      </c>
      <c r="C61" s="231">
        <f t="shared" ca="1" si="1"/>
        <v>100</v>
      </c>
      <c r="D61" s="231">
        <f t="shared" ca="1" si="1"/>
        <v>100</v>
      </c>
      <c r="E61" s="231">
        <f t="shared" ca="1" si="1"/>
        <v>100</v>
      </c>
      <c r="F61" s="231">
        <f t="shared" ca="1" si="1"/>
        <v>129.42282223266542</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2</v>
      </c>
      <c r="B62" s="231">
        <f t="shared" ca="1" si="1"/>
        <v>100</v>
      </c>
      <c r="C62" s="231">
        <f t="shared" ca="1" si="1"/>
        <v>105.45240459124369</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v>
      </c>
      <c r="B63" s="231">
        <f t="shared" ca="1" si="1"/>
        <v>103.36396246176302</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17</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59.19016003367431</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11</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56.517373064206843</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16</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52.385153121652749</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9</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47.920588338458295</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20</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31.210279528200974</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12</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19</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60</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0</v>
      </c>
      <c r="AB71" s="231">
        <f t="shared" ca="1" si="3"/>
        <v>100</v>
      </c>
    </row>
    <row r="72" spans="1:28" ht="15" hidden="1" customHeight="1">
      <c r="A72" s="231">
        <f ca="1">INDEX('Wellbeing Acorn Type'!$R$14:$R$48,'Type Sorted'!B32)</f>
        <v>4</v>
      </c>
      <c r="B72" s="231">
        <f t="shared" ca="1" si="3"/>
        <v>100</v>
      </c>
      <c r="C72" s="231">
        <f t="shared" ca="1" si="3"/>
        <v>100</v>
      </c>
      <c r="D72" s="231">
        <f t="shared" ca="1" si="3"/>
        <v>100</v>
      </c>
      <c r="E72" s="231">
        <f t="shared" ca="1" si="3"/>
        <v>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24</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0</v>
      </c>
      <c r="Z73" s="231">
        <f t="shared" ca="1" si="4"/>
        <v>100</v>
      </c>
      <c r="AA73" s="231">
        <f t="shared" ca="1" si="4"/>
        <v>100</v>
      </c>
      <c r="AB73" s="231">
        <f t="shared" ca="1" si="4"/>
        <v>100</v>
      </c>
    </row>
    <row r="74" spans="1:28" ht="15" hidden="1" customHeight="1">
      <c r="A74" s="231">
        <f ca="1">INDEX('Wellbeing Acorn Type'!$R$14:$R$48,'Type Sorted'!B34)</f>
        <v>22</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21</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18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13</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61</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E14E4-A4F4-4187-869A-37128690E670}">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9626-3B4B-4B32-89B2-731C030F2CCA}">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0.13760674157303371</v>
      </c>
      <c r="H2" s="245" cm="1">
        <f t="array" ref="H2:H797">INDEX('Data - Knowledge'!J:J,MATCH(_xlfn.ANCHORARRAY('Features Data'!A2),'Data - Knowledge'!A:A,0))</f>
        <v>105.99327082415186</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7.3820224719101128E-3</v>
      </c>
      <c r="H3" s="245">
        <v>104.42517132531155</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1.8123595505617977E-2</v>
      </c>
      <c r="H4" s="245">
        <v>97.668265588037983</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2.2056179775280901E-2</v>
      </c>
      <c r="H5" s="245">
        <v>108.93927024807277</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2.0157303370786514E-2</v>
      </c>
      <c r="H6" s="245">
        <v>104.68956698423413</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2.0067415730337081E-2</v>
      </c>
      <c r="H7" s="245">
        <v>104.33069897875326</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6.0449438202247194E-3</v>
      </c>
      <c r="H8" s="245">
        <v>119.63147576364696</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3.7921348314606744E-2</v>
      </c>
      <c r="H9" s="245">
        <v>97.377988088273156</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9.8539325842696632E-3</v>
      </c>
      <c r="H10" s="245">
        <v>111.91399715815153</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1.5078651685393256E-2</v>
      </c>
      <c r="H11" s="245">
        <v>105.13111868144578</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1.1561797752808991E-2</v>
      </c>
      <c r="H12" s="245">
        <v>105.48193091773888</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0.16979775280898873</v>
      </c>
      <c r="H13" s="245">
        <v>97.177702951629101</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3.056179775280899E-3</v>
      </c>
      <c r="H14" s="245">
        <v>100.32994188106301</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3.2797752808988771E-2</v>
      </c>
      <c r="H15" s="245">
        <v>122.72728426522296</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8.7898876404494397E-2</v>
      </c>
      <c r="H16" s="245">
        <v>98.277093023625923</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2.6573033707865165E-2</v>
      </c>
      <c r="H17" s="245">
        <v>106.63253351959163</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1.0696629213483147E-2</v>
      </c>
      <c r="H18" s="245">
        <v>98.20294845060495</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105.99327082415186</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4.8764044943820231E-3</v>
      </c>
      <c r="H19" s="245">
        <v>96.77543143201801</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104.42517132531155</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1.0224719101123594E-3</v>
      </c>
      <c r="H20" s="245">
        <v>100.04670846142774</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97.668265588037983</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1.0921348314606744E-2</v>
      </c>
      <c r="H21" s="245">
        <v>94.600842685112056</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108.93927024807277</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6.4382022471910121E-3</v>
      </c>
      <c r="H22" s="245">
        <v>85.475929389116374</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104.68956698423413</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1.1235955056179776E-5</v>
      </c>
      <c r="H23" s="245">
        <v>102.17034621695156</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104.33069897875326</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8.7977528089887638E-3</v>
      </c>
      <c r="H24" s="245">
        <v>92.041031179771011</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119.63147576364696</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1.5134831460674156E-2</v>
      </c>
      <c r="H25" s="245">
        <v>93.597944288678306</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97.377988088273156</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8.0337078651685385E-3</v>
      </c>
      <c r="H26" s="245">
        <v>100.48631200126212</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111.91399715815153</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6.2966292134831459E-2</v>
      </c>
      <c r="H27" s="245">
        <v>107.89139950695299</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105.13111868144578</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1.1123595505617976E-3</v>
      </c>
      <c r="H28" s="245">
        <v>106.55815011123428</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105.48193091773888</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97.177702951629101</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4.8516853932584272E-2</v>
      </c>
      <c r="H30" s="245">
        <v>109.39098362325129</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100.32994188106301</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5.082022471910113E-2</v>
      </c>
      <c r="H31" s="245">
        <v>106.37837374568872</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122.72728426522296</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2.9887640449438205E-3</v>
      </c>
      <c r="H32" s="245">
        <v>115.05961551450304</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98.277093023625923</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3.1797752808988768E-3</v>
      </c>
      <c r="H33" s="245">
        <v>110.41977951761102</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106.63253351959163</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3.0224719101123597E-3</v>
      </c>
      <c r="H34" s="245">
        <v>99.827297570860125</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98.20294845060495</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6.8202247191011247E-3</v>
      </c>
      <c r="H35" s="245">
        <v>107.50694835124315</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96.77543143201801</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6.0000000000000001E-3</v>
      </c>
      <c r="H36" s="245">
        <v>104.54061334532814</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100.04670846142774</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0.25132584269662922</v>
      </c>
      <c r="H37" s="245">
        <v>134.73196171359365</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94.600842685112056</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0.22694382022471909</v>
      </c>
      <c r="H38" s="245">
        <v>105.45948175760127</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85.475929389116374</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0.25488764044943824</v>
      </c>
      <c r="H39" s="245">
        <v>91.230897766937716</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102.17034621695156</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0.29607865168539327</v>
      </c>
      <c r="H40" s="245">
        <v>98.000660799880407</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92.041031179771011</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0.42946067415730332</v>
      </c>
      <c r="H41" s="245">
        <v>102.1650850367643</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93.597944288678306</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4.0505617977528094E-2</v>
      </c>
      <c r="H42" s="245">
        <v>104.42596921180922</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100.48631200126212</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1.4943820224719103E-2</v>
      </c>
      <c r="H43" s="245">
        <v>105.15304836044608</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107.89139950695299</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0.1839101123595506</v>
      </c>
      <c r="H44" s="245">
        <v>91.812067572281492</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106.55815011123428</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0.17413483146067413</v>
      </c>
      <c r="H45" s="245">
        <v>107.42765058130841</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6.5393258426966291E-2</v>
      </c>
      <c r="H46" s="245">
        <v>95.015684977334175</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109.39098362325129</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4.2438202247191019E-2</v>
      </c>
      <c r="H47" s="245">
        <v>127.08635483878381</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106.37837374568872</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0.17060674157303368</v>
      </c>
      <c r="H48" s="245">
        <v>99.861462035696533</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115.05961551450304</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0.24426966292134833</v>
      </c>
      <c r="H49" s="245">
        <v>115.15735572222043</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110.41977951761102</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0.28300000000000003</v>
      </c>
      <c r="H50" s="245">
        <v>109.7538345187846</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99.827297570860125</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0.32371910112359542</v>
      </c>
      <c r="H51" s="245">
        <v>108.70183703256011</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107.50694835124315</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0.1333258426966292</v>
      </c>
      <c r="H52" s="245">
        <v>116.21279503350313</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104.54061334532814</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0.11862921348314606</v>
      </c>
      <c r="H53" s="245">
        <v>119.74360465293896</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0.1062247191011236</v>
      </c>
      <c r="H54" s="245">
        <v>125.48244325237469</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7.4449438202247184E-2</v>
      </c>
      <c r="H55" s="245">
        <v>128.08355597781954</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0.12095505617977527</v>
      </c>
      <c r="H56" s="245">
        <v>120.48660562307407</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0.18161797752808989</v>
      </c>
      <c r="H57" s="245">
        <v>112.46490148463528</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0.26215730337078658</v>
      </c>
      <c r="H58" s="245">
        <v>111.78447192788174</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0.10319101123595503</v>
      </c>
      <c r="H59" s="245">
        <v>120.67492039126367</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0.1044606741573034</v>
      </c>
      <c r="H60" s="245">
        <v>125.46020202981998</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0.14541573033707866</v>
      </c>
      <c r="H61" s="245">
        <v>112.53767521786034</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0.14670786516853931</v>
      </c>
      <c r="H62" s="245">
        <v>111.0527181692522</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6.266292134831461E-2</v>
      </c>
      <c r="H63" s="245">
        <v>110.69893593615723</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4.8314606741573035E-2</v>
      </c>
      <c r="H64" s="245">
        <v>107.23735935529535</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3.5067415730337073E-2</v>
      </c>
      <c r="H65" s="245">
        <v>107.62738415433546</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3.378651685393258E-2</v>
      </c>
      <c r="H66" s="245">
        <v>107.3323816966886</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1.6921348314606743E-2</v>
      </c>
      <c r="H67" s="245">
        <v>111.18377703645135</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6.2516853932584257E-2</v>
      </c>
      <c r="H68" s="245">
        <v>115.05322068591867</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1.1460674157303371E-2</v>
      </c>
      <c r="H69" s="245">
        <v>116.92914111258122</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5.8000000000000017E-2</v>
      </c>
      <c r="H70" s="245">
        <v>112.38958913362774</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4.3101123595505622E-2</v>
      </c>
      <c r="H71" s="245">
        <v>117.84533346678509</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9.4292134831460664E-2</v>
      </c>
      <c r="H72" s="245">
        <v>112.27632336884503</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9.9022471910112361E-2</v>
      </c>
      <c r="H73" s="245">
        <v>128.55285806647657</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0.42670786516853931</v>
      </c>
      <c r="H74" s="245">
        <v>116.34770400940384</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0.29187640449438201</v>
      </c>
      <c r="H75" s="245">
        <v>127.1762761295073</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0.17326966292134832</v>
      </c>
      <c r="H76" s="245">
        <v>130.09738353558851</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4.1808988764044944E-2</v>
      </c>
      <c r="H77" s="245">
        <v>138.65883062555889</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0.15884269662921346</v>
      </c>
      <c r="H78" s="245">
        <v>119.73437915235252</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0.34869662921348316</v>
      </c>
      <c r="H79" s="245">
        <v>117.33462989173663</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0.4257865168539326</v>
      </c>
      <c r="H80" s="245">
        <v>111.41739591629045</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0.45734831460674158</v>
      </c>
      <c r="H81" s="245">
        <v>112.92249208928216</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3.8876404494382027E-3</v>
      </c>
      <c r="H82" s="245">
        <v>97.139177609654013</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2.3348314606741576E-2</v>
      </c>
      <c r="H83" s="245">
        <v>97.863363162108101</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2.6438202247191008E-2</v>
      </c>
      <c r="H84" s="245">
        <v>105.75105239818178</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1.3707865168539328E-2</v>
      </c>
      <c r="H85" s="245">
        <v>104.49210398152833</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0.9329662921348314</v>
      </c>
      <c r="H86" s="245">
        <v>99.839901415755349</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0.95198876404494381</v>
      </c>
      <c r="H87" s="245">
        <v>99.948943272339207</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1.5842696629213483E-2</v>
      </c>
      <c r="H88" s="245">
        <v>102.00035422264713</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1.4359550561797753E-2</v>
      </c>
      <c r="H89" s="245">
        <v>99.585715147440396</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1.2134831460674157E-2</v>
      </c>
      <c r="H90" s="245">
        <v>100.42504499199313</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3.97752808988764E-3</v>
      </c>
      <c r="H91" s="245">
        <v>99.079914466771342</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1.9775280898876404E-3</v>
      </c>
      <c r="H92" s="245">
        <v>109.21398914841211</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0.96708988764044956</v>
      </c>
      <c r="H93" s="245">
        <v>100.07857514255984</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2.3820224719101123E-2</v>
      </c>
      <c r="H94" s="245">
        <v>97.176546746465434</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5.7415730337078662E-3</v>
      </c>
      <c r="H95" s="245">
        <v>96.451415740071724</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1.7415730337078652E-3</v>
      </c>
      <c r="H96" s="245">
        <v>95.136092289735643</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0.18592134831460674</v>
      </c>
      <c r="H100" s="245">
        <v>108.5724808631487</v>
      </c>
    </row>
    <row r="101" spans="1:35">
      <c r="A101" s="86" t="str">
        <v>scghqb_sleeploss</v>
      </c>
      <c r="B101" s="239">
        <v>100</v>
      </c>
      <c r="C101" s="86" t="s">
        <v>373</v>
      </c>
      <c r="D101" s="241">
        <f>COUNTIF($C$1:$C101,C101)</f>
        <v>2</v>
      </c>
      <c r="E101" s="241" t="str">
        <f t="shared" si="13"/>
        <v>Wellbeing (GHQ)2</v>
      </c>
      <c r="F101" s="86" t="s">
        <v>376</v>
      </c>
      <c r="G101" s="242">
        <v>0.16185393258426967</v>
      </c>
      <c r="H101" s="245">
        <v>109.79030150353397</v>
      </c>
    </row>
    <row r="102" spans="1:35">
      <c r="A102" s="86" t="str">
        <v>scghqc_usefulrole</v>
      </c>
      <c r="B102" s="239">
        <v>101</v>
      </c>
      <c r="C102" s="86" t="s">
        <v>373</v>
      </c>
      <c r="D102" s="241">
        <f>COUNTIF($C$1:$C102,C102)</f>
        <v>3</v>
      </c>
      <c r="E102" s="241" t="str">
        <f t="shared" si="13"/>
        <v>Wellbeing (GHQ)3</v>
      </c>
      <c r="F102" s="86" t="s">
        <v>378</v>
      </c>
      <c r="G102" s="242">
        <v>0.16243820224719102</v>
      </c>
      <c r="H102" s="245">
        <v>109.61476022828374</v>
      </c>
    </row>
    <row r="103" spans="1:35">
      <c r="A103" s="86" t="str">
        <v>scghqd_decisions</v>
      </c>
      <c r="B103" s="239">
        <v>102</v>
      </c>
      <c r="C103" s="86" t="s">
        <v>373</v>
      </c>
      <c r="D103" s="241">
        <f>COUNTIF($C$1:$C103,C103)</f>
        <v>4</v>
      </c>
      <c r="E103" s="241" t="str">
        <f t="shared" si="13"/>
        <v>Wellbeing (GHQ)4</v>
      </c>
      <c r="F103" s="86" t="s">
        <v>380</v>
      </c>
      <c r="G103" s="242">
        <v>0.10731460674157303</v>
      </c>
      <c r="H103" s="245">
        <v>107.54776775858979</v>
      </c>
    </row>
    <row r="104" spans="1:35">
      <c r="A104" s="86" t="str">
        <v>scghqe_strain</v>
      </c>
      <c r="B104" s="239">
        <v>103</v>
      </c>
      <c r="C104" s="86" t="s">
        <v>373</v>
      </c>
      <c r="D104" s="241">
        <f>COUNTIF($C$1:$C104,C104)</f>
        <v>5</v>
      </c>
      <c r="E104" s="241" t="str">
        <f t="shared" si="13"/>
        <v>Wellbeing (GHQ)5</v>
      </c>
      <c r="F104" s="86" t="s">
        <v>382</v>
      </c>
      <c r="G104" s="242">
        <v>0.22753932584269665</v>
      </c>
      <c r="H104" s="245">
        <v>105.9070133547466</v>
      </c>
    </row>
    <row r="105" spans="1:35">
      <c r="A105" s="86" t="str">
        <v>scghqf_difficulties</v>
      </c>
      <c r="B105" s="239">
        <v>104</v>
      </c>
      <c r="C105" s="86" t="s">
        <v>373</v>
      </c>
      <c r="D105" s="241">
        <f>COUNTIF($C$1:$C105,C105)</f>
        <v>6</v>
      </c>
      <c r="E105" s="241" t="str">
        <f t="shared" si="13"/>
        <v>Wellbeing (GHQ)6</v>
      </c>
      <c r="F105" s="86" t="s">
        <v>384</v>
      </c>
      <c r="G105" s="242">
        <v>0.15458426966292135</v>
      </c>
      <c r="H105" s="245">
        <v>110.00612443105999</v>
      </c>
    </row>
    <row r="106" spans="1:35">
      <c r="A106" s="86" t="str">
        <v>scghqg_enjoyactivs</v>
      </c>
      <c r="B106" s="239">
        <v>105</v>
      </c>
      <c r="C106" s="86" t="s">
        <v>373</v>
      </c>
      <c r="D106" s="241">
        <f>COUNTIF($C$1:$C106,C106)</f>
        <v>7</v>
      </c>
      <c r="E106" s="241" t="str">
        <f t="shared" si="13"/>
        <v>Wellbeing (GHQ)7</v>
      </c>
      <c r="F106" s="86" t="s">
        <v>386</v>
      </c>
      <c r="G106" s="242">
        <v>0.18592134831460672</v>
      </c>
      <c r="H106" s="245">
        <v>107.84273916300646</v>
      </c>
    </row>
    <row r="107" spans="1:35">
      <c r="A107" s="86" t="str">
        <v>scghqh_faceproblems</v>
      </c>
      <c r="B107" s="239">
        <v>106</v>
      </c>
      <c r="C107" s="86" t="s">
        <v>373</v>
      </c>
      <c r="D107" s="241">
        <f>COUNTIF($C$1:$C107,C107)</f>
        <v>8</v>
      </c>
      <c r="E107" s="241" t="str">
        <f t="shared" si="13"/>
        <v>Wellbeing (GHQ)8</v>
      </c>
      <c r="F107" s="86" t="s">
        <v>388</v>
      </c>
      <c r="G107" s="242">
        <v>0.1224606741573034</v>
      </c>
      <c r="H107" s="245">
        <v>111.97475733152584</v>
      </c>
    </row>
    <row r="108" spans="1:35">
      <c r="A108" s="86" t="str">
        <v>scghqi_depressed</v>
      </c>
      <c r="B108" s="239">
        <v>107</v>
      </c>
      <c r="C108" s="86" t="s">
        <v>373</v>
      </c>
      <c r="D108" s="241">
        <f>COUNTIF($C$1:$C108,C108)</f>
        <v>9</v>
      </c>
      <c r="E108" s="241" t="str">
        <f t="shared" si="13"/>
        <v>Wellbeing (GHQ)9</v>
      </c>
      <c r="F108" s="86" t="s">
        <v>390</v>
      </c>
      <c r="G108" s="242">
        <v>0.21604494382022474</v>
      </c>
      <c r="H108" s="245">
        <v>107.81192498061036</v>
      </c>
    </row>
    <row r="109" spans="1:35">
      <c r="A109" s="86" t="str">
        <v>scghqj_confidence</v>
      </c>
      <c r="B109" s="239">
        <v>108</v>
      </c>
      <c r="C109" s="86" t="s">
        <v>373</v>
      </c>
      <c r="D109" s="241">
        <f>COUNTIF($C$1:$C109,C109)</f>
        <v>10</v>
      </c>
      <c r="E109" s="241" t="str">
        <f t="shared" si="13"/>
        <v>Wellbeing (GHQ)10</v>
      </c>
      <c r="F109" s="86" t="s">
        <v>392</v>
      </c>
      <c r="G109" s="242">
        <v>0.18603370786516851</v>
      </c>
      <c r="H109" s="245">
        <v>109.75499411887535</v>
      </c>
    </row>
    <row r="110" spans="1:35">
      <c r="A110" s="86" t="str">
        <v>scghqk_selfworth</v>
      </c>
      <c r="B110" s="239">
        <v>109</v>
      </c>
      <c r="C110" s="86" t="s">
        <v>373</v>
      </c>
      <c r="D110" s="241">
        <f>COUNTIF($C$1:$C110,C110)</f>
        <v>11</v>
      </c>
      <c r="E110" s="241" t="str">
        <f t="shared" si="13"/>
        <v>Wellbeing (GHQ)11</v>
      </c>
      <c r="F110" s="86" t="s">
        <v>111</v>
      </c>
      <c r="G110" s="242">
        <v>0.1099438202247191</v>
      </c>
      <c r="H110" s="245">
        <v>115.08631616402826</v>
      </c>
    </row>
    <row r="111" spans="1:35">
      <c r="A111" s="86" t="str">
        <v>scghql_happiness</v>
      </c>
      <c r="B111" s="239">
        <v>110</v>
      </c>
      <c r="C111" s="86" t="s">
        <v>373</v>
      </c>
      <c r="D111" s="241">
        <f>COUNTIF($C$1:$C111,C111)</f>
        <v>12</v>
      </c>
      <c r="E111" s="241" t="str">
        <f t="shared" si="13"/>
        <v>Wellbeing (GHQ)12</v>
      </c>
      <c r="F111" s="86" t="s">
        <v>109</v>
      </c>
      <c r="G111" s="242">
        <v>0.15992134831460675</v>
      </c>
      <c r="H111" s="245">
        <v>107.37936504083345</v>
      </c>
    </row>
    <row r="112" spans="1:35">
      <c r="A112" s="86" t="str">
        <v>SCOPNGBHA</v>
      </c>
      <c r="B112" s="239">
        <v>111</v>
      </c>
      <c r="C112" s="86" t="s">
        <v>395</v>
      </c>
      <c r="D112" s="241">
        <f>COUNTIF($C$1:$C112,C112)</f>
        <v>1</v>
      </c>
      <c r="E112" s="241" t="str">
        <f t="shared" si="13"/>
        <v>Isolation1</v>
      </c>
      <c r="F112" s="86" t="s">
        <v>396</v>
      </c>
      <c r="G112" s="242">
        <v>9.1898876404494387E-2</v>
      </c>
      <c r="H112" s="245">
        <v>114.8328413816326</v>
      </c>
    </row>
    <row r="113" spans="1:8">
      <c r="A113" s="86" t="str">
        <v>SCOPNGBHD</v>
      </c>
      <c r="B113" s="239">
        <v>112</v>
      </c>
      <c r="C113" s="86" t="s">
        <v>395</v>
      </c>
      <c r="D113" s="241">
        <f>COUNTIF($C$1:$C113,C113)</f>
        <v>2</v>
      </c>
      <c r="E113" s="241" t="str">
        <f t="shared" si="13"/>
        <v>Isolation2</v>
      </c>
      <c r="F113" s="86" t="s">
        <v>398</v>
      </c>
      <c r="G113" s="242">
        <v>0.391438202247191</v>
      </c>
      <c r="H113" s="245">
        <v>107.31145121066862</v>
      </c>
    </row>
    <row r="114" spans="1:8">
      <c r="A114" s="86" t="str">
        <v>SCOPNGBHH</v>
      </c>
      <c r="B114" s="239">
        <v>113</v>
      </c>
      <c r="C114" s="86" t="s">
        <v>395</v>
      </c>
      <c r="D114" s="241">
        <f>COUNTIF($C$1:$C114,C114)</f>
        <v>3</v>
      </c>
      <c r="E114" s="241" t="str">
        <f t="shared" si="13"/>
        <v>Isolation3</v>
      </c>
      <c r="F114" s="86" t="s">
        <v>400</v>
      </c>
      <c r="G114" s="242">
        <v>0.16314606741573034</v>
      </c>
      <c r="H114" s="245">
        <v>110.0072658839325</v>
      </c>
    </row>
    <row r="115" spans="1:8">
      <c r="A115" s="86" t="str">
        <v>SCOPNGBHC</v>
      </c>
      <c r="B115" s="239">
        <v>114</v>
      </c>
      <c r="C115" s="86" t="s">
        <v>395</v>
      </c>
      <c r="D115" s="241">
        <f>COUNTIF($C$1:$C115,C115)</f>
        <v>4</v>
      </c>
      <c r="E115" s="241" t="str">
        <f t="shared" si="13"/>
        <v>Isolation4</v>
      </c>
      <c r="F115" s="86" t="s">
        <v>402</v>
      </c>
      <c r="G115" s="242">
        <v>0.28444943820224716</v>
      </c>
      <c r="H115" s="245">
        <v>107.59361750615327</v>
      </c>
    </row>
    <row r="116" spans="1:8">
      <c r="A116" s="86" t="str">
        <v>SCOPNGBHA_x</v>
      </c>
      <c r="B116" s="239">
        <v>115</v>
      </c>
      <c r="C116" s="86" t="s">
        <v>395</v>
      </c>
      <c r="D116" s="241">
        <f>COUNTIF($C$1:$C116,C116)</f>
        <v>5</v>
      </c>
      <c r="E116" s="241" t="str">
        <f t="shared" si="13"/>
        <v>Isolation5</v>
      </c>
      <c r="F116" s="86" t="s">
        <v>404</v>
      </c>
      <c r="G116" s="242">
        <v>0.59725842696629217</v>
      </c>
      <c r="H116" s="245">
        <v>93.378864300701608</v>
      </c>
    </row>
    <row r="117" spans="1:8">
      <c r="A117" s="86" t="str">
        <v>SCOPNGBHD_x</v>
      </c>
      <c r="B117" s="239">
        <v>116</v>
      </c>
      <c r="C117" s="86" t="s">
        <v>395</v>
      </c>
      <c r="D117" s="241">
        <f>COUNTIF($C$1:$C117,C117)</f>
        <v>6</v>
      </c>
      <c r="E117" s="241" t="str">
        <f t="shared" si="13"/>
        <v>Isolation6</v>
      </c>
      <c r="F117" s="86" t="s">
        <v>406</v>
      </c>
      <c r="G117" s="242">
        <v>0.36792134831460677</v>
      </c>
      <c r="H117" s="245">
        <v>92.699675637640283</v>
      </c>
    </row>
    <row r="118" spans="1:8">
      <c r="A118" s="86" t="str">
        <v>SCOPNGBHH_x</v>
      </c>
      <c r="B118" s="239">
        <v>117</v>
      </c>
      <c r="C118" s="86" t="s">
        <v>395</v>
      </c>
      <c r="D118" s="241">
        <f>COUNTIF($C$1:$C118,C118)</f>
        <v>7</v>
      </c>
      <c r="E118" s="241" t="str">
        <f t="shared" si="13"/>
        <v>Isolation7</v>
      </c>
      <c r="F118" s="86" t="s">
        <v>408</v>
      </c>
      <c r="G118" s="242">
        <v>0.61671910112359551</v>
      </c>
      <c r="H118" s="245">
        <v>95.593407947282159</v>
      </c>
    </row>
    <row r="119" spans="1:8">
      <c r="A119" s="86" t="str">
        <v>SCOPNGBHC_x</v>
      </c>
      <c r="B119" s="239">
        <v>118</v>
      </c>
      <c r="C119" s="86" t="s">
        <v>395</v>
      </c>
      <c r="D119" s="241">
        <f>COUNTIF($C$1:$C119,C119)</f>
        <v>8</v>
      </c>
      <c r="E119" s="241" t="str">
        <f t="shared" si="13"/>
        <v>Isolation8</v>
      </c>
      <c r="F119" s="86" t="s">
        <v>410</v>
      </c>
      <c r="G119" s="242">
        <v>0.45248314606741574</v>
      </c>
      <c r="H119" s="245">
        <v>93.103731052324477</v>
      </c>
    </row>
    <row r="120" spans="1:8">
      <c r="A120" s="86" t="str">
        <v>ORGM5</v>
      </c>
      <c r="B120" s="239">
        <v>119</v>
      </c>
      <c r="C120" s="86" t="s">
        <v>412</v>
      </c>
      <c r="D120" s="241">
        <f>COUNTIF($C$1:$C120,C120)</f>
        <v>1</v>
      </c>
      <c r="E120" s="241" t="str">
        <f t="shared" si="13"/>
        <v>Community1</v>
      </c>
      <c r="F120" s="86" t="s">
        <v>413</v>
      </c>
      <c r="G120" s="242">
        <v>5.8483146067415732E-2</v>
      </c>
      <c r="H120" s="245">
        <v>89.809792715950152</v>
      </c>
    </row>
    <row r="121" spans="1:8">
      <c r="A121" s="86" t="str">
        <v>ORGM3</v>
      </c>
      <c r="B121" s="239">
        <v>120</v>
      </c>
      <c r="C121" s="86" t="s">
        <v>412</v>
      </c>
      <c r="D121" s="241">
        <f>COUNTIF($C$1:$C121,C121)</f>
        <v>2</v>
      </c>
      <c r="E121" s="241" t="str">
        <f t="shared" si="13"/>
        <v>Community2</v>
      </c>
      <c r="F121" s="86" t="s">
        <v>415</v>
      </c>
      <c r="G121" s="242">
        <v>3.7337078651685396E-2</v>
      </c>
      <c r="H121" s="245">
        <v>85.198798607969053</v>
      </c>
    </row>
    <row r="122" spans="1:8">
      <c r="A122" s="86" t="str">
        <v>ORGM11</v>
      </c>
      <c r="B122" s="239">
        <v>121</v>
      </c>
      <c r="C122" s="86" t="s">
        <v>412</v>
      </c>
      <c r="D122" s="241">
        <f>COUNTIF($C$1:$C122,C122)</f>
        <v>3</v>
      </c>
      <c r="E122" s="241" t="str">
        <f t="shared" si="13"/>
        <v>Community3</v>
      </c>
      <c r="F122" s="86" t="s">
        <v>417</v>
      </c>
      <c r="G122" s="242">
        <v>5.3505617977528085E-2</v>
      </c>
      <c r="H122" s="245">
        <v>83.777324955241824</v>
      </c>
    </row>
    <row r="123" spans="1:8">
      <c r="A123" s="86" t="str">
        <v>ORGM12</v>
      </c>
      <c r="B123" s="239">
        <v>122</v>
      </c>
      <c r="C123" s="86" t="s">
        <v>412</v>
      </c>
      <c r="D123" s="241">
        <f>COUNTIF($C$1:$C123,C123)</f>
        <v>4</v>
      </c>
      <c r="E123" s="241" t="str">
        <f t="shared" si="13"/>
        <v>Community4</v>
      </c>
      <c r="F123" s="86" t="s">
        <v>419</v>
      </c>
      <c r="G123" s="242">
        <v>0.11987640449438203</v>
      </c>
      <c r="H123" s="245">
        <v>115.10845143814714</v>
      </c>
    </row>
    <row r="124" spans="1:8">
      <c r="A124" s="86" t="str">
        <v>ORGM7</v>
      </c>
      <c r="B124" s="239">
        <v>123</v>
      </c>
      <c r="C124" s="86" t="s">
        <v>412</v>
      </c>
      <c r="D124" s="241">
        <f>COUNTIF($C$1:$C124,C124)</f>
        <v>5</v>
      </c>
      <c r="E124" s="241" t="str">
        <f t="shared" si="13"/>
        <v>Community5</v>
      </c>
      <c r="F124" s="86" t="s">
        <v>421</v>
      </c>
      <c r="G124" s="242">
        <v>0.10405617977528089</v>
      </c>
      <c r="H124" s="245">
        <v>95.88300288202602</v>
      </c>
    </row>
    <row r="125" spans="1:8">
      <c r="A125" s="86" t="str">
        <v>ORGM5_x</v>
      </c>
      <c r="B125" s="239">
        <v>124</v>
      </c>
      <c r="C125" s="86" t="s">
        <v>412</v>
      </c>
      <c r="D125" s="241">
        <f>COUNTIF($C$1:$C125,C125)</f>
        <v>6</v>
      </c>
      <c r="E125" s="241" t="str">
        <f t="shared" si="13"/>
        <v>Community6</v>
      </c>
      <c r="F125" s="86" t="s">
        <v>423</v>
      </c>
      <c r="G125" s="242">
        <v>0.94168539325842682</v>
      </c>
      <c r="H125" s="245">
        <v>100.72980843608576</v>
      </c>
    </row>
    <row r="126" spans="1:8">
      <c r="A126" s="86" t="str">
        <v>ORGM3_x</v>
      </c>
      <c r="B126" s="239">
        <v>125</v>
      </c>
      <c r="C126" s="86" t="s">
        <v>412</v>
      </c>
      <c r="D126" s="241">
        <f>COUNTIF($C$1:$C126,C126)</f>
        <v>7</v>
      </c>
      <c r="E126" s="241" t="str">
        <f t="shared" si="13"/>
        <v>Community7</v>
      </c>
      <c r="F126" s="86" t="s">
        <v>425</v>
      </c>
      <c r="G126" s="242">
        <v>0.96268539325842695</v>
      </c>
      <c r="H126" s="245">
        <v>100.67969143064998</v>
      </c>
    </row>
    <row r="127" spans="1:8">
      <c r="A127" s="86" t="str">
        <v>ORGM11_x</v>
      </c>
      <c r="B127" s="239">
        <v>126</v>
      </c>
      <c r="C127" s="86" t="s">
        <v>412</v>
      </c>
      <c r="D127" s="241">
        <f>COUNTIF($C$1:$C127,C127)</f>
        <v>8</v>
      </c>
      <c r="E127" s="241" t="str">
        <f t="shared" si="13"/>
        <v>Community8</v>
      </c>
      <c r="F127" s="86" t="s">
        <v>427</v>
      </c>
      <c r="G127" s="242">
        <v>0.94662921348314588</v>
      </c>
      <c r="H127" s="245">
        <v>101.15650050836354</v>
      </c>
    </row>
    <row r="128" spans="1:8">
      <c r="A128" s="86" t="str">
        <v>ORGM12_x</v>
      </c>
      <c r="B128" s="239">
        <v>127</v>
      </c>
      <c r="C128" s="86" t="s">
        <v>412</v>
      </c>
      <c r="D128" s="241">
        <f>COUNTIF($C$1:$C128,C128)</f>
        <v>9</v>
      </c>
      <c r="E128" s="241" t="str">
        <f t="shared" si="13"/>
        <v>Community9</v>
      </c>
      <c r="F128" s="86" t="s">
        <v>429</v>
      </c>
      <c r="G128" s="242">
        <v>0.87975280898876407</v>
      </c>
      <c r="H128" s="245">
        <v>98.210853159599552</v>
      </c>
    </row>
    <row r="129" spans="1:8">
      <c r="A129" s="86" t="str">
        <v>ORGM7_x</v>
      </c>
      <c r="B129" s="239">
        <v>128</v>
      </c>
      <c r="C129" s="86" t="s">
        <v>412</v>
      </c>
      <c r="D129" s="241">
        <f>COUNTIF($C$1:$C129,C129)</f>
        <v>10</v>
      </c>
      <c r="E129" s="241" t="str">
        <f t="shared" si="13"/>
        <v>Community10</v>
      </c>
      <c r="F129" s="86" t="s">
        <v>431</v>
      </c>
      <c r="G129" s="242">
        <v>0.8959438202247193</v>
      </c>
      <c r="H129" s="245">
        <v>100.50121872034559</v>
      </c>
    </row>
    <row r="130" spans="1:8">
      <c r="A130" s="86" t="str">
        <v>NOISYN</v>
      </c>
      <c r="B130" s="239">
        <v>129</v>
      </c>
      <c r="C130" s="86" t="s">
        <v>433</v>
      </c>
      <c r="D130" s="241">
        <f>COUNTIF($C$1:$C130,C130)</f>
        <v>1</v>
      </c>
      <c r="E130" s="241" t="str">
        <f t="shared" si="13"/>
        <v>Accommodation &amp; Neighbourhood1</v>
      </c>
      <c r="F130" s="86" t="s">
        <v>434</v>
      </c>
      <c r="G130" s="242">
        <v>0.2271123595505618</v>
      </c>
      <c r="H130" s="245">
        <v>122.04901109724982</v>
      </c>
    </row>
    <row r="131" spans="1:8">
      <c r="A131" s="86" t="str">
        <v>NOHEATCH</v>
      </c>
      <c r="B131" s="239">
        <v>130</v>
      </c>
      <c r="C131" s="86" t="s">
        <v>433</v>
      </c>
      <c r="D131" s="241">
        <f>COUNTIF($C$1:$C131,C131)</f>
        <v>2</v>
      </c>
      <c r="E131" s="241" t="str">
        <f t="shared" ref="E131:E194" si="22">C131&amp;D131</f>
        <v>Accommodation &amp; Neighbourhood2</v>
      </c>
      <c r="F131" s="86" t="s">
        <v>436</v>
      </c>
      <c r="G131" s="242">
        <v>0.10657303370786518</v>
      </c>
      <c r="H131" s="245">
        <v>98.585582612848881</v>
      </c>
    </row>
    <row r="132" spans="1:8">
      <c r="A132" s="86" t="str">
        <v>GRIMYN</v>
      </c>
      <c r="B132" s="239">
        <v>131</v>
      </c>
      <c r="C132" s="86" t="s">
        <v>433</v>
      </c>
      <c r="D132" s="241">
        <f>COUNTIF($C$1:$C132,C132)</f>
        <v>3</v>
      </c>
      <c r="E132" s="241" t="str">
        <f t="shared" si="22"/>
        <v>Accommodation &amp; Neighbourhood3</v>
      </c>
      <c r="F132" s="86" t="s">
        <v>438</v>
      </c>
      <c r="G132" s="242">
        <v>0.11830337078651686</v>
      </c>
      <c r="H132" s="245">
        <v>104.06066319825149</v>
      </c>
    </row>
    <row r="133" spans="1:8">
      <c r="A133" s="86" t="str">
        <v>CRVAND</v>
      </c>
      <c r="B133" s="239">
        <v>132</v>
      </c>
      <c r="C133" s="86" t="s">
        <v>433</v>
      </c>
      <c r="D133" s="241">
        <f>COUNTIF($C$1:$C133,C133)</f>
        <v>4</v>
      </c>
      <c r="E133" s="241" t="str">
        <f t="shared" si="22"/>
        <v>Accommodation &amp; Neighbourhood4</v>
      </c>
      <c r="F133" s="86" t="s">
        <v>440</v>
      </c>
      <c r="G133" s="242">
        <v>8.8898876404494398E-2</v>
      </c>
      <c r="H133" s="245">
        <v>142.97019262771519</v>
      </c>
    </row>
    <row r="134" spans="1:8">
      <c r="A134" s="86" t="str">
        <v>NOISYN_x</v>
      </c>
      <c r="B134" s="239">
        <v>133</v>
      </c>
      <c r="C134" s="86" t="s">
        <v>433</v>
      </c>
      <c r="D134" s="241">
        <f>COUNTIF($C$1:$C134,C134)</f>
        <v>5</v>
      </c>
      <c r="E134" s="241" t="str">
        <f t="shared" si="22"/>
        <v>Accommodation &amp; Neighbourhood5</v>
      </c>
      <c r="F134" s="86" t="s">
        <v>442</v>
      </c>
      <c r="G134" s="242">
        <v>0.77289887640449439</v>
      </c>
      <c r="H134" s="245">
        <v>94.958048365135198</v>
      </c>
    </row>
    <row r="135" spans="1:8">
      <c r="A135" s="86" t="str">
        <v>HEATCH</v>
      </c>
      <c r="B135" s="239">
        <v>134</v>
      </c>
      <c r="C135" s="86" t="s">
        <v>433</v>
      </c>
      <c r="D135" s="241">
        <f>COUNTIF($C$1:$C135,C135)</f>
        <v>6</v>
      </c>
      <c r="E135" s="241" t="str">
        <f t="shared" si="22"/>
        <v>Accommodation &amp; Neighbourhood6</v>
      </c>
      <c r="F135" s="86" t="s">
        <v>444</v>
      </c>
      <c r="G135" s="242">
        <v>0.89342696629213481</v>
      </c>
      <c r="H135" s="245">
        <v>100.17139918423202</v>
      </c>
    </row>
    <row r="136" spans="1:8">
      <c r="A136" s="86" t="str">
        <v>GRIMYN_x</v>
      </c>
      <c r="B136" s="239">
        <v>135</v>
      </c>
      <c r="C136" s="86" t="s">
        <v>433</v>
      </c>
      <c r="D136" s="241">
        <f>COUNTIF($C$1:$C136,C136)</f>
        <v>7</v>
      </c>
      <c r="E136" s="241" t="str">
        <f t="shared" si="22"/>
        <v>Accommodation &amp; Neighbourhood7</v>
      </c>
      <c r="F136" s="86" t="s">
        <v>446</v>
      </c>
      <c r="G136" s="242">
        <v>0.88159550561797773</v>
      </c>
      <c r="H136" s="245">
        <v>99.466573091090083</v>
      </c>
    </row>
    <row r="137" spans="1:8">
      <c r="A137" s="86" t="str">
        <v>CRVAND_x</v>
      </c>
      <c r="B137" s="239">
        <v>136</v>
      </c>
      <c r="C137" s="86" t="s">
        <v>433</v>
      </c>
      <c r="D137" s="241">
        <f>COUNTIF($C$1:$C137,C137)</f>
        <v>8</v>
      </c>
      <c r="E137" s="241" t="str">
        <f t="shared" si="22"/>
        <v>Accommodation &amp; Neighbourhood8</v>
      </c>
      <c r="F137" s="86" t="s">
        <v>448</v>
      </c>
      <c r="G137" s="242">
        <v>0.91100000000000003</v>
      </c>
      <c r="H137" s="245">
        <v>97.129313758277803</v>
      </c>
    </row>
    <row r="138" spans="1:8">
      <c r="A138" s="86" t="str">
        <v>SCLFSATO_lo</v>
      </c>
      <c r="B138" s="239">
        <v>137</v>
      </c>
      <c r="C138" s="86" t="s">
        <v>450</v>
      </c>
      <c r="D138" s="241">
        <f>COUNTIF($C$1:$C138,C138)</f>
        <v>1</v>
      </c>
      <c r="E138" s="241" t="str">
        <f t="shared" si="22"/>
        <v>Contentment1</v>
      </c>
      <c r="F138" s="86" t="s">
        <v>451</v>
      </c>
      <c r="G138" s="242">
        <v>7.7348314606741575E-2</v>
      </c>
      <c r="H138" s="245">
        <v>120.30590004024113</v>
      </c>
    </row>
    <row r="139" spans="1:8">
      <c r="A139" s="86" t="str">
        <v>SCLFSAT1_lo</v>
      </c>
      <c r="B139" s="239">
        <v>138</v>
      </c>
      <c r="C139" s="86" t="s">
        <v>450</v>
      </c>
      <c r="D139" s="241">
        <f>COUNTIF($C$1:$C139,C139)</f>
        <v>2</v>
      </c>
      <c r="E139" s="241" t="str">
        <f t="shared" si="22"/>
        <v>Contentment2</v>
      </c>
      <c r="F139" s="86" t="s">
        <v>453</v>
      </c>
      <c r="G139" s="242">
        <v>0.11848314606741572</v>
      </c>
      <c r="H139" s="245">
        <v>112.97211476154358</v>
      </c>
    </row>
    <row r="140" spans="1:8">
      <c r="A140" s="86" t="str">
        <v>SCLFSAT2_lo</v>
      </c>
      <c r="B140" s="239">
        <v>139</v>
      </c>
      <c r="C140" s="86" t="s">
        <v>450</v>
      </c>
      <c r="D140" s="241">
        <f>COUNTIF($C$1:$C140,C140)</f>
        <v>3</v>
      </c>
      <c r="E140" s="241" t="str">
        <f t="shared" si="22"/>
        <v>Contentment3</v>
      </c>
      <c r="F140" s="86" t="s">
        <v>455</v>
      </c>
      <c r="G140" s="242">
        <v>0.11657303370786516</v>
      </c>
      <c r="H140" s="245">
        <v>119.83383370967964</v>
      </c>
    </row>
    <row r="141" spans="1:8">
      <c r="A141" s="86" t="str">
        <v>JBSAT_lo</v>
      </c>
      <c r="B141" s="239">
        <v>140</v>
      </c>
      <c r="C141" s="86" t="s">
        <v>450</v>
      </c>
      <c r="D141" s="241">
        <f>COUNTIF($C$1:$C141,C141)</f>
        <v>4</v>
      </c>
      <c r="E141" s="241" t="str">
        <f t="shared" si="22"/>
        <v>Contentment4</v>
      </c>
      <c r="F141" s="86" t="s">
        <v>457</v>
      </c>
      <c r="G141" s="242">
        <v>4.4966292134831456E-2</v>
      </c>
      <c r="H141" s="245">
        <v>105.45139911273802</v>
      </c>
    </row>
    <row r="142" spans="1:8">
      <c r="A142" s="86" t="str">
        <v>SCLFSAT7_lo</v>
      </c>
      <c r="B142" s="239">
        <v>141</v>
      </c>
      <c r="C142" s="86" t="s">
        <v>450</v>
      </c>
      <c r="D142" s="241">
        <f>COUNTIF($C$1:$C142,C142)</f>
        <v>5</v>
      </c>
      <c r="E142" s="241" t="str">
        <f t="shared" si="22"/>
        <v>Contentment5</v>
      </c>
      <c r="F142" s="86" t="s">
        <v>459</v>
      </c>
      <c r="G142" s="242">
        <v>9.5606741573033685E-2</v>
      </c>
      <c r="H142" s="245">
        <v>113.25703311431732</v>
      </c>
    </row>
    <row r="143" spans="1:8">
      <c r="A143" s="86" t="str">
        <v>SCLFSATO_med</v>
      </c>
      <c r="B143" s="239">
        <v>142</v>
      </c>
      <c r="C143" s="86" t="s">
        <v>450</v>
      </c>
      <c r="D143" s="241">
        <f>COUNTIF($C$1:$C143,C143)</f>
        <v>6</v>
      </c>
      <c r="E143" s="241" t="str">
        <f t="shared" si="22"/>
        <v>Contentment6</v>
      </c>
      <c r="F143" s="86" t="s">
        <v>461</v>
      </c>
      <c r="G143" s="242">
        <v>0.41974157303370785</v>
      </c>
      <c r="H143" s="245">
        <v>109.02889709613217</v>
      </c>
    </row>
    <row r="144" spans="1:8">
      <c r="A144" s="86" t="str">
        <v>SCLFSAT1_med</v>
      </c>
      <c r="B144" s="239">
        <v>143</v>
      </c>
      <c r="C144" s="86" t="s">
        <v>450</v>
      </c>
      <c r="D144" s="241">
        <f>COUNTIF($C$1:$C144,C144)</f>
        <v>7</v>
      </c>
      <c r="E144" s="241" t="str">
        <f t="shared" si="22"/>
        <v>Contentment7</v>
      </c>
      <c r="F144" s="86" t="s">
        <v>463</v>
      </c>
      <c r="G144" s="242">
        <v>0.42584269662921348</v>
      </c>
      <c r="H144" s="245">
        <v>105.95093385750177</v>
      </c>
    </row>
    <row r="145" spans="1:8">
      <c r="A145" s="86" t="str">
        <v>SCLFSAT2_med</v>
      </c>
      <c r="B145" s="239">
        <v>144</v>
      </c>
      <c r="C145" s="86" t="s">
        <v>450</v>
      </c>
      <c r="D145" s="241">
        <f>COUNTIF($C$1:$C145,C145)</f>
        <v>8</v>
      </c>
      <c r="E145" s="241" t="str">
        <f t="shared" si="22"/>
        <v>Contentment8</v>
      </c>
      <c r="F145" s="86" t="s">
        <v>465</v>
      </c>
      <c r="G145" s="242">
        <v>0.48725842696629207</v>
      </c>
      <c r="H145" s="245">
        <v>109.97366217212199</v>
      </c>
    </row>
    <row r="146" spans="1:8">
      <c r="A146" s="86" t="str">
        <v>JBSAT_med</v>
      </c>
      <c r="B146" s="239">
        <v>145</v>
      </c>
      <c r="C146" s="86" t="s">
        <v>450</v>
      </c>
      <c r="D146" s="241">
        <f>COUNTIF($C$1:$C146,C146)</f>
        <v>9</v>
      </c>
      <c r="E146" s="241" t="str">
        <f t="shared" si="22"/>
        <v>Contentment9</v>
      </c>
      <c r="F146" s="86" t="s">
        <v>467</v>
      </c>
      <c r="G146" s="242">
        <v>0.38391011235955053</v>
      </c>
      <c r="H146" s="245">
        <v>102.09066302291035</v>
      </c>
    </row>
    <row r="147" spans="1:8">
      <c r="A147" s="86" t="str">
        <v>SCLFSAT7_med</v>
      </c>
      <c r="B147" s="239">
        <v>146</v>
      </c>
      <c r="C147" s="86" t="s">
        <v>450</v>
      </c>
      <c r="D147" s="241">
        <f>COUNTIF($C$1:$C147,C147)</f>
        <v>10</v>
      </c>
      <c r="E147" s="241" t="str">
        <f t="shared" si="22"/>
        <v>Contentment10</v>
      </c>
      <c r="F147" s="86" t="s">
        <v>469</v>
      </c>
      <c r="G147" s="242">
        <v>0.49907865168539323</v>
      </c>
      <c r="H147" s="245">
        <v>107.60014954998258</v>
      </c>
    </row>
    <row r="148" spans="1:8">
      <c r="A148" s="86" t="str">
        <v>SCLFSATO_hi</v>
      </c>
      <c r="B148" s="239">
        <v>147</v>
      </c>
      <c r="C148" s="86" t="s">
        <v>450</v>
      </c>
      <c r="D148" s="241">
        <f>COUNTIF($C$1:$C148,C148)</f>
        <v>11</v>
      </c>
      <c r="E148" s="241" t="str">
        <f t="shared" si="22"/>
        <v>Contentment11</v>
      </c>
      <c r="F148" s="86" t="s">
        <v>471</v>
      </c>
      <c r="G148" s="242">
        <v>0.50323595505617968</v>
      </c>
      <c r="H148" s="245">
        <v>91.30431818943255</v>
      </c>
    </row>
    <row r="149" spans="1:8">
      <c r="A149" s="86" t="str">
        <v>SCLFSAT1_hi</v>
      </c>
      <c r="B149" s="239">
        <v>148</v>
      </c>
      <c r="C149" s="86" t="s">
        <v>450</v>
      </c>
      <c r="D149" s="241">
        <f>COUNTIF($C$1:$C149,C149)</f>
        <v>12</v>
      </c>
      <c r="E149" s="241" t="str">
        <f t="shared" si="22"/>
        <v>Contentment12</v>
      </c>
      <c r="F149" s="86" t="s">
        <v>473</v>
      </c>
      <c r="G149" s="242">
        <v>0.45583146067415725</v>
      </c>
      <c r="H149" s="245">
        <v>92.419293113982889</v>
      </c>
    </row>
    <row r="150" spans="1:8">
      <c r="A150" s="86" t="str">
        <v>SCLFSAT2_hi</v>
      </c>
      <c r="B150" s="239">
        <v>149</v>
      </c>
      <c r="C150" s="86" t="s">
        <v>450</v>
      </c>
      <c r="D150" s="241">
        <f>COUNTIF($C$1:$C150,C150)</f>
        <v>13</v>
      </c>
      <c r="E150" s="241" t="str">
        <f t="shared" si="22"/>
        <v>Contentment13</v>
      </c>
      <c r="F150" s="86" t="s">
        <v>475</v>
      </c>
      <c r="G150" s="242">
        <v>0.39598876404494376</v>
      </c>
      <c r="H150" s="245">
        <v>86.151958470955137</v>
      </c>
    </row>
    <row r="151" spans="1:8">
      <c r="A151" s="86" t="str">
        <v>JBSAT_hi</v>
      </c>
      <c r="B151" s="239">
        <v>150</v>
      </c>
      <c r="C151" s="86" t="s">
        <v>450</v>
      </c>
      <c r="D151" s="241">
        <f>COUNTIF($C$1:$C151,C151)</f>
        <v>14</v>
      </c>
      <c r="E151" s="241" t="str">
        <f t="shared" si="22"/>
        <v>Contentment14</v>
      </c>
      <c r="F151" s="86" t="s">
        <v>477</v>
      </c>
      <c r="G151" s="242">
        <v>0.57110112359550569</v>
      </c>
      <c r="H151" s="245">
        <v>98.253105811431112</v>
      </c>
    </row>
    <row r="152" spans="1:8">
      <c r="A152" s="86" t="str">
        <v>SCLFSAT7_hi</v>
      </c>
      <c r="B152" s="239">
        <v>151</v>
      </c>
      <c r="C152" s="86" t="s">
        <v>450</v>
      </c>
      <c r="D152" s="241">
        <f>COUNTIF($C$1:$C152,C152)</f>
        <v>15</v>
      </c>
      <c r="E152" s="241" t="str">
        <f t="shared" si="22"/>
        <v>Contentment15</v>
      </c>
      <c r="F152" s="86" t="s">
        <v>479</v>
      </c>
      <c r="G152" s="242">
        <v>0.40532584269662925</v>
      </c>
      <c r="H152" s="245">
        <v>89.734533802520502</v>
      </c>
    </row>
    <row r="153" spans="1:8">
      <c r="A153" s="86" t="str">
        <v>age0004</v>
      </c>
      <c r="B153" s="239">
        <v>152</v>
      </c>
      <c r="C153" s="86" t="s">
        <v>52</v>
      </c>
      <c r="D153" s="241">
        <f>COUNTIF($C$1:$C153,C153)</f>
        <v>1</v>
      </c>
      <c r="E153" s="241" t="str">
        <f t="shared" si="22"/>
        <v>Age1</v>
      </c>
      <c r="F153" s="86" t="s">
        <v>481</v>
      </c>
      <c r="G153" s="242">
        <v>6.1022471910112348E-2</v>
      </c>
      <c r="H153" s="245">
        <v>115.83227354839745</v>
      </c>
    </row>
    <row r="154" spans="1:8">
      <c r="A154" s="86" t="str">
        <v>age0517</v>
      </c>
      <c r="B154" s="239">
        <v>153</v>
      </c>
      <c r="C154" s="86" t="s">
        <v>52</v>
      </c>
      <c r="D154" s="241">
        <f>COUNTIF($C$1:$C154,C154)</f>
        <v>2</v>
      </c>
      <c r="E154" s="241" t="str">
        <f t="shared" si="22"/>
        <v>Age2</v>
      </c>
      <c r="F154" s="86" t="s">
        <v>482</v>
      </c>
      <c r="G154" s="242">
        <v>0.16889887640449436</v>
      </c>
      <c r="H154" s="245">
        <v>108.27415602517925</v>
      </c>
    </row>
    <row r="155" spans="1:8">
      <c r="A155" s="86" t="str">
        <v>age1824</v>
      </c>
      <c r="B155" s="239">
        <v>154</v>
      </c>
      <c r="C155" s="86" t="s">
        <v>52</v>
      </c>
      <c r="D155" s="241">
        <f>COUNTIF($C$1:$C155,C155)</f>
        <v>3</v>
      </c>
      <c r="E155" s="241" t="str">
        <f t="shared" si="22"/>
        <v>Age3</v>
      </c>
      <c r="F155" s="86" t="s">
        <v>483</v>
      </c>
      <c r="G155" s="242">
        <v>8.4528089887640448E-2</v>
      </c>
      <c r="H155" s="245">
        <v>116.84610229651717</v>
      </c>
    </row>
    <row r="156" spans="1:8">
      <c r="A156" s="86" t="str">
        <v>age2534</v>
      </c>
      <c r="B156" s="239">
        <v>155</v>
      </c>
      <c r="C156" s="86" t="s">
        <v>52</v>
      </c>
      <c r="D156" s="241">
        <f>COUNTIF($C$1:$C156,C156)</f>
        <v>4</v>
      </c>
      <c r="E156" s="241" t="str">
        <f t="shared" si="22"/>
        <v>Age4</v>
      </c>
      <c r="F156" s="86" t="s">
        <v>484</v>
      </c>
      <c r="G156" s="242">
        <v>0.13650561797752811</v>
      </c>
      <c r="H156" s="245">
        <v>115.97282581306314</v>
      </c>
    </row>
    <row r="157" spans="1:8">
      <c r="A157" s="86" t="str">
        <v>age3549</v>
      </c>
      <c r="B157" s="239">
        <v>156</v>
      </c>
      <c r="C157" s="86" t="s">
        <v>52</v>
      </c>
      <c r="D157" s="241">
        <f>COUNTIF($C$1:$C157,C157)</f>
        <v>5</v>
      </c>
      <c r="E157" s="241" t="str">
        <f t="shared" si="22"/>
        <v>Age5</v>
      </c>
      <c r="F157" s="86" t="s">
        <v>485</v>
      </c>
      <c r="G157" s="242">
        <v>0.19285393258426964</v>
      </c>
      <c r="H157" s="245">
        <v>104.16685903323601</v>
      </c>
    </row>
    <row r="158" spans="1:8">
      <c r="A158" s="86" t="str">
        <v>age5064</v>
      </c>
      <c r="B158" s="239">
        <v>157</v>
      </c>
      <c r="C158" s="86" t="s">
        <v>52</v>
      </c>
      <c r="D158" s="241">
        <f>COUNTIF($C$1:$C158,C158)</f>
        <v>6</v>
      </c>
      <c r="E158" s="241" t="str">
        <f t="shared" si="22"/>
        <v>Age6</v>
      </c>
      <c r="F158" s="86" t="s">
        <v>486</v>
      </c>
      <c r="G158" s="242">
        <v>0.19008988764044943</v>
      </c>
      <c r="H158" s="245">
        <v>90.613131795765995</v>
      </c>
    </row>
    <row r="159" spans="1:8">
      <c r="A159" s="86" t="str">
        <v>age6574</v>
      </c>
      <c r="B159" s="239">
        <v>158</v>
      </c>
      <c r="C159" s="86" t="s">
        <v>52</v>
      </c>
      <c r="D159" s="241">
        <f>COUNTIF($C$1:$C159,C159)</f>
        <v>7</v>
      </c>
      <c r="E159" s="241" t="str">
        <f t="shared" si="22"/>
        <v>Age7</v>
      </c>
      <c r="F159" s="86" t="s">
        <v>487</v>
      </c>
      <c r="G159" s="242">
        <v>9.0752808988764047E-2</v>
      </c>
      <c r="H159" s="245">
        <v>80.698451417864646</v>
      </c>
    </row>
    <row r="160" spans="1:8">
      <c r="A160" s="86" t="str">
        <v>age75p</v>
      </c>
      <c r="B160" s="239">
        <v>159</v>
      </c>
      <c r="C160" s="86" t="s">
        <v>52</v>
      </c>
      <c r="D160" s="241">
        <f>COUNTIF($C$1:$C160,C160)</f>
        <v>8</v>
      </c>
      <c r="E160" s="241" t="str">
        <f t="shared" si="22"/>
        <v>Age8</v>
      </c>
      <c r="F160" s="86" t="s">
        <v>488</v>
      </c>
      <c r="G160" s="242">
        <v>7.5123595505617993E-2</v>
      </c>
      <c r="H160" s="245">
        <v>79.91705706113116</v>
      </c>
    </row>
    <row r="161" spans="1:8">
      <c r="A161" s="86" t="str">
        <v>rcd_gor_dv_101</v>
      </c>
      <c r="B161" s="239">
        <v>160</v>
      </c>
      <c r="C161" s="86" t="s">
        <v>491</v>
      </c>
      <c r="D161" s="241">
        <f>COUNTIF($C$1:$C161,C161)</f>
        <v>1</v>
      </c>
      <c r="E161" s="241" t="str">
        <f t="shared" si="22"/>
        <v>Geography1</v>
      </c>
      <c r="F161" s="86" t="s">
        <v>492</v>
      </c>
      <c r="G161" s="242">
        <v>0.83935955056179778</v>
      </c>
      <c r="H161" s="245">
        <v>99.996989129426652</v>
      </c>
    </row>
    <row r="162" spans="1:8">
      <c r="A162" s="86" t="str">
        <v>rcd_gor_dv_102</v>
      </c>
      <c r="B162" s="239">
        <v>161</v>
      </c>
      <c r="C162" s="86" t="s">
        <v>491</v>
      </c>
      <c r="D162" s="241">
        <f>COUNTIF($C$1:$C162,C162)</f>
        <v>2</v>
      </c>
      <c r="E162" s="241" t="str">
        <f t="shared" si="22"/>
        <v>Geography2</v>
      </c>
      <c r="F162" s="86" t="s">
        <v>494</v>
      </c>
      <c r="G162" s="242">
        <v>4.297752808988764E-2</v>
      </c>
      <c r="H162" s="245">
        <v>87.707780376607772</v>
      </c>
    </row>
    <row r="163" spans="1:8">
      <c r="A163" s="86" t="str">
        <v>rcd_gor_dv_103</v>
      </c>
      <c r="B163" s="239">
        <v>162</v>
      </c>
      <c r="C163" s="86" t="s">
        <v>491</v>
      </c>
      <c r="D163" s="241">
        <f>COUNTIF($C$1:$C163,C163)</f>
        <v>3</v>
      </c>
      <c r="E163" s="241" t="str">
        <f t="shared" si="22"/>
        <v>Geography3</v>
      </c>
      <c r="F163" s="86" t="s">
        <v>496</v>
      </c>
      <c r="G163" s="242">
        <v>9.0494382022471911E-2</v>
      </c>
      <c r="H163" s="245">
        <v>108.63615412025072</v>
      </c>
    </row>
    <row r="164" spans="1:8">
      <c r="A164" s="86" t="str">
        <v>rcd_gor_dv_104</v>
      </c>
      <c r="B164" s="239">
        <v>163</v>
      </c>
      <c r="C164" s="86" t="s">
        <v>491</v>
      </c>
      <c r="D164" s="241">
        <f>COUNTIF($C$1:$C164,C164)</f>
        <v>4</v>
      </c>
      <c r="E164" s="241" t="str">
        <f t="shared" si="22"/>
        <v>Geography4</v>
      </c>
      <c r="F164" s="86" t="s">
        <v>498</v>
      </c>
      <c r="G164" s="242">
        <v>2.7359550561797757E-2</v>
      </c>
      <c r="H164" s="245">
        <v>95.900257743462646</v>
      </c>
    </row>
    <row r="165" spans="1:8">
      <c r="A165" s="86" t="str">
        <v>rcd_RACEL_DV_101</v>
      </c>
      <c r="B165" s="239">
        <v>164</v>
      </c>
      <c r="C165" s="86" t="s">
        <v>500</v>
      </c>
      <c r="D165" s="241">
        <f>COUNTIF($C$1:$C165,C165)</f>
        <v>1</v>
      </c>
      <c r="E165" s="241" t="str">
        <f t="shared" si="22"/>
        <v>Ethnicity1</v>
      </c>
      <c r="F165" s="86" t="s">
        <v>501</v>
      </c>
      <c r="G165" s="242">
        <v>0.92165168539325859</v>
      </c>
      <c r="H165" s="245">
        <v>98.280911587562898</v>
      </c>
    </row>
    <row r="166" spans="1:8">
      <c r="A166" s="86" t="str">
        <v>rcd_RACEL_DV_102</v>
      </c>
      <c r="B166" s="239">
        <v>165</v>
      </c>
      <c r="C166" s="86" t="s">
        <v>500</v>
      </c>
      <c r="D166" s="241">
        <f>COUNTIF($C$1:$C166,C166)</f>
        <v>2</v>
      </c>
      <c r="E166" s="241" t="str">
        <f t="shared" si="22"/>
        <v>Ethnicity2</v>
      </c>
      <c r="F166" s="86" t="s">
        <v>503</v>
      </c>
      <c r="G166" s="242">
        <v>1.2595505617977528E-2</v>
      </c>
      <c r="H166" s="245">
        <v>106.79320056323354</v>
      </c>
    </row>
    <row r="167" spans="1:8">
      <c r="A167" s="86" t="str">
        <v>rcd_RACEL_DV_103</v>
      </c>
      <c r="B167" s="239">
        <v>166</v>
      </c>
      <c r="C167" s="86" t="s">
        <v>500</v>
      </c>
      <c r="D167" s="241">
        <f>COUNTIF($C$1:$C167,C167)</f>
        <v>3</v>
      </c>
      <c r="E167" s="241" t="str">
        <f t="shared" si="22"/>
        <v>Ethnicity3</v>
      </c>
      <c r="F167" s="86" t="s">
        <v>505</v>
      </c>
      <c r="G167" s="242">
        <v>4.1966292134831461E-2</v>
      </c>
      <c r="H167" s="245">
        <v>128.79917493759018</v>
      </c>
    </row>
    <row r="168" spans="1:8">
      <c r="A168" s="86" t="str">
        <v>rcd_RACEL_DV_104</v>
      </c>
      <c r="B168" s="239">
        <v>167</v>
      </c>
      <c r="C168" s="86" t="s">
        <v>500</v>
      </c>
      <c r="D168" s="241">
        <f>COUNTIF($C$1:$C168,C168)</f>
        <v>4</v>
      </c>
      <c r="E168" s="241" t="str">
        <f t="shared" si="22"/>
        <v>Ethnicity4</v>
      </c>
      <c r="F168" s="86" t="s">
        <v>507</v>
      </c>
      <c r="G168" s="242">
        <v>1.7876404494382023E-2</v>
      </c>
      <c r="H168" s="245">
        <v>140.57232702267598</v>
      </c>
    </row>
    <row r="169" spans="1:8">
      <c r="A169" s="86" t="str">
        <v>rcd_RACEL_DV_105</v>
      </c>
      <c r="B169" s="239">
        <v>168</v>
      </c>
      <c r="C169" s="86" t="s">
        <v>500</v>
      </c>
      <c r="D169" s="241">
        <f>COUNTIF($C$1:$C169,C169)</f>
        <v>5</v>
      </c>
      <c r="E169" s="241" t="str">
        <f t="shared" si="22"/>
        <v>Ethnicity5</v>
      </c>
      <c r="F169" s="86" t="s">
        <v>509</v>
      </c>
      <c r="G169" s="242">
        <v>5.426966292134832E-3</v>
      </c>
      <c r="H169" s="245">
        <v>110.89487338585873</v>
      </c>
    </row>
    <row r="170" spans="1:8">
      <c r="A170" s="86" t="str">
        <v>rcd_plbornc_101</v>
      </c>
      <c r="B170" s="239">
        <v>169</v>
      </c>
      <c r="C170" s="86" t="s">
        <v>511</v>
      </c>
      <c r="D170" s="241">
        <f>COUNTIF($C$1:$C170,C170)</f>
        <v>1</v>
      </c>
      <c r="E170" s="241" t="str">
        <f t="shared" si="22"/>
        <v>Country of Birth1</v>
      </c>
      <c r="F170" s="86" t="s">
        <v>512</v>
      </c>
      <c r="G170" s="242">
        <v>0.90458426966292116</v>
      </c>
      <c r="H170" s="245">
        <v>98.553012749531732</v>
      </c>
    </row>
    <row r="171" spans="1:8">
      <c r="A171" s="86" t="str">
        <v>rcd_plbornc_102</v>
      </c>
      <c r="B171" s="239">
        <v>170</v>
      </c>
      <c r="C171" s="86" t="s">
        <v>511</v>
      </c>
      <c r="D171" s="241">
        <f>COUNTIF($C$1:$C171,C171)</f>
        <v>2</v>
      </c>
      <c r="E171" s="241" t="str">
        <f t="shared" si="22"/>
        <v>Country of Birth2</v>
      </c>
      <c r="F171" s="86" t="s">
        <v>514</v>
      </c>
      <c r="G171" s="242">
        <v>1.8123595505617977E-2</v>
      </c>
      <c r="H171" s="245">
        <v>113.21163049690624</v>
      </c>
    </row>
    <row r="172" spans="1:8">
      <c r="A172" s="86" t="str">
        <v>rcd_plbornc_103</v>
      </c>
      <c r="B172" s="239">
        <v>171</v>
      </c>
      <c r="C172" s="86" t="s">
        <v>511</v>
      </c>
      <c r="D172" s="241">
        <f>COUNTIF($C$1:$C172,C172)</f>
        <v>3</v>
      </c>
      <c r="E172" s="241" t="str">
        <f t="shared" si="22"/>
        <v>Country of Birth3</v>
      </c>
      <c r="F172" s="86" t="s">
        <v>516</v>
      </c>
      <c r="G172" s="242">
        <v>1.9662921348314608E-3</v>
      </c>
      <c r="H172" s="245">
        <v>87.615622710977135</v>
      </c>
    </row>
    <row r="173" spans="1:8">
      <c r="A173" s="86" t="str">
        <v>rcd_plbornc_104</v>
      </c>
      <c r="B173" s="239">
        <v>172</v>
      </c>
      <c r="C173" s="86" t="s">
        <v>511</v>
      </c>
      <c r="D173" s="241">
        <f>COUNTIF($C$1:$C173,C173)</f>
        <v>4</v>
      </c>
      <c r="E173" s="241" t="str">
        <f t="shared" si="22"/>
        <v>Country of Birth4</v>
      </c>
      <c r="F173" s="86" t="s">
        <v>518</v>
      </c>
      <c r="G173" s="242">
        <v>4.0337078651685393E-3</v>
      </c>
      <c r="H173" s="245">
        <v>94.947265988568915</v>
      </c>
    </row>
    <row r="174" spans="1:8">
      <c r="A174" s="86" t="str">
        <v>rcd_plbornc_105</v>
      </c>
      <c r="B174" s="239">
        <v>173</v>
      </c>
      <c r="C174" s="86" t="s">
        <v>511</v>
      </c>
      <c r="D174" s="241">
        <f>COUNTIF($C$1:$C174,C174)</f>
        <v>5</v>
      </c>
      <c r="E174" s="241" t="str">
        <f t="shared" si="22"/>
        <v>Country of Birth5</v>
      </c>
      <c r="F174" s="86" t="s">
        <v>520</v>
      </c>
      <c r="G174" s="242">
        <v>2.2303370786516851E-2</v>
      </c>
      <c r="H174" s="245">
        <v>121.89372069628301</v>
      </c>
    </row>
    <row r="175" spans="1:8">
      <c r="A175" s="86" t="str">
        <v>rcd_plbornc_106</v>
      </c>
      <c r="B175" s="239">
        <v>174</v>
      </c>
      <c r="C175" s="86" t="s">
        <v>511</v>
      </c>
      <c r="D175" s="241">
        <f>COUNTIF($C$1:$C175,C175)</f>
        <v>6</v>
      </c>
      <c r="E175" s="241" t="str">
        <f t="shared" si="22"/>
        <v>Country of Birth6</v>
      </c>
      <c r="F175" s="86" t="s">
        <v>522</v>
      </c>
      <c r="G175" s="242">
        <v>9.1011235955056179E-3</v>
      </c>
      <c r="H175" s="245">
        <v>110.40484672126676</v>
      </c>
    </row>
    <row r="176" spans="1:8">
      <c r="A176" s="86" t="str">
        <v>rcd_plbornc_107</v>
      </c>
      <c r="B176" s="239">
        <v>175</v>
      </c>
      <c r="C176" s="86" t="s">
        <v>511</v>
      </c>
      <c r="D176" s="241">
        <f>COUNTIF($C$1:$C176,C176)</f>
        <v>7</v>
      </c>
      <c r="E176" s="241" t="str">
        <f t="shared" si="22"/>
        <v>Country of Birth7</v>
      </c>
      <c r="F176" s="86" t="s">
        <v>49</v>
      </c>
      <c r="G176" s="242">
        <v>3.9988764044943816E-2</v>
      </c>
      <c r="H176" s="245">
        <v>120.47561558870852</v>
      </c>
    </row>
    <row r="177" spans="1:8">
      <c r="A177" s="86" t="str">
        <v>rcd_religion_101</v>
      </c>
      <c r="B177" s="239">
        <v>176</v>
      </c>
      <c r="C177" s="86" t="s">
        <v>525</v>
      </c>
      <c r="D177" s="241">
        <f>COUNTIF($C$1:$C177,C177)</f>
        <v>1</v>
      </c>
      <c r="E177" s="241" t="str">
        <f t="shared" si="22"/>
        <v>Religion1</v>
      </c>
      <c r="F177" s="86" t="s">
        <v>526</v>
      </c>
      <c r="G177" s="242">
        <v>0.39893258426966288</v>
      </c>
      <c r="H177" s="245">
        <v>91.36039638422146</v>
      </c>
    </row>
    <row r="178" spans="1:8">
      <c r="A178" s="86" t="str">
        <v>rcd_religion_102</v>
      </c>
      <c r="B178" s="239">
        <v>177</v>
      </c>
      <c r="C178" s="86" t="s">
        <v>525</v>
      </c>
      <c r="D178" s="241">
        <f>COUNTIF($C$1:$C178,C178)</f>
        <v>2</v>
      </c>
      <c r="E178" s="241" t="str">
        <f t="shared" si="22"/>
        <v>Religion2</v>
      </c>
      <c r="F178" s="86" t="s">
        <v>528</v>
      </c>
      <c r="G178" s="242">
        <v>3.2471910112359548E-3</v>
      </c>
      <c r="H178" s="245">
        <v>80.201587845293403</v>
      </c>
    </row>
    <row r="179" spans="1:8">
      <c r="A179" s="86" t="str">
        <v>rcd_religion_103</v>
      </c>
      <c r="B179" s="239">
        <v>178</v>
      </c>
      <c r="C179" s="86" t="s">
        <v>525</v>
      </c>
      <c r="D179" s="241">
        <f>COUNTIF($C$1:$C179,C179)</f>
        <v>3</v>
      </c>
      <c r="E179" s="241" t="str">
        <f t="shared" si="22"/>
        <v>Religion3</v>
      </c>
      <c r="F179" s="86" t="s">
        <v>530</v>
      </c>
      <c r="G179" s="242">
        <v>3.3595505617977535E-3</v>
      </c>
      <c r="H179" s="245">
        <v>100.07327701695279</v>
      </c>
    </row>
    <row r="180" spans="1:8">
      <c r="A180" s="86" t="str">
        <v>rcd_religion_104</v>
      </c>
      <c r="B180" s="239">
        <v>179</v>
      </c>
      <c r="C180" s="86" t="s">
        <v>525</v>
      </c>
      <c r="D180" s="241">
        <f>COUNTIF($C$1:$C180,C180)</f>
        <v>4</v>
      </c>
      <c r="E180" s="241" t="str">
        <f t="shared" si="22"/>
        <v>Religion4</v>
      </c>
      <c r="F180" s="86" t="s">
        <v>532</v>
      </c>
      <c r="G180" s="242">
        <v>2.4044943820224721E-2</v>
      </c>
      <c r="H180" s="245">
        <v>145.26556208524778</v>
      </c>
    </row>
    <row r="181" spans="1:8">
      <c r="A181" s="86" t="str">
        <v>rcd_religion_105</v>
      </c>
      <c r="B181" s="239">
        <v>180</v>
      </c>
      <c r="C181" s="86" t="s">
        <v>525</v>
      </c>
      <c r="D181" s="241">
        <f>COUNTIF($C$1:$C181,C181)</f>
        <v>5</v>
      </c>
      <c r="E181" s="241" t="str">
        <f t="shared" si="22"/>
        <v>Religion5</v>
      </c>
      <c r="F181" s="86" t="s">
        <v>534</v>
      </c>
      <c r="G181" s="242">
        <v>1.1528089887640449E-2</v>
      </c>
      <c r="H181" s="245">
        <v>119.8111765756483</v>
      </c>
    </row>
    <row r="182" spans="1:8">
      <c r="A182" s="86" t="str">
        <v>rcd_religion_106</v>
      </c>
      <c r="B182" s="239">
        <v>181</v>
      </c>
      <c r="C182" s="86" t="s">
        <v>525</v>
      </c>
      <c r="D182" s="241">
        <f>COUNTIF($C$1:$C182,C182)</f>
        <v>6</v>
      </c>
      <c r="E182" s="241" t="str">
        <f t="shared" si="22"/>
        <v>Religion6</v>
      </c>
      <c r="F182" s="86" t="s">
        <v>536</v>
      </c>
      <c r="G182" s="242">
        <v>3.6516853932584271E-3</v>
      </c>
      <c r="H182" s="245">
        <v>112.27914074562023</v>
      </c>
    </row>
    <row r="183" spans="1:8">
      <c r="A183" s="86" t="str">
        <v>rcd_religion_107</v>
      </c>
      <c r="B183" s="239">
        <v>182</v>
      </c>
      <c r="C183" s="86" t="s">
        <v>525</v>
      </c>
      <c r="D183" s="241">
        <f>COUNTIF($C$1:$C183,C183)</f>
        <v>7</v>
      </c>
      <c r="E183" s="241" t="str">
        <f t="shared" si="22"/>
        <v>Religion7</v>
      </c>
      <c r="F183" s="86" t="s">
        <v>538</v>
      </c>
      <c r="G183" s="242">
        <v>1.050561797752809E-2</v>
      </c>
      <c r="H183" s="245">
        <v>108.56394158013877</v>
      </c>
    </row>
    <row r="184" spans="1:8">
      <c r="A184" s="86" t="str">
        <v>rcd_religion_108</v>
      </c>
      <c r="B184" s="239">
        <v>183</v>
      </c>
      <c r="C184" s="86" t="s">
        <v>525</v>
      </c>
      <c r="D184" s="241">
        <f>COUNTIF($C$1:$C184,C184)</f>
        <v>8</v>
      </c>
      <c r="E184" s="241" t="str">
        <f t="shared" si="22"/>
        <v>Religion8</v>
      </c>
      <c r="F184" s="86" t="s">
        <v>540</v>
      </c>
      <c r="G184" s="242">
        <v>0.54460674157303368</v>
      </c>
      <c r="H184" s="245">
        <v>105.33139340371234</v>
      </c>
    </row>
    <row r="185" spans="1:8">
      <c r="A185" s="86" t="str">
        <v>A2_HOUSE5</v>
      </c>
      <c r="B185" s="239">
        <v>184</v>
      </c>
      <c r="C185" s="86" t="s">
        <v>543</v>
      </c>
      <c r="D185" s="241">
        <f>COUNTIF($C$1:$C185,C185)</f>
        <v>1</v>
      </c>
      <c r="E185" s="241" t="str">
        <f t="shared" si="22"/>
        <v>House Type1</v>
      </c>
      <c r="F185" s="86" t="s">
        <v>544</v>
      </c>
      <c r="G185" s="242">
        <v>0.15668539325842698</v>
      </c>
      <c r="H185" s="245">
        <v>53.383740160933435</v>
      </c>
    </row>
    <row r="186" spans="1:8">
      <c r="A186" s="86" t="str">
        <v>A2_HOUSE6</v>
      </c>
      <c r="B186" s="239">
        <v>185</v>
      </c>
      <c r="C186" s="86" t="s">
        <v>543</v>
      </c>
      <c r="D186" s="241">
        <f>COUNTIF($C$1:$C186,C186)</f>
        <v>2</v>
      </c>
      <c r="E186" s="241" t="str">
        <f t="shared" si="22"/>
        <v>House Type2</v>
      </c>
      <c r="F186" s="86" t="s">
        <v>546</v>
      </c>
      <c r="G186" s="242">
        <v>0.16811235955056178</v>
      </c>
      <c r="H186" s="245">
        <v>127.53339179820864</v>
      </c>
    </row>
    <row r="187" spans="1:8">
      <c r="A187" s="86" t="str">
        <v>A2_HOUSE7</v>
      </c>
      <c r="B187" s="239">
        <v>186</v>
      </c>
      <c r="C187" s="86" t="s">
        <v>543</v>
      </c>
      <c r="D187" s="241">
        <f>COUNTIF($C$1:$C187,C187)</f>
        <v>3</v>
      </c>
      <c r="E187" s="241" t="str">
        <f t="shared" si="22"/>
        <v>House Type3</v>
      </c>
      <c r="F187" s="86" t="s">
        <v>548</v>
      </c>
      <c r="G187" s="242">
        <v>0.38041573033707865</v>
      </c>
      <c r="H187" s="245">
        <v>107.2254359042748</v>
      </c>
    </row>
    <row r="188" spans="1:8">
      <c r="A188" s="86" t="str">
        <v>A2_HOUSE8</v>
      </c>
      <c r="B188" s="239">
        <v>187</v>
      </c>
      <c r="C188" s="86" t="s">
        <v>543</v>
      </c>
      <c r="D188" s="241">
        <f>COUNTIF($C$1:$C188,C188)</f>
        <v>4</v>
      </c>
      <c r="E188" s="241" t="str">
        <f t="shared" si="22"/>
        <v>House Type4</v>
      </c>
      <c r="F188" s="86" t="s">
        <v>550</v>
      </c>
      <c r="G188" s="242">
        <v>0.29501123595505624</v>
      </c>
      <c r="H188" s="245">
        <v>134.04655844023324</v>
      </c>
    </row>
    <row r="189" spans="1:8">
      <c r="A189" s="86" t="str">
        <v>TENURE2</v>
      </c>
      <c r="B189" s="239">
        <v>188</v>
      </c>
      <c r="C189" s="86" t="s">
        <v>552</v>
      </c>
      <c r="D189" s="241">
        <f>COUNTIF($C$1:$C189,C189)</f>
        <v>1</v>
      </c>
      <c r="E189" s="241" t="str">
        <f t="shared" si="22"/>
        <v>House Tenure1</v>
      </c>
      <c r="F189" s="86" t="s">
        <v>553</v>
      </c>
      <c r="G189" s="242">
        <v>0.29626966292134832</v>
      </c>
      <c r="H189" s="245">
        <v>76.66723915081721</v>
      </c>
    </row>
    <row r="190" spans="1:8">
      <c r="A190" s="86" t="str">
        <v>TENURE1</v>
      </c>
      <c r="B190" s="239">
        <v>189</v>
      </c>
      <c r="C190" s="86" t="s">
        <v>552</v>
      </c>
      <c r="D190" s="241">
        <f>COUNTIF($C$1:$C190,C190)</f>
        <v>2</v>
      </c>
      <c r="E190" s="241" t="str">
        <f t="shared" si="22"/>
        <v>House Tenure2</v>
      </c>
      <c r="F190" s="86" t="s">
        <v>555</v>
      </c>
      <c r="G190" s="242">
        <v>0.26422471910112355</v>
      </c>
      <c r="H190" s="245">
        <v>95.190358829945566</v>
      </c>
    </row>
    <row r="191" spans="1:8">
      <c r="A191" s="86" t="str">
        <v>TENURE7</v>
      </c>
      <c r="B191" s="239">
        <v>190</v>
      </c>
      <c r="C191" s="86" t="s">
        <v>552</v>
      </c>
      <c r="D191" s="241">
        <f>COUNTIF($C$1:$C191,C191)</f>
        <v>3</v>
      </c>
      <c r="E191" s="241" t="str">
        <f t="shared" si="22"/>
        <v>House Tenure3</v>
      </c>
      <c r="F191" s="86" t="s">
        <v>557</v>
      </c>
      <c r="G191" s="242">
        <v>8.2471910112359541E-3</v>
      </c>
      <c r="H191" s="245">
        <v>107.37731901151855</v>
      </c>
    </row>
    <row r="192" spans="1:8">
      <c r="A192" s="86" t="str">
        <v>TENURE4</v>
      </c>
      <c r="B192" s="239">
        <v>191</v>
      </c>
      <c r="C192" s="86" t="s">
        <v>552</v>
      </c>
      <c r="D192" s="241">
        <f>COUNTIF($C$1:$C192,C192)</f>
        <v>4</v>
      </c>
      <c r="E192" s="241" t="str">
        <f t="shared" si="22"/>
        <v>House Tenure4</v>
      </c>
      <c r="F192" s="86" t="s">
        <v>559</v>
      </c>
      <c r="G192" s="242">
        <v>0.17592134831460676</v>
      </c>
      <c r="H192" s="245">
        <v>105.0126451521199</v>
      </c>
    </row>
    <row r="193" spans="1:8">
      <c r="A193" s="86" t="str">
        <v>TENURE9</v>
      </c>
      <c r="B193" s="239">
        <v>192</v>
      </c>
      <c r="C193" s="86" t="s">
        <v>552</v>
      </c>
      <c r="D193" s="241">
        <f>COUNTIF($C$1:$C193,C193)</f>
        <v>5</v>
      </c>
      <c r="E193" s="241" t="str">
        <f t="shared" si="22"/>
        <v>House Tenure5</v>
      </c>
      <c r="F193" s="86" t="s">
        <v>561</v>
      </c>
      <c r="G193" s="242">
        <v>0.25523595505617969</v>
      </c>
      <c r="H193" s="245">
        <v>158.72574170305637</v>
      </c>
    </row>
    <row r="194" spans="1:8">
      <c r="A194" s="86" t="str">
        <v>NBEDS1</v>
      </c>
      <c r="B194" s="239">
        <v>193</v>
      </c>
      <c r="C194" s="86" t="s">
        <v>563</v>
      </c>
      <c r="D194" s="241">
        <f>COUNTIF($C$1:$C194,C194)</f>
        <v>1</v>
      </c>
      <c r="E194" s="241" t="str">
        <f t="shared" si="22"/>
        <v>House Size1</v>
      </c>
      <c r="F194" s="86" t="s">
        <v>564</v>
      </c>
      <c r="G194" s="242">
        <v>8.4089887640449418E-2</v>
      </c>
      <c r="H194" s="245">
        <v>129.33888902155076</v>
      </c>
    </row>
    <row r="195" spans="1:8">
      <c r="A195" s="86" t="str">
        <v>NBEDS2</v>
      </c>
      <c r="B195" s="239">
        <v>194</v>
      </c>
      <c r="C195" s="86" t="s">
        <v>563</v>
      </c>
      <c r="D195" s="241">
        <f>COUNTIF($C$1:$C195,C195)</f>
        <v>2</v>
      </c>
      <c r="E195" s="241" t="str">
        <f t="shared" ref="E195:E258" si="23">C195&amp;D195</f>
        <v>House Size2</v>
      </c>
      <c r="F195" s="86" t="s">
        <v>566</v>
      </c>
      <c r="G195" s="242">
        <v>0.26217977528089886</v>
      </c>
      <c r="H195" s="245">
        <v>112.52021732782369</v>
      </c>
    </row>
    <row r="196" spans="1:8">
      <c r="A196" s="86" t="str">
        <v>NBEDS3</v>
      </c>
      <c r="B196" s="239">
        <v>195</v>
      </c>
      <c r="C196" s="86" t="s">
        <v>563</v>
      </c>
      <c r="D196" s="241">
        <f>COUNTIF($C$1:$C196,C196)</f>
        <v>3</v>
      </c>
      <c r="E196" s="241" t="str">
        <f t="shared" si="23"/>
        <v>House Size3</v>
      </c>
      <c r="F196" s="86" t="s">
        <v>568</v>
      </c>
      <c r="G196" s="242">
        <v>0.47179775280898878</v>
      </c>
      <c r="H196" s="245">
        <v>105.48537135440688</v>
      </c>
    </row>
    <row r="197" spans="1:8">
      <c r="A197" s="86" t="str">
        <v>NBEDS4</v>
      </c>
      <c r="B197" s="239">
        <v>196</v>
      </c>
      <c r="C197" s="86" t="s">
        <v>563</v>
      </c>
      <c r="D197" s="241">
        <f>COUNTIF($C$1:$C197,C197)</f>
        <v>4</v>
      </c>
      <c r="E197" s="241" t="str">
        <f t="shared" si="23"/>
        <v>House Size4</v>
      </c>
      <c r="F197" s="86" t="s">
        <v>570</v>
      </c>
      <c r="G197" s="242">
        <v>0.14597752808988765</v>
      </c>
      <c r="H197" s="245">
        <v>74.563357906751335</v>
      </c>
    </row>
    <row r="198" spans="1:8">
      <c r="A198" s="86" t="str">
        <v>NBEDS5P</v>
      </c>
      <c r="B198" s="239">
        <v>197</v>
      </c>
      <c r="C198" s="86" t="s">
        <v>563</v>
      </c>
      <c r="D198" s="241">
        <f>COUNTIF($C$1:$C198,C198)</f>
        <v>5</v>
      </c>
      <c r="E198" s="241" t="str">
        <f t="shared" si="23"/>
        <v>House Size5</v>
      </c>
      <c r="F198" s="86" t="s">
        <v>572</v>
      </c>
      <c r="G198" s="242">
        <v>3.5808988764044945E-2</v>
      </c>
      <c r="H198" s="245">
        <v>61.160674111438539</v>
      </c>
    </row>
    <row r="199" spans="1:8">
      <c r="A199" s="86" t="str">
        <v>hhdval0to100k</v>
      </c>
      <c r="B199" s="239">
        <v>198</v>
      </c>
      <c r="C199" s="86" t="s">
        <v>574</v>
      </c>
      <c r="D199" s="241">
        <f>COUNTIF($C$1:$C199,C199)</f>
        <v>1</v>
      </c>
      <c r="E199" s="241" t="str">
        <f t="shared" si="23"/>
        <v>House Value1</v>
      </c>
      <c r="F199" s="86" t="s">
        <v>575</v>
      </c>
      <c r="G199" s="242">
        <v>0.19215730337078651</v>
      </c>
      <c r="H199" s="245">
        <v>186.16987123972612</v>
      </c>
    </row>
    <row r="200" spans="1:8">
      <c r="A200" s="86" t="str">
        <v>hhdval100to150k</v>
      </c>
      <c r="B200" s="239">
        <v>199</v>
      </c>
      <c r="C200" s="86" t="s">
        <v>574</v>
      </c>
      <c r="D200" s="241">
        <f>COUNTIF($C$1:$C200,C200)</f>
        <v>2</v>
      </c>
      <c r="E200" s="241" t="str">
        <f t="shared" si="23"/>
        <v>House Value2</v>
      </c>
      <c r="F200" s="86" t="s">
        <v>577</v>
      </c>
      <c r="G200" s="242">
        <v>0.19349438202247188</v>
      </c>
      <c r="H200" s="245">
        <v>146.10867096976028</v>
      </c>
    </row>
    <row r="201" spans="1:8">
      <c r="A201" s="86" t="str">
        <v>hhdval150to250k</v>
      </c>
      <c r="B201" s="239">
        <v>200</v>
      </c>
      <c r="C201" s="86" t="s">
        <v>574</v>
      </c>
      <c r="D201" s="241">
        <f>COUNTIF($C$1:$C201,C201)</f>
        <v>3</v>
      </c>
      <c r="E201" s="241" t="str">
        <f t="shared" si="23"/>
        <v>House Value3</v>
      </c>
      <c r="F201" s="86" t="s">
        <v>579</v>
      </c>
      <c r="G201" s="242">
        <v>0.26097752808988767</v>
      </c>
      <c r="H201" s="245">
        <v>102.68837935128896</v>
      </c>
    </row>
    <row r="202" spans="1:8">
      <c r="A202" s="86" t="str">
        <v>hhdval250to500k</v>
      </c>
      <c r="B202" s="239">
        <v>201</v>
      </c>
      <c r="C202" s="86" t="s">
        <v>574</v>
      </c>
      <c r="D202" s="241">
        <f>COUNTIF($C$1:$C202,C202)</f>
        <v>4</v>
      </c>
      <c r="E202" s="241" t="str">
        <f t="shared" si="23"/>
        <v>House Value4</v>
      </c>
      <c r="F202" s="86" t="s">
        <v>581</v>
      </c>
      <c r="G202" s="242">
        <v>0.26682022471910116</v>
      </c>
      <c r="H202" s="245">
        <v>80.578333972727492</v>
      </c>
    </row>
    <row r="203" spans="1:8">
      <c r="A203" s="86" t="str">
        <v>hhdval500to750k</v>
      </c>
      <c r="B203" s="239">
        <v>202</v>
      </c>
      <c r="C203" s="86" t="s">
        <v>574</v>
      </c>
      <c r="D203" s="241">
        <f>COUNTIF($C$1:$C203,C203)</f>
        <v>5</v>
      </c>
      <c r="E203" s="241" t="str">
        <f t="shared" si="23"/>
        <v>House Value5</v>
      </c>
      <c r="F203" s="86" t="s">
        <v>583</v>
      </c>
      <c r="G203" s="242">
        <v>6.4044943820224715E-2</v>
      </c>
      <c r="H203" s="245">
        <v>61.497242011487472</v>
      </c>
    </row>
    <row r="204" spans="1:8">
      <c r="A204" s="86" t="str">
        <v>hhdval750kto1m</v>
      </c>
      <c r="B204" s="239">
        <v>203</v>
      </c>
      <c r="C204" s="86" t="s">
        <v>574</v>
      </c>
      <c r="D204" s="241">
        <f>COUNTIF($C$1:$C204,C204)</f>
        <v>6</v>
      </c>
      <c r="E204" s="241" t="str">
        <f t="shared" si="23"/>
        <v>House Value6</v>
      </c>
      <c r="F204" s="86" t="s">
        <v>585</v>
      </c>
      <c r="G204" s="242">
        <v>1.5101123595505618E-2</v>
      </c>
      <c r="H204" s="245">
        <v>39.103974058039903</v>
      </c>
    </row>
    <row r="205" spans="1:8">
      <c r="A205" s="86" t="str">
        <v>hhdval1mplus</v>
      </c>
      <c r="B205" s="239">
        <v>204</v>
      </c>
      <c r="C205" s="86" t="s">
        <v>574</v>
      </c>
      <c r="D205" s="241">
        <f>COUNTIF($C$1:$C205,C205)</f>
        <v>7</v>
      </c>
      <c r="E205" s="241" t="str">
        <f t="shared" si="23"/>
        <v>House Value7</v>
      </c>
      <c r="F205" s="86" t="s">
        <v>587</v>
      </c>
      <c r="G205" s="242">
        <v>7.1348314606741571E-3</v>
      </c>
      <c r="H205" s="245">
        <v>19.553090022507185</v>
      </c>
    </row>
    <row r="206" spans="1:8">
      <c r="A206" s="86" t="str">
        <v>move_ind</v>
      </c>
      <c r="B206" s="239">
        <v>205</v>
      </c>
      <c r="C206" s="86" t="s">
        <v>589</v>
      </c>
      <c r="D206" s="241">
        <f>COUNTIF($C$1:$C206,C206)</f>
        <v>1</v>
      </c>
      <c r="E206" s="241" t="str">
        <f t="shared" si="23"/>
        <v>House Move1</v>
      </c>
      <c r="F206" s="86" t="s">
        <v>590</v>
      </c>
      <c r="G206" s="242">
        <v>0.16748314606741571</v>
      </c>
      <c r="H206" s="245">
        <v>105.69982081348741</v>
      </c>
    </row>
    <row r="207" spans="1:8">
      <c r="A207" s="86" t="str">
        <v>RCD_HHTYPE_DV_101</v>
      </c>
      <c r="B207" s="239">
        <v>206</v>
      </c>
      <c r="C207" s="86" t="s">
        <v>54</v>
      </c>
      <c r="D207" s="241">
        <f>COUNTIF($C$1:$C207,C207)</f>
        <v>1</v>
      </c>
      <c r="E207" s="241" t="str">
        <f t="shared" si="23"/>
        <v>Structure1</v>
      </c>
      <c r="F207" s="86" t="s">
        <v>591</v>
      </c>
      <c r="G207" s="242">
        <v>0.17640449438202249</v>
      </c>
      <c r="H207" s="245">
        <v>109.88108347360439</v>
      </c>
    </row>
    <row r="208" spans="1:8">
      <c r="A208" s="86" t="str">
        <v>RCD_HHTYPE_DV_102</v>
      </c>
      <c r="B208" s="239">
        <v>207</v>
      </c>
      <c r="C208" s="86" t="s">
        <v>54</v>
      </c>
      <c r="D208" s="241">
        <f>COUNTIF($C$1:$C208,C208)</f>
        <v>2</v>
      </c>
      <c r="E208" s="241" t="str">
        <f t="shared" si="23"/>
        <v>Structure2</v>
      </c>
      <c r="F208" s="86" t="s">
        <v>592</v>
      </c>
      <c r="G208" s="242">
        <v>3.817977528089888E-2</v>
      </c>
      <c r="H208" s="245">
        <v>125.44400132184592</v>
      </c>
    </row>
    <row r="209" spans="1:8">
      <c r="A209" s="86" t="str">
        <v>RCD_HHTYPE_DV_103</v>
      </c>
      <c r="B209" s="239">
        <v>208</v>
      </c>
      <c r="C209" s="86" t="s">
        <v>54</v>
      </c>
      <c r="D209" s="241">
        <f>COUNTIF($C$1:$C209,C209)</f>
        <v>3</v>
      </c>
      <c r="E209" s="241" t="str">
        <f t="shared" si="23"/>
        <v>Structure3</v>
      </c>
      <c r="F209" s="86" t="s">
        <v>593</v>
      </c>
      <c r="G209" s="242">
        <v>0.24353932584269664</v>
      </c>
      <c r="H209" s="245">
        <v>80.3809223957483</v>
      </c>
    </row>
    <row r="210" spans="1:8">
      <c r="A210" s="86" t="str">
        <v>RCD_HHTYPE_DV_104</v>
      </c>
      <c r="B210" s="239">
        <v>209</v>
      </c>
      <c r="C210" s="86" t="s">
        <v>54</v>
      </c>
      <c r="D210" s="241">
        <f>COUNTIF($C$1:$C210,C210)</f>
        <v>4</v>
      </c>
      <c r="E210" s="241" t="str">
        <f t="shared" si="23"/>
        <v>Structure4</v>
      </c>
      <c r="F210" s="86" t="s">
        <v>160</v>
      </c>
      <c r="G210" s="242">
        <v>0.19451685393258425</v>
      </c>
      <c r="H210" s="245">
        <v>102.98125086549375</v>
      </c>
    </row>
    <row r="211" spans="1:8">
      <c r="A211" s="86" t="str">
        <v>RCD_HHTYPE_DV_105</v>
      </c>
      <c r="B211" s="239">
        <v>210</v>
      </c>
      <c r="C211" s="86" t="s">
        <v>54</v>
      </c>
      <c r="D211" s="241">
        <f>COUNTIF($C$1:$C211,C211)</f>
        <v>5</v>
      </c>
      <c r="E211" s="241" t="str">
        <f t="shared" si="23"/>
        <v>Structure5</v>
      </c>
      <c r="F211" s="86" t="s">
        <v>594</v>
      </c>
      <c r="G211" s="242">
        <v>0.34756179775280899</v>
      </c>
      <c r="H211" s="245">
        <v>109.52408677929523</v>
      </c>
    </row>
    <row r="212" spans="1:8">
      <c r="A212" s="86" t="str">
        <v>RCD_NKIDS05_101</v>
      </c>
      <c r="B212" s="239">
        <v>211</v>
      </c>
      <c r="C212" s="86" t="s">
        <v>596</v>
      </c>
      <c r="D212" s="241">
        <f>COUNTIF($C$1:$C212,C212)</f>
        <v>1</v>
      </c>
      <c r="E212" s="241" t="str">
        <f t="shared" si="23"/>
        <v>Number of Children by Age1</v>
      </c>
      <c r="F212" s="86" t="s">
        <v>597</v>
      </c>
      <c r="G212" s="242">
        <v>0.88426966292134823</v>
      </c>
      <c r="H212" s="245">
        <v>98.247353589895297</v>
      </c>
    </row>
    <row r="213" spans="1:8">
      <c r="A213" s="86" t="str">
        <v>RCD_NKIDS05_102</v>
      </c>
      <c r="B213" s="239">
        <v>212</v>
      </c>
      <c r="C213" s="86" t="s">
        <v>596</v>
      </c>
      <c r="D213" s="241">
        <f>COUNTIF($C$1:$C213,C213)</f>
        <v>2</v>
      </c>
      <c r="E213" s="241" t="str">
        <f t="shared" si="23"/>
        <v>Number of Children by Age2</v>
      </c>
      <c r="F213" s="86" t="s">
        <v>599</v>
      </c>
      <c r="G213" s="242">
        <v>8.7696629213483146E-2</v>
      </c>
      <c r="H213" s="245">
        <v>118.24266927916899</v>
      </c>
    </row>
    <row r="214" spans="1:8">
      <c r="A214" s="86" t="str">
        <v>RCD_NKIDS05_103</v>
      </c>
      <c r="B214" s="239">
        <v>213</v>
      </c>
      <c r="C214" s="86" t="s">
        <v>596</v>
      </c>
      <c r="D214" s="241">
        <f>COUNTIF($C$1:$C214,C214)</f>
        <v>3</v>
      </c>
      <c r="E214" s="241" t="str">
        <f t="shared" si="23"/>
        <v>Number of Children by Age3</v>
      </c>
      <c r="F214" s="86" t="s">
        <v>601</v>
      </c>
      <c r="G214" s="242">
        <v>2.8157303370786521E-2</v>
      </c>
      <c r="H214" s="245">
        <v>109.54262315428475</v>
      </c>
    </row>
    <row r="215" spans="1:8">
      <c r="A215" s="86" t="str">
        <v>RCD_NKIDS615_101</v>
      </c>
      <c r="B215" s="239">
        <v>214</v>
      </c>
      <c r="C215" s="86" t="s">
        <v>596</v>
      </c>
      <c r="D215" s="241">
        <f>COUNTIF($C$1:$C215,C215)</f>
        <v>4</v>
      </c>
      <c r="E215" s="241" t="str">
        <f t="shared" si="23"/>
        <v>Number of Children by Age4</v>
      </c>
      <c r="F215" s="86" t="s">
        <v>603</v>
      </c>
      <c r="G215" s="242">
        <v>0.7661910112359549</v>
      </c>
      <c r="H215" s="245">
        <v>97.747089101555034</v>
      </c>
    </row>
    <row r="216" spans="1:8">
      <c r="A216" s="86" t="str">
        <v>RCD_NKIDS615_102</v>
      </c>
      <c r="B216" s="239">
        <v>215</v>
      </c>
      <c r="C216" s="86" t="s">
        <v>596</v>
      </c>
      <c r="D216" s="241">
        <f>COUNTIF($C$1:$C216,C216)</f>
        <v>5</v>
      </c>
      <c r="E216" s="241" t="str">
        <f t="shared" si="23"/>
        <v>Number of Children by Age5</v>
      </c>
      <c r="F216" s="86" t="s">
        <v>605</v>
      </c>
      <c r="G216" s="242">
        <v>0.13458426966292134</v>
      </c>
      <c r="H216" s="245">
        <v>109.4661318476265</v>
      </c>
    </row>
    <row r="217" spans="1:8">
      <c r="A217" s="86" t="str">
        <v>RCD_NKIDS615_103</v>
      </c>
      <c r="B217" s="239">
        <v>216</v>
      </c>
      <c r="C217" s="86" t="s">
        <v>596</v>
      </c>
      <c r="D217" s="241">
        <f>COUNTIF($C$1:$C217,C217)</f>
        <v>6</v>
      </c>
      <c r="E217" s="241" t="str">
        <f t="shared" si="23"/>
        <v>Number of Children by Age6</v>
      </c>
      <c r="F217" s="86" t="s">
        <v>607</v>
      </c>
      <c r="G217" s="242">
        <v>9.9370786516853923E-2</v>
      </c>
      <c r="H217" s="245">
        <v>106.42012218776249</v>
      </c>
    </row>
    <row r="218" spans="1:8">
      <c r="A218" s="86" t="str">
        <v>A2_CHILDREN1</v>
      </c>
      <c r="B218" s="239">
        <v>217</v>
      </c>
      <c r="C218" s="86" t="s">
        <v>608</v>
      </c>
      <c r="D218" s="241">
        <f>COUNTIF($C$1:$C218,C218)</f>
        <v>1</v>
      </c>
      <c r="E218" s="241" t="str">
        <f t="shared" si="23"/>
        <v>Children in household1</v>
      </c>
      <c r="F218" s="86" t="s">
        <v>609</v>
      </c>
      <c r="G218" s="242">
        <v>0.68879775280898881</v>
      </c>
      <c r="H218" s="245">
        <v>95.002723082422918</v>
      </c>
    </row>
    <row r="219" spans="1:8">
      <c r="A219" s="86" t="str">
        <v>A2_CHILDREN2A</v>
      </c>
      <c r="B219" s="239">
        <v>218</v>
      </c>
      <c r="C219" s="86" t="s">
        <v>608</v>
      </c>
      <c r="D219" s="241">
        <f>COUNTIF($C$1:$C219,C219)</f>
        <v>2</v>
      </c>
      <c r="E219" s="241" t="str">
        <f t="shared" si="23"/>
        <v>Children in household2</v>
      </c>
      <c r="F219" s="86" t="s">
        <v>610</v>
      </c>
      <c r="G219" s="242">
        <v>0.14250561797752806</v>
      </c>
      <c r="H219" s="245">
        <v>112.34720364083243</v>
      </c>
    </row>
    <row r="220" spans="1:8">
      <c r="A220" s="86" t="str">
        <v>A2_CHILDREN2B</v>
      </c>
      <c r="B220" s="239">
        <v>219</v>
      </c>
      <c r="C220" s="86" t="s">
        <v>608</v>
      </c>
      <c r="D220" s="241">
        <f>COUNTIF($C$1:$C220,C220)</f>
        <v>3</v>
      </c>
      <c r="E220" s="241" t="str">
        <f t="shared" si="23"/>
        <v>Children in household3</v>
      </c>
      <c r="F220" s="86" t="s">
        <v>611</v>
      </c>
      <c r="G220" s="242">
        <v>0.11880898876404493</v>
      </c>
      <c r="H220" s="245">
        <v>110.1391044880025</v>
      </c>
    </row>
    <row r="221" spans="1:8">
      <c r="A221" s="86" t="str">
        <v>A2_CHILDREN3</v>
      </c>
      <c r="B221" s="239">
        <v>220</v>
      </c>
      <c r="C221" s="86" t="s">
        <v>608</v>
      </c>
      <c r="D221" s="241">
        <f>COUNTIF($C$1:$C221,C221)</f>
        <v>4</v>
      </c>
      <c r="E221" s="241" t="str">
        <f t="shared" si="23"/>
        <v>Children in household4</v>
      </c>
      <c r="F221" s="86" t="s">
        <v>612</v>
      </c>
      <c r="G221" s="242">
        <v>5.0280898876404502E-2</v>
      </c>
      <c r="H221" s="245">
        <v>124.27553868680758</v>
      </c>
    </row>
    <row r="222" spans="1:8">
      <c r="A222" s="86" t="str">
        <v>A2_HHD1</v>
      </c>
      <c r="B222" s="239">
        <v>221</v>
      </c>
      <c r="C222" s="86" t="s">
        <v>613</v>
      </c>
      <c r="D222" s="241">
        <f>COUNTIF($C$1:$C222,C222)</f>
        <v>1</v>
      </c>
      <c r="E222" s="241" t="str">
        <f t="shared" si="23"/>
        <v>Household Size1</v>
      </c>
      <c r="F222" s="86" t="s">
        <v>614</v>
      </c>
      <c r="G222" s="242">
        <v>0.19902247191011238</v>
      </c>
      <c r="H222" s="245">
        <v>108.37639024686925</v>
      </c>
    </row>
    <row r="223" spans="1:8">
      <c r="A223" s="86" t="str">
        <v>A2_HHD2</v>
      </c>
      <c r="B223" s="239">
        <v>222</v>
      </c>
      <c r="C223" s="86" t="s">
        <v>613</v>
      </c>
      <c r="D223" s="241">
        <f>COUNTIF($C$1:$C223,C223)</f>
        <v>2</v>
      </c>
      <c r="E223" s="241" t="str">
        <f t="shared" si="23"/>
        <v>Household Size2</v>
      </c>
      <c r="F223" s="86" t="s">
        <v>615</v>
      </c>
      <c r="G223" s="242">
        <v>0.34859550561797753</v>
      </c>
      <c r="H223" s="245">
        <v>89.873345703397803</v>
      </c>
    </row>
    <row r="224" spans="1:8">
      <c r="A224" s="86" t="str">
        <v>A2_HHD5</v>
      </c>
      <c r="B224" s="239">
        <v>223</v>
      </c>
      <c r="C224" s="86" t="s">
        <v>613</v>
      </c>
      <c r="D224" s="241">
        <f>COUNTIF($C$1:$C224,C224)</f>
        <v>3</v>
      </c>
      <c r="E224" s="241" t="str">
        <f t="shared" si="23"/>
        <v>Household Size3</v>
      </c>
      <c r="F224" s="86" t="s">
        <v>616</v>
      </c>
      <c r="G224" s="242">
        <v>0.35992134831460665</v>
      </c>
      <c r="H224" s="245">
        <v>103.71744121659958</v>
      </c>
    </row>
    <row r="225" spans="1:8">
      <c r="A225" s="86" t="str">
        <v>A2_HHD6</v>
      </c>
      <c r="B225" s="239">
        <v>224</v>
      </c>
      <c r="C225" s="86" t="s">
        <v>613</v>
      </c>
      <c r="D225" s="241">
        <f>COUNTIF($C$1:$C225,C225)</f>
        <v>4</v>
      </c>
      <c r="E225" s="241" t="str">
        <f t="shared" si="23"/>
        <v>Household Size4</v>
      </c>
      <c r="F225" s="86" t="s">
        <v>617</v>
      </c>
      <c r="G225" s="242">
        <v>9.2550561797752812E-2</v>
      </c>
      <c r="H225" s="245">
        <v>113.38218289631716</v>
      </c>
    </row>
    <row r="226" spans="1:8">
      <c r="A226" s="86" t="str">
        <v>rcd_jbnssec8_dv_101</v>
      </c>
      <c r="B226" s="239">
        <v>225</v>
      </c>
      <c r="C226" s="86" t="s">
        <v>620</v>
      </c>
      <c r="D226" s="241">
        <f>COUNTIF($C$1:$C226,C226)</f>
        <v>1</v>
      </c>
      <c r="E226" s="241" t="str">
        <f t="shared" si="23"/>
        <v>NS SEC (% of people in employment)1</v>
      </c>
      <c r="F226" s="86" t="s">
        <v>621</v>
      </c>
      <c r="G226" s="242">
        <v>0.1078876404494382</v>
      </c>
      <c r="H226" s="245">
        <v>80.818024003240112</v>
      </c>
    </row>
    <row r="227" spans="1:8">
      <c r="A227" s="86" t="str">
        <v>rcd_jbnssec8_dv_102</v>
      </c>
      <c r="B227" s="239">
        <v>226</v>
      </c>
      <c r="C227" s="86" t="s">
        <v>620</v>
      </c>
      <c r="D227" s="241">
        <f>COUNTIF($C$1:$C227,C227)</f>
        <v>2</v>
      </c>
      <c r="E227" s="241" t="str">
        <f t="shared" si="23"/>
        <v>NS SEC (% of people in employment)2</v>
      </c>
      <c r="F227" s="86" t="s">
        <v>623</v>
      </c>
      <c r="G227" s="242">
        <v>0.26443820224719095</v>
      </c>
      <c r="H227" s="245">
        <v>90.640965983854457</v>
      </c>
    </row>
    <row r="228" spans="1:8">
      <c r="A228" s="86" t="str">
        <v>rcd_jbnssec8_dv_103</v>
      </c>
      <c r="B228" s="239">
        <v>227</v>
      </c>
      <c r="C228" s="86" t="s">
        <v>620</v>
      </c>
      <c r="D228" s="241">
        <f>COUNTIF($C$1:$C228,C228)</f>
        <v>3</v>
      </c>
      <c r="E228" s="241" t="str">
        <f t="shared" si="23"/>
        <v>NS SEC (% of people in employment)3</v>
      </c>
      <c r="F228" s="86" t="s">
        <v>625</v>
      </c>
      <c r="G228" s="242">
        <v>0.13435955056179777</v>
      </c>
      <c r="H228" s="245">
        <v>101.31329756394685</v>
      </c>
    </row>
    <row r="229" spans="1:8">
      <c r="A229" s="86" t="str">
        <v>rcd_jbnssec8_dv_104</v>
      </c>
      <c r="B229" s="239">
        <v>228</v>
      </c>
      <c r="C229" s="86" t="s">
        <v>620</v>
      </c>
      <c r="D229" s="241">
        <f>COUNTIF($C$1:$C229,C229)</f>
        <v>4</v>
      </c>
      <c r="E229" s="241" t="str">
        <f t="shared" si="23"/>
        <v>NS SEC (% of people in employment)4</v>
      </c>
      <c r="F229" s="86" t="s">
        <v>627</v>
      </c>
      <c r="G229" s="242">
        <v>9.1752808988764048E-2</v>
      </c>
      <c r="H229" s="245">
        <v>89.325855799956429</v>
      </c>
    </row>
    <row r="230" spans="1:8">
      <c r="A230" s="86" t="str">
        <v>rcd_jbnssec8_dv_105</v>
      </c>
      <c r="B230" s="239">
        <v>229</v>
      </c>
      <c r="C230" s="86" t="s">
        <v>620</v>
      </c>
      <c r="D230" s="241">
        <f>COUNTIF($C$1:$C230,C230)</f>
        <v>5</v>
      </c>
      <c r="E230" s="241" t="str">
        <f t="shared" si="23"/>
        <v>NS SEC (% of people in employment)5</v>
      </c>
      <c r="F230" s="86" t="s">
        <v>629</v>
      </c>
      <c r="G230" s="242">
        <v>7.117977528089886E-2</v>
      </c>
      <c r="H230" s="245">
        <v>107.71327308298875</v>
      </c>
    </row>
    <row r="231" spans="1:8">
      <c r="A231" s="86" t="str">
        <v>rcd_jbnssec8_dv_106</v>
      </c>
      <c r="B231" s="239">
        <v>230</v>
      </c>
      <c r="C231" s="86" t="s">
        <v>620</v>
      </c>
      <c r="D231" s="241">
        <f>COUNTIF($C$1:$C231,C231)</f>
        <v>6</v>
      </c>
      <c r="E231" s="241" t="str">
        <f t="shared" si="23"/>
        <v>NS SEC (% of people in employment)6</v>
      </c>
      <c r="F231" s="86" t="s">
        <v>631</v>
      </c>
      <c r="G231" s="242">
        <v>0.21211235955056176</v>
      </c>
      <c r="H231" s="245">
        <v>121.47933286345307</v>
      </c>
    </row>
    <row r="232" spans="1:8">
      <c r="A232" s="86" t="str">
        <v>rcd_jbnssec8_dv_107</v>
      </c>
      <c r="B232" s="239">
        <v>231</v>
      </c>
      <c r="C232" s="86" t="s">
        <v>620</v>
      </c>
      <c r="D232" s="241">
        <f>COUNTIF($C$1:$C232,C232)</f>
        <v>7</v>
      </c>
      <c r="E232" s="241" t="str">
        <f t="shared" si="23"/>
        <v>NS SEC (% of people in employment)7</v>
      </c>
      <c r="F232" s="86" t="s">
        <v>633</v>
      </c>
      <c r="G232" s="242">
        <v>0.11853932584269664</v>
      </c>
      <c r="H232" s="245">
        <v>119.85049143012272</v>
      </c>
    </row>
    <row r="233" spans="1:8">
      <c r="A233" s="86" t="str">
        <v>CLASS1</v>
      </c>
      <c r="B233" s="239">
        <v>232</v>
      </c>
      <c r="C233" s="86" t="s">
        <v>635</v>
      </c>
      <c r="D233" s="241">
        <f>COUNTIF($C$1:$C233,C233)</f>
        <v>1</v>
      </c>
      <c r="E233" s="241" t="str">
        <f t="shared" si="23"/>
        <v>Social Grade1</v>
      </c>
      <c r="F233" s="86" t="s">
        <v>636</v>
      </c>
      <c r="G233" s="242">
        <v>3.851685393258427E-2</v>
      </c>
      <c r="H233" s="245">
        <v>66.164376339756132</v>
      </c>
    </row>
    <row r="234" spans="1:8">
      <c r="A234" s="86" t="str">
        <v>CLASS2</v>
      </c>
      <c r="B234" s="239">
        <v>233</v>
      </c>
      <c r="C234" s="86" t="s">
        <v>635</v>
      </c>
      <c r="D234" s="241">
        <f>COUNTIF($C$1:$C234,C234)</f>
        <v>2</v>
      </c>
      <c r="E234" s="241" t="str">
        <f t="shared" si="23"/>
        <v>Social Grade2</v>
      </c>
      <c r="F234" s="86" t="s">
        <v>638</v>
      </c>
      <c r="G234" s="242">
        <v>0.2009550561797753</v>
      </c>
      <c r="H234" s="245">
        <v>79.329464836668322</v>
      </c>
    </row>
    <row r="235" spans="1:8">
      <c r="A235" s="86" t="str">
        <v>CLASS3</v>
      </c>
      <c r="B235" s="239">
        <v>234</v>
      </c>
      <c r="C235" s="86" t="s">
        <v>635</v>
      </c>
      <c r="D235" s="241">
        <f>COUNTIF($C$1:$C235,C235)</f>
        <v>3</v>
      </c>
      <c r="E235" s="241" t="str">
        <f t="shared" si="23"/>
        <v>Social Grade3</v>
      </c>
      <c r="F235" s="86" t="s">
        <v>640</v>
      </c>
      <c r="G235" s="242">
        <v>0.26408988764044944</v>
      </c>
      <c r="H235" s="245">
        <v>96.621162800370058</v>
      </c>
    </row>
    <row r="236" spans="1:8">
      <c r="A236" s="86" t="str">
        <v>CLASS4</v>
      </c>
      <c r="B236" s="239">
        <v>235</v>
      </c>
      <c r="C236" s="86" t="s">
        <v>635</v>
      </c>
      <c r="D236" s="241">
        <f>COUNTIF($C$1:$C236,C236)</f>
        <v>4</v>
      </c>
      <c r="E236" s="241" t="str">
        <f t="shared" si="23"/>
        <v>Social Grade4</v>
      </c>
      <c r="F236" s="86" t="s">
        <v>642</v>
      </c>
      <c r="G236" s="242">
        <v>0.22444943820224719</v>
      </c>
      <c r="H236" s="245">
        <v>109.68869324773279</v>
      </c>
    </row>
    <row r="237" spans="1:8">
      <c r="A237" s="86" t="str">
        <v>CLASS5</v>
      </c>
      <c r="B237" s="239">
        <v>236</v>
      </c>
      <c r="C237" s="86" t="s">
        <v>635</v>
      </c>
      <c r="D237" s="241">
        <f>COUNTIF($C$1:$C237,C237)</f>
        <v>5</v>
      </c>
      <c r="E237" s="241" t="str">
        <f t="shared" si="23"/>
        <v>Social Grade5</v>
      </c>
      <c r="F237" s="86" t="s">
        <v>644</v>
      </c>
      <c r="G237" s="242">
        <v>0.1576179775280899</v>
      </c>
      <c r="H237" s="245">
        <v>128.54169330801574</v>
      </c>
    </row>
    <row r="238" spans="1:8">
      <c r="A238" s="86" t="str">
        <v>CLASS6</v>
      </c>
      <c r="B238" s="239">
        <v>237</v>
      </c>
      <c r="C238" s="86" t="s">
        <v>635</v>
      </c>
      <c r="D238" s="241">
        <f>COUNTIF($C$1:$C238,C238)</f>
        <v>6</v>
      </c>
      <c r="E238" s="241" t="str">
        <f t="shared" si="23"/>
        <v>Social Grade6</v>
      </c>
      <c r="F238" s="86" t="s">
        <v>646</v>
      </c>
      <c r="G238" s="242">
        <v>0.11414606741573037</v>
      </c>
      <c r="H238" s="245">
        <v>130.18886019853977</v>
      </c>
    </row>
    <row r="239" spans="1:8">
      <c r="A239" s="86" t="str">
        <v>OCCD2</v>
      </c>
      <c r="B239" s="239">
        <v>238</v>
      </c>
      <c r="C239" s="86" t="s">
        <v>648</v>
      </c>
      <c r="D239" s="241">
        <f>COUNTIF($C$1:$C239,C239)</f>
        <v>1</v>
      </c>
      <c r="E239" s="241" t="str">
        <f t="shared" si="23"/>
        <v>Occupation1</v>
      </c>
      <c r="F239" s="86" t="s">
        <v>649</v>
      </c>
      <c r="G239" s="242">
        <v>5.4662921348314603E-2</v>
      </c>
      <c r="H239" s="245">
        <v>83.848824872603529</v>
      </c>
    </row>
    <row r="240" spans="1:8">
      <c r="A240" s="86" t="str">
        <v>OCCD6</v>
      </c>
      <c r="B240" s="239">
        <v>239</v>
      </c>
      <c r="C240" s="86" t="s">
        <v>648</v>
      </c>
      <c r="D240" s="241">
        <f>COUNTIF($C$1:$C240,C240)</f>
        <v>2</v>
      </c>
      <c r="E240" s="241" t="str">
        <f t="shared" si="23"/>
        <v>Occupation2</v>
      </c>
      <c r="F240" s="86" t="s">
        <v>651</v>
      </c>
      <c r="G240" s="242">
        <v>0.20635955056179775</v>
      </c>
      <c r="H240" s="245">
        <v>95.48156797114946</v>
      </c>
    </row>
    <row r="241" spans="1:8">
      <c r="A241" s="86" t="str">
        <v>OCCD3</v>
      </c>
      <c r="B241" s="239">
        <v>240</v>
      </c>
      <c r="C241" s="86" t="s">
        <v>648</v>
      </c>
      <c r="D241" s="241">
        <f>COUNTIF($C$1:$C241,C241)</f>
        <v>3</v>
      </c>
      <c r="E241" s="241" t="str">
        <f t="shared" si="23"/>
        <v>Occupation3</v>
      </c>
      <c r="F241" s="86" t="s">
        <v>653</v>
      </c>
      <c r="G241" s="242">
        <v>0.15624719101123596</v>
      </c>
      <c r="H241" s="245">
        <v>104.20008232255941</v>
      </c>
    </row>
    <row r="242" spans="1:8">
      <c r="A242" s="86" t="str">
        <v>OCCD5</v>
      </c>
      <c r="B242" s="239">
        <v>241</v>
      </c>
      <c r="C242" s="86" t="s">
        <v>648</v>
      </c>
      <c r="D242" s="241">
        <f>COUNTIF($C$1:$C242,C242)</f>
        <v>4</v>
      </c>
      <c r="E242" s="241" t="str">
        <f t="shared" si="23"/>
        <v>Occupation4</v>
      </c>
      <c r="F242" s="86" t="s">
        <v>655</v>
      </c>
      <c r="G242" s="242">
        <v>5.6000000000000001E-2</v>
      </c>
      <c r="H242" s="245">
        <v>101.52131555377544</v>
      </c>
    </row>
    <row r="243" spans="1:8">
      <c r="A243" s="86" t="str">
        <v>OCCD8</v>
      </c>
      <c r="B243" s="239">
        <v>242</v>
      </c>
      <c r="C243" s="86" t="s">
        <v>648</v>
      </c>
      <c r="D243" s="241">
        <f>COUNTIF($C$1:$C243,C243)</f>
        <v>5</v>
      </c>
      <c r="E243" s="241" t="str">
        <f t="shared" si="23"/>
        <v>Occupation5</v>
      </c>
      <c r="F243" s="86" t="s">
        <v>657</v>
      </c>
      <c r="G243" s="242">
        <v>0.12570786516853932</v>
      </c>
      <c r="H243" s="245">
        <v>84.364991609609419</v>
      </c>
    </row>
    <row r="244" spans="1:8">
      <c r="A244" s="86" t="str">
        <v>OCCD9</v>
      </c>
      <c r="B244" s="239">
        <v>243</v>
      </c>
      <c r="C244" s="86" t="s">
        <v>648</v>
      </c>
      <c r="D244" s="241">
        <f>COUNTIF($C$1:$C244,C244)</f>
        <v>6</v>
      </c>
      <c r="E244" s="241" t="str">
        <f t="shared" si="23"/>
        <v>Occupation6</v>
      </c>
      <c r="F244" s="86" t="s">
        <v>659</v>
      </c>
      <c r="G244" s="242">
        <v>6.5820224719101136E-2</v>
      </c>
      <c r="H244" s="245">
        <v>87.505759961403058</v>
      </c>
    </row>
    <row r="245" spans="1:8">
      <c r="A245" s="86" t="str">
        <v>OCCD10</v>
      </c>
      <c r="B245" s="239">
        <v>244</v>
      </c>
      <c r="C245" s="86" t="s">
        <v>648</v>
      </c>
      <c r="D245" s="241">
        <f>COUNTIF($C$1:$C245,C245)</f>
        <v>7</v>
      </c>
      <c r="E245" s="241" t="str">
        <f t="shared" si="23"/>
        <v>Occupation7</v>
      </c>
      <c r="F245" s="86" t="s">
        <v>661</v>
      </c>
      <c r="G245" s="242">
        <v>9.989887640449438E-2</v>
      </c>
      <c r="H245" s="245">
        <v>119.00055271729997</v>
      </c>
    </row>
    <row r="246" spans="1:8">
      <c r="A246" s="86" t="str">
        <v>OCCD11</v>
      </c>
      <c r="B246" s="239">
        <v>245</v>
      </c>
      <c r="C246" s="86" t="s">
        <v>648</v>
      </c>
      <c r="D246" s="241">
        <f>COUNTIF($C$1:$C246,C246)</f>
        <v>8</v>
      </c>
      <c r="E246" s="241" t="str">
        <f t="shared" si="23"/>
        <v>Occupation8</v>
      </c>
      <c r="F246" s="86" t="s">
        <v>663</v>
      </c>
      <c r="G246" s="242">
        <v>0.15391011235955057</v>
      </c>
      <c r="H246" s="245">
        <v>117.59933454069009</v>
      </c>
    </row>
    <row r="247" spans="1:8">
      <c r="A247" s="86" t="str">
        <v>OCCD12</v>
      </c>
      <c r="B247" s="239">
        <v>246</v>
      </c>
      <c r="C247" s="86" t="s">
        <v>648</v>
      </c>
      <c r="D247" s="241">
        <f>COUNTIF($C$1:$C247,C247)</f>
        <v>9</v>
      </c>
      <c r="E247" s="241" t="str">
        <f t="shared" si="23"/>
        <v>Occupation9</v>
      </c>
      <c r="F247" s="86" t="s">
        <v>665</v>
      </c>
      <c r="G247" s="242">
        <v>4.7471910112359544E-2</v>
      </c>
      <c r="H247" s="245">
        <v>98.497965293243823</v>
      </c>
    </row>
    <row r="248" spans="1:8">
      <c r="A248" s="86" t="str">
        <v>OCCD13</v>
      </c>
      <c r="B248" s="239">
        <v>247</v>
      </c>
      <c r="C248" s="86" t="s">
        <v>648</v>
      </c>
      <c r="D248" s="241">
        <f>COUNTIF($C$1:$C248,C248)</f>
        <v>10</v>
      </c>
      <c r="E248" s="241" t="str">
        <f t="shared" si="23"/>
        <v>Occupation10</v>
      </c>
      <c r="F248" s="86" t="s">
        <v>667</v>
      </c>
      <c r="G248" s="242">
        <v>3.3292134831460672E-2</v>
      </c>
      <c r="H248" s="245">
        <v>128.34499654790963</v>
      </c>
    </row>
    <row r="249" spans="1:8">
      <c r="A249" s="86" t="str">
        <v>rcd_qfhigh_101</v>
      </c>
      <c r="B249" s="239">
        <v>248</v>
      </c>
      <c r="C249" s="86" t="s">
        <v>670</v>
      </c>
      <c r="D249" s="241">
        <f>COUNTIF($C$1:$C249,C249)</f>
        <v>1</v>
      </c>
      <c r="E249" s="241" t="str">
        <f t="shared" si="23"/>
        <v>Highest Level of Qualifications (Adults)1</v>
      </c>
      <c r="F249" s="86" t="s">
        <v>671</v>
      </c>
      <c r="G249" s="242">
        <v>0.18432584269662919</v>
      </c>
      <c r="H249" s="245">
        <v>79.35021281895493</v>
      </c>
    </row>
    <row r="250" spans="1:8">
      <c r="A250" s="86" t="str">
        <v>rcd_qfhigh_102</v>
      </c>
      <c r="B250" s="239">
        <v>249</v>
      </c>
      <c r="C250" s="86" t="s">
        <v>670</v>
      </c>
      <c r="D250" s="241">
        <f>COUNTIF($C$1:$C250,C250)</f>
        <v>2</v>
      </c>
      <c r="E250" s="241" t="str">
        <f t="shared" si="23"/>
        <v>Highest Level of Qualifications (Adults)2</v>
      </c>
      <c r="F250" s="86" t="s">
        <v>673</v>
      </c>
      <c r="G250" s="242">
        <v>9.3876404494382032E-2</v>
      </c>
      <c r="H250" s="245">
        <v>93.907781809196749</v>
      </c>
    </row>
    <row r="251" spans="1:8">
      <c r="A251" s="86" t="str">
        <v>rcd_qfhigh_103</v>
      </c>
      <c r="B251" s="239">
        <v>250</v>
      </c>
      <c r="C251" s="86" t="s">
        <v>670</v>
      </c>
      <c r="D251" s="241">
        <f>COUNTIF($C$1:$C251,C251)</f>
        <v>3</v>
      </c>
      <c r="E251" s="241" t="str">
        <f t="shared" si="23"/>
        <v>Highest Level of Qualifications (Adults)3</v>
      </c>
      <c r="F251" s="86" t="s">
        <v>675</v>
      </c>
      <c r="G251" s="242">
        <v>8.7573033707865164E-2</v>
      </c>
      <c r="H251" s="245">
        <v>99.168683622459071</v>
      </c>
    </row>
    <row r="252" spans="1:8">
      <c r="A252" s="86" t="str">
        <v>rcd_qfhigh_104</v>
      </c>
      <c r="B252" s="239">
        <v>251</v>
      </c>
      <c r="C252" s="86" t="s">
        <v>670</v>
      </c>
      <c r="D252" s="241">
        <f>COUNTIF($C$1:$C252,C252)</f>
        <v>4</v>
      </c>
      <c r="E252" s="241" t="str">
        <f t="shared" si="23"/>
        <v>Highest Level of Qualifications (Adults)4</v>
      </c>
      <c r="F252" s="86" t="s">
        <v>677</v>
      </c>
      <c r="G252" s="242">
        <v>0.39271910112359548</v>
      </c>
      <c r="H252" s="245">
        <v>106.26037175450216</v>
      </c>
    </row>
    <row r="253" spans="1:8">
      <c r="A253" s="86" t="str">
        <v>rcd_qfhigh_105</v>
      </c>
      <c r="B253" s="239">
        <v>252</v>
      </c>
      <c r="C253" s="86" t="s">
        <v>670</v>
      </c>
      <c r="D253" s="241">
        <f>COUNTIF($C$1:$C253,C253)</f>
        <v>5</v>
      </c>
      <c r="E253" s="241" t="str">
        <f t="shared" si="23"/>
        <v>Highest Level of Qualifications (Adults)5</v>
      </c>
      <c r="F253" s="86" t="s">
        <v>679</v>
      </c>
      <c r="G253" s="242">
        <v>0.24134831460674158</v>
      </c>
      <c r="H253" s="245">
        <v>114.9757130489314</v>
      </c>
    </row>
    <row r="254" spans="1:8">
      <c r="A254" s="86" t="str">
        <v>Num_reading</v>
      </c>
      <c r="B254" s="239">
        <v>253</v>
      </c>
      <c r="C254" s="86" t="s">
        <v>681</v>
      </c>
      <c r="D254" s="241">
        <f>COUNTIF($C$1:$C254,C254)</f>
        <v>1</v>
      </c>
      <c r="E254" s="241" t="str">
        <f t="shared" si="23"/>
        <v>England: Pupils at the end of KS11</v>
      </c>
      <c r="F254" s="86" t="s">
        <v>682</v>
      </c>
      <c r="G254" s="242">
        <v>0.89348314606741563</v>
      </c>
      <c r="H254" s="245">
        <v>97.880433818515172</v>
      </c>
    </row>
    <row r="255" spans="1:8">
      <c r="A255" s="86" t="str">
        <v>Num_writing</v>
      </c>
      <c r="B255" s="239">
        <v>254</v>
      </c>
      <c r="C255" s="86" t="s">
        <v>681</v>
      </c>
      <c r="D255" s="241">
        <f>COUNTIF($C$1:$C255,C255)</f>
        <v>2</v>
      </c>
      <c r="E255" s="241" t="str">
        <f t="shared" si="23"/>
        <v>England: Pupils at the end of KS12</v>
      </c>
      <c r="F255" s="86" t="s">
        <v>684</v>
      </c>
      <c r="G255" s="242">
        <v>0.85191011235955061</v>
      </c>
      <c r="H255" s="245">
        <v>97.305415355212702</v>
      </c>
    </row>
    <row r="256" spans="1:8">
      <c r="A256" s="86" t="str">
        <v>Num_maths</v>
      </c>
      <c r="B256" s="239">
        <v>255</v>
      </c>
      <c r="C256" s="86" t="s">
        <v>681</v>
      </c>
      <c r="D256" s="241">
        <f>COUNTIF($C$1:$C256,C256)</f>
        <v>3</v>
      </c>
      <c r="E256" s="241" t="str">
        <f t="shared" si="23"/>
        <v>England: Pupils at the end of KS13</v>
      </c>
      <c r="F256" s="86" t="s">
        <v>686</v>
      </c>
      <c r="G256" s="242">
        <v>0.92212359550561795</v>
      </c>
      <c r="H256" s="245">
        <v>98.346468562098238</v>
      </c>
    </row>
    <row r="257" spans="1:8">
      <c r="A257" s="86" t="str">
        <v>Num_science</v>
      </c>
      <c r="B257" s="239">
        <v>256</v>
      </c>
      <c r="C257" s="86" t="s">
        <v>681</v>
      </c>
      <c r="D257" s="241">
        <f>COUNTIF($C$1:$C257,C257)</f>
        <v>4</v>
      </c>
      <c r="E257" s="241" t="str">
        <f t="shared" si="23"/>
        <v>England: Pupils at the end of KS14</v>
      </c>
      <c r="F257" s="86" t="s">
        <v>688</v>
      </c>
      <c r="G257" s="242">
        <v>0.90382022471910106</v>
      </c>
      <c r="H257" s="245">
        <v>97.710716351028765</v>
      </c>
    </row>
    <row r="258" spans="1:8">
      <c r="A258" s="86" t="str">
        <v>Num_All_Reading</v>
      </c>
      <c r="B258" s="239">
        <v>257</v>
      </c>
      <c r="C258" s="86" t="s">
        <v>690</v>
      </c>
      <c r="D258" s="241">
        <f>COUNTIF($C$1:$C258,C258)</f>
        <v>1</v>
      </c>
      <c r="E258" s="241" t="str">
        <f t="shared" si="23"/>
        <v>England: Pupils at the end of KS21</v>
      </c>
      <c r="F258" s="86" t="s">
        <v>682</v>
      </c>
      <c r="G258" s="242">
        <v>0.88365168539325856</v>
      </c>
      <c r="H258" s="245">
        <v>97.798628359884958</v>
      </c>
    </row>
    <row r="259" spans="1:8">
      <c r="A259" s="86" t="str">
        <v>Num_All_Writing</v>
      </c>
      <c r="B259" s="239">
        <v>258</v>
      </c>
      <c r="C259" s="86" t="s">
        <v>690</v>
      </c>
      <c r="D259" s="241">
        <f>COUNTIF($C$1:$C259,C259)</f>
        <v>2</v>
      </c>
      <c r="E259" s="241" t="str">
        <f t="shared" ref="E259:E322" si="24">C259&amp;D259</f>
        <v>England: Pupils at the end of KS22</v>
      </c>
      <c r="F259" s="86" t="s">
        <v>684</v>
      </c>
      <c r="G259" s="242">
        <v>0.8410337078651684</v>
      </c>
      <c r="H259" s="245">
        <v>97.436421039777031</v>
      </c>
    </row>
    <row r="260" spans="1:8">
      <c r="A260" s="86" t="str">
        <v>Num_All_maths</v>
      </c>
      <c r="B260" s="239">
        <v>259</v>
      </c>
      <c r="C260" s="86" t="s">
        <v>690</v>
      </c>
      <c r="D260" s="241">
        <f>COUNTIF($C$1:$C260,C260)</f>
        <v>3</v>
      </c>
      <c r="E260" s="241" t="str">
        <f t="shared" si="24"/>
        <v>England: Pupils at the end of KS23</v>
      </c>
      <c r="F260" s="86" t="s">
        <v>686</v>
      </c>
      <c r="G260" s="242">
        <v>0.85149438202247196</v>
      </c>
      <c r="H260" s="245">
        <v>97.850670835900317</v>
      </c>
    </row>
    <row r="261" spans="1:8">
      <c r="A261" s="86" t="str">
        <v>Num_All_RWM</v>
      </c>
      <c r="B261" s="239">
        <v>260</v>
      </c>
      <c r="C261" s="86" t="s">
        <v>690</v>
      </c>
      <c r="D261" s="241">
        <f>COUNTIF($C$1:$C261,C261)</f>
        <v>4</v>
      </c>
      <c r="E261" s="241" t="str">
        <f t="shared" si="24"/>
        <v>England: Pupils at the end of KS24</v>
      </c>
      <c r="F261" s="86" t="s">
        <v>694</v>
      </c>
      <c r="G261" s="242">
        <v>0.765494382022472</v>
      </c>
      <c r="H261" s="245">
        <v>96.718317051415099</v>
      </c>
    </row>
    <row r="262" spans="1:8">
      <c r="A262" s="86" t="str">
        <v>LEVEL2_all</v>
      </c>
      <c r="B262" s="239">
        <v>261</v>
      </c>
      <c r="C262" s="86" t="s">
        <v>696</v>
      </c>
      <c r="D262" s="241">
        <f>COUNTIF($C$1:$C262,C262)</f>
        <v>1</v>
      </c>
      <c r="E262" s="241" t="str">
        <f t="shared" si="24"/>
        <v>England: Pupils at the end of KS41</v>
      </c>
      <c r="F262" s="86" t="s">
        <v>697</v>
      </c>
      <c r="G262" s="242">
        <v>0.61468539325842697</v>
      </c>
      <c r="H262" s="245">
        <v>92.255518792757783</v>
      </c>
    </row>
    <row r="263" spans="1:8">
      <c r="A263" s="86" t="str">
        <v>LEVEL2_EM_all</v>
      </c>
      <c r="B263" s="239">
        <v>262</v>
      </c>
      <c r="C263" s="86" t="s">
        <v>696</v>
      </c>
      <c r="D263" s="241">
        <f>COUNTIF($C$1:$C263,C263)</f>
        <v>2</v>
      </c>
      <c r="E263" s="241" t="str">
        <f t="shared" si="24"/>
        <v>England: Pupils at the end of KS42</v>
      </c>
      <c r="F263" s="86" t="s">
        <v>699</v>
      </c>
      <c r="G263" s="242">
        <v>0.52976404494382034</v>
      </c>
      <c r="H263" s="245">
        <v>91.197200561541109</v>
      </c>
    </row>
    <row r="264" spans="1:8">
      <c r="A264" s="86" t="str">
        <v>NS4T5PAL5P</v>
      </c>
      <c r="B264" s="239">
        <v>263</v>
      </c>
      <c r="C264" s="86" t="s">
        <v>701</v>
      </c>
      <c r="D264" s="241">
        <f>COUNTIF($C$1:$C264,C264)</f>
        <v>1</v>
      </c>
      <c r="E264" s="241" t="str">
        <f t="shared" si="24"/>
        <v>Scotland: Pupils in the S4 cohort1</v>
      </c>
      <c r="F264" s="86" t="s">
        <v>702</v>
      </c>
      <c r="G264" s="242">
        <v>0.37150561797752801</v>
      </c>
      <c r="H264" s="245">
        <v>84.06077323974543</v>
      </c>
    </row>
    <row r="265" spans="1:8">
      <c r="A265" s="86" t="str">
        <v>NS5T3PAL6P</v>
      </c>
      <c r="B265" s="239">
        <v>264</v>
      </c>
      <c r="C265" s="86" t="s">
        <v>704</v>
      </c>
      <c r="D265" s="241">
        <f>COUNTIF($C$1:$C265,C265)</f>
        <v>1</v>
      </c>
      <c r="E265" s="241" t="str">
        <f t="shared" si="24"/>
        <v>Scotland: Pupils in the S5 cohort1</v>
      </c>
      <c r="F265" s="86" t="s">
        <v>705</v>
      </c>
      <c r="G265" s="242">
        <v>0.30061797752808989</v>
      </c>
      <c r="H265" s="245">
        <v>80.926924067312186</v>
      </c>
    </row>
    <row r="266" spans="1:8">
      <c r="A266" s="86" t="str">
        <v>NS5T5PAL6P</v>
      </c>
      <c r="B266" s="239">
        <v>265</v>
      </c>
      <c r="C266" s="86" t="s">
        <v>704</v>
      </c>
      <c r="D266" s="241">
        <f>COUNTIF($C$1:$C266,C266)</f>
        <v>2</v>
      </c>
      <c r="E266" s="241" t="str">
        <f t="shared" si="24"/>
        <v>Scotland: Pupils in the S5 cohort2</v>
      </c>
      <c r="F266" s="86" t="s">
        <v>707</v>
      </c>
      <c r="G266" s="242">
        <v>0.13450561797752808</v>
      </c>
      <c r="H266" s="245">
        <v>73.73978262279752</v>
      </c>
    </row>
    <row r="267" spans="1:8">
      <c r="A267" s="86" t="str">
        <v>rcd_worktrav_101</v>
      </c>
      <c r="B267" s="239">
        <v>266</v>
      </c>
      <c r="C267" s="86" t="s">
        <v>710</v>
      </c>
      <c r="D267" s="241">
        <f>COUNTIF($C$1:$C267,C267)</f>
        <v>1</v>
      </c>
      <c r="E267" s="241" t="str">
        <f t="shared" si="24"/>
        <v>Travel To Work (% of Workers)1</v>
      </c>
      <c r="F267" s="86" t="s">
        <v>711</v>
      </c>
      <c r="G267" s="242">
        <v>6.6775280898876396E-2</v>
      </c>
      <c r="H267" s="245">
        <v>100.5318297051635</v>
      </c>
    </row>
    <row r="268" spans="1:8">
      <c r="A268" s="86" t="str">
        <v>rcd_worktrav_102</v>
      </c>
      <c r="B268" s="239">
        <v>267</v>
      </c>
      <c r="C268" s="86" t="s">
        <v>710</v>
      </c>
      <c r="D268" s="241">
        <f>COUNTIF($C$1:$C268,C268)</f>
        <v>2</v>
      </c>
      <c r="E268" s="241" t="str">
        <f t="shared" si="24"/>
        <v>Travel To Work (% of Workers)2</v>
      </c>
      <c r="F268" s="86" t="s">
        <v>713</v>
      </c>
      <c r="G268" s="242">
        <v>0.6410224719101123</v>
      </c>
      <c r="H268" s="245">
        <v>96.019233625288564</v>
      </c>
    </row>
    <row r="269" spans="1:8">
      <c r="A269" s="86" t="str">
        <v>rcd_worktrav_103</v>
      </c>
      <c r="B269" s="239">
        <v>268</v>
      </c>
      <c r="C269" s="86" t="s">
        <v>710</v>
      </c>
      <c r="D269" s="241">
        <f>COUNTIF($C$1:$C269,C269)</f>
        <v>3</v>
      </c>
      <c r="E269" s="241" t="str">
        <f t="shared" si="24"/>
        <v>Travel To Work (% of Workers)3</v>
      </c>
      <c r="F269" s="86" t="s">
        <v>715</v>
      </c>
      <c r="G269" s="242">
        <v>7.5662921348314607E-2</v>
      </c>
      <c r="H269" s="245">
        <v>128.95633487745039</v>
      </c>
    </row>
    <row r="270" spans="1:8">
      <c r="A270" s="86" t="str">
        <v>rcd_worktrav_104</v>
      </c>
      <c r="B270" s="239">
        <v>269</v>
      </c>
      <c r="C270" s="86" t="s">
        <v>710</v>
      </c>
      <c r="D270" s="241">
        <f>COUNTIF($C$1:$C270,C270)</f>
        <v>4</v>
      </c>
      <c r="E270" s="241" t="str">
        <f t="shared" si="24"/>
        <v>Travel To Work (% of Workers)4</v>
      </c>
      <c r="F270" s="86" t="s">
        <v>717</v>
      </c>
      <c r="G270" s="242">
        <v>3.5382022471910114E-2</v>
      </c>
      <c r="H270" s="245">
        <v>104.34232489964073</v>
      </c>
    </row>
    <row r="271" spans="1:8">
      <c r="A271" s="86" t="str">
        <v>rcd_worktrav_105</v>
      </c>
      <c r="B271" s="239">
        <v>270</v>
      </c>
      <c r="C271" s="86" t="s">
        <v>710</v>
      </c>
      <c r="D271" s="241">
        <f>COUNTIF($C$1:$C271,C271)</f>
        <v>5</v>
      </c>
      <c r="E271" s="241" t="str">
        <f t="shared" si="24"/>
        <v>Travel To Work (% of Workers)5</v>
      </c>
      <c r="F271" s="86" t="s">
        <v>719</v>
      </c>
      <c r="G271" s="242">
        <v>0.14026966292134835</v>
      </c>
      <c r="H271" s="245">
        <v>117.21730425492134</v>
      </c>
    </row>
    <row r="272" spans="1:8">
      <c r="A272" s="86" t="str">
        <v>rcd_worktrav_106</v>
      </c>
      <c r="B272" s="239">
        <v>271</v>
      </c>
      <c r="C272" s="86" t="s">
        <v>710</v>
      </c>
      <c r="D272" s="241">
        <f>COUNTIF($C$1:$C272,C272)</f>
        <v>6</v>
      </c>
      <c r="E272" s="241" t="str">
        <f t="shared" si="24"/>
        <v>Travel To Work (% of Workers)6</v>
      </c>
      <c r="F272" s="86" t="s">
        <v>721</v>
      </c>
      <c r="G272" s="242">
        <v>9.9325842696629217E-3</v>
      </c>
      <c r="H272" s="245">
        <v>100.46820987193385</v>
      </c>
    </row>
    <row r="273" spans="1:8">
      <c r="A273" s="86" t="str">
        <v>rcd_worktrav_107</v>
      </c>
      <c r="B273" s="239">
        <v>272</v>
      </c>
      <c r="C273" s="86" t="s">
        <v>710</v>
      </c>
      <c r="D273" s="241">
        <f>COUNTIF($C$1:$C273,C273)</f>
        <v>7</v>
      </c>
      <c r="E273" s="241" t="str">
        <f t="shared" si="24"/>
        <v>Travel To Work (% of Workers)7</v>
      </c>
      <c r="F273" s="86" t="s">
        <v>723</v>
      </c>
      <c r="G273" s="242">
        <v>3.0831460674157301E-2</v>
      </c>
      <c r="H273" s="245">
        <v>70.53607803178987</v>
      </c>
    </row>
    <row r="274" spans="1:8">
      <c r="A274" s="86" t="str">
        <v>car0</v>
      </c>
      <c r="B274" s="239">
        <v>273</v>
      </c>
      <c r="C274" s="86" t="s">
        <v>725</v>
      </c>
      <c r="D274" s="241">
        <f>COUNTIF($C$1:$C274,C274)</f>
        <v>1</v>
      </c>
      <c r="E274" s="241" t="str">
        <f t="shared" si="24"/>
        <v>Car Ownership1</v>
      </c>
      <c r="F274" s="86" t="s">
        <v>726</v>
      </c>
      <c r="G274" s="242">
        <v>0.24374157303370789</v>
      </c>
      <c r="H274" s="245">
        <v>137.38094423933114</v>
      </c>
    </row>
    <row r="275" spans="1:8">
      <c r="A275" s="86" t="str">
        <v>car1</v>
      </c>
      <c r="B275" s="239">
        <v>274</v>
      </c>
      <c r="C275" s="86" t="s">
        <v>725</v>
      </c>
      <c r="D275" s="241">
        <f>COUNTIF($C$1:$C275,C275)</f>
        <v>2</v>
      </c>
      <c r="E275" s="241" t="str">
        <f t="shared" si="24"/>
        <v>Car Ownership2</v>
      </c>
      <c r="F275" s="86" t="s">
        <v>728</v>
      </c>
      <c r="G275" s="242">
        <v>0.41585393258426967</v>
      </c>
      <c r="H275" s="245">
        <v>104.91036285898315</v>
      </c>
    </row>
    <row r="276" spans="1:8">
      <c r="A276" s="86" t="str">
        <v>car2</v>
      </c>
      <c r="B276" s="239">
        <v>275</v>
      </c>
      <c r="C276" s="86" t="s">
        <v>725</v>
      </c>
      <c r="D276" s="241">
        <f>COUNTIF($C$1:$C276,C276)</f>
        <v>3</v>
      </c>
      <c r="E276" s="241" t="str">
        <f t="shared" si="24"/>
        <v>Car Ownership3</v>
      </c>
      <c r="F276" s="86" t="s">
        <v>730</v>
      </c>
      <c r="G276" s="242">
        <v>0.27373033707865174</v>
      </c>
      <c r="H276" s="245">
        <v>83.19843531060198</v>
      </c>
    </row>
    <row r="277" spans="1:8">
      <c r="A277" s="86" t="str">
        <v>car3p</v>
      </c>
      <c r="B277" s="239">
        <v>276</v>
      </c>
      <c r="C277" s="86" t="s">
        <v>725</v>
      </c>
      <c r="D277" s="241">
        <f>COUNTIF($C$1:$C277,C277)</f>
        <v>4</v>
      </c>
      <c r="E277" s="241" t="str">
        <f t="shared" si="24"/>
        <v>Car Ownership4</v>
      </c>
      <c r="F277" s="86" t="s">
        <v>732</v>
      </c>
      <c r="G277" s="242">
        <v>6.6820224719101137E-2</v>
      </c>
      <c r="H277" s="245">
        <v>68.795555241819812</v>
      </c>
    </row>
    <row r="278" spans="1:8">
      <c r="A278" s="86" t="str">
        <v>car1recent</v>
      </c>
      <c r="B278" s="239">
        <v>277</v>
      </c>
      <c r="C278" s="86" t="s">
        <v>725</v>
      </c>
      <c r="D278" s="241">
        <f>COUNTIF($C$1:$C278,C278)</f>
        <v>5</v>
      </c>
      <c r="E278" s="241" t="str">
        <f t="shared" si="24"/>
        <v>Car Ownership5</v>
      </c>
      <c r="F278" s="86" t="s">
        <v>734</v>
      </c>
      <c r="G278" s="242">
        <v>0.11684269662921346</v>
      </c>
      <c r="H278" s="245">
        <v>85.55999014816166</v>
      </c>
    </row>
    <row r="279" spans="1:8">
      <c r="A279" s="86" t="str">
        <v>car1co</v>
      </c>
      <c r="B279" s="239">
        <v>278</v>
      </c>
      <c r="C279" s="86" t="s">
        <v>736</v>
      </c>
      <c r="D279" s="241">
        <f>COUNTIF($C$1:$C279,C279)</f>
        <v>1</v>
      </c>
      <c r="E279" s="241" t="str">
        <f t="shared" si="24"/>
        <v>Main Car (% of car owners)1</v>
      </c>
      <c r="F279" s="86" t="s">
        <v>737</v>
      </c>
      <c r="G279" s="242">
        <v>1.5415730337078652E-2</v>
      </c>
      <c r="H279" s="245">
        <v>96.097820046663429</v>
      </c>
    </row>
    <row r="280" spans="1:8">
      <c r="A280" s="86" t="str">
        <v>car1priv</v>
      </c>
      <c r="B280" s="239">
        <v>279</v>
      </c>
      <c r="C280" s="86" t="s">
        <v>736</v>
      </c>
      <c r="D280" s="241">
        <f>COUNTIF($C$1:$C280,C280)</f>
        <v>2</v>
      </c>
      <c r="E280" s="241" t="str">
        <f t="shared" si="24"/>
        <v>Main Car (% of car owners)2</v>
      </c>
      <c r="F280" s="86" t="s">
        <v>739</v>
      </c>
      <c r="G280" s="242">
        <v>0.98458426966292156</v>
      </c>
      <c r="H280" s="245">
        <v>100.06361816991232</v>
      </c>
    </row>
    <row r="281" spans="1:8">
      <c r="A281" s="86" t="str">
        <v>carsaloon</v>
      </c>
      <c r="B281" s="239">
        <v>280</v>
      </c>
      <c r="C281" s="86" t="s">
        <v>736</v>
      </c>
      <c r="D281" s="241">
        <f>COUNTIF($C$1:$C281,C281)</f>
        <v>3</v>
      </c>
      <c r="E281" s="241" t="str">
        <f t="shared" si="24"/>
        <v>Main Car (% of car owners)3</v>
      </c>
      <c r="F281" s="86" t="s">
        <v>741</v>
      </c>
      <c r="G281" s="242">
        <v>0.18105617977528091</v>
      </c>
      <c r="H281" s="245">
        <v>101.06114435557221</v>
      </c>
    </row>
    <row r="282" spans="1:8">
      <c r="A282" s="86" t="str">
        <v>carhatchback</v>
      </c>
      <c r="B282" s="239">
        <v>281</v>
      </c>
      <c r="C282" s="86" t="s">
        <v>736</v>
      </c>
      <c r="D282" s="241">
        <f>COUNTIF($C$1:$C282,C282)</f>
        <v>4</v>
      </c>
      <c r="E282" s="241" t="str">
        <f t="shared" si="24"/>
        <v>Main Car (% of car owners)4</v>
      </c>
      <c r="F282" s="86" t="s">
        <v>743</v>
      </c>
      <c r="G282" s="242">
        <v>0.51421348314606741</v>
      </c>
      <c r="H282" s="245">
        <v>102.70144821308142</v>
      </c>
    </row>
    <row r="283" spans="1:8">
      <c r="A283" s="86" t="str">
        <v>carestate</v>
      </c>
      <c r="B283" s="239">
        <v>282</v>
      </c>
      <c r="C283" s="86" t="s">
        <v>736</v>
      </c>
      <c r="D283" s="241">
        <f>COUNTIF($C$1:$C283,C283)</f>
        <v>5</v>
      </c>
      <c r="E283" s="241" t="str">
        <f t="shared" si="24"/>
        <v>Main Car (% of car owners)5</v>
      </c>
      <c r="F283" s="86" t="s">
        <v>745</v>
      </c>
      <c r="G283" s="242">
        <v>6.6235955056179796E-2</v>
      </c>
      <c r="H283" s="245">
        <v>93.249695078717323</v>
      </c>
    </row>
    <row r="284" spans="1:8">
      <c r="A284" s="86" t="str">
        <v>carlux</v>
      </c>
      <c r="B284" s="239">
        <v>283</v>
      </c>
      <c r="C284" s="86" t="s">
        <v>736</v>
      </c>
      <c r="D284" s="241">
        <f>COUNTIF($C$1:$C284,C284)</f>
        <v>6</v>
      </c>
      <c r="E284" s="241" t="str">
        <f t="shared" si="24"/>
        <v>Main Car (% of car owners)6</v>
      </c>
      <c r="F284" s="86" t="s">
        <v>747</v>
      </c>
      <c r="G284" s="242">
        <v>7.7977528089887657E-2</v>
      </c>
      <c r="H284" s="245">
        <v>99.588067620533408</v>
      </c>
    </row>
    <row r="285" spans="1:8">
      <c r="A285" s="86" t="str">
        <v>carother</v>
      </c>
      <c r="B285" s="239">
        <v>284</v>
      </c>
      <c r="C285" s="86" t="s">
        <v>736</v>
      </c>
      <c r="D285" s="241">
        <f>COUNTIF($C$1:$C285,C285)</f>
        <v>7</v>
      </c>
      <c r="E285" s="241" t="str">
        <f t="shared" si="24"/>
        <v>Main Car (% of car owners)7</v>
      </c>
      <c r="F285" s="86" t="s">
        <v>749</v>
      </c>
      <c r="G285" s="242">
        <v>0.16024719101123597</v>
      </c>
      <c r="H285" s="245">
        <v>93.848937954925077</v>
      </c>
    </row>
    <row r="286" spans="1:8">
      <c r="A286" s="86" t="str">
        <v>car1btnew</v>
      </c>
      <c r="B286" s="239">
        <v>285</v>
      </c>
      <c r="C286" s="86" t="s">
        <v>736</v>
      </c>
      <c r="D286" s="241">
        <f>COUNTIF($C$1:$C286,C286)</f>
        <v>8</v>
      </c>
      <c r="E286" s="241" t="str">
        <f t="shared" si="24"/>
        <v>Main Car (% of car owners)8</v>
      </c>
      <c r="F286" s="86" t="s">
        <v>751</v>
      </c>
      <c r="G286" s="242">
        <v>0.34764044943820221</v>
      </c>
      <c r="H286" s="245">
        <v>92.326233214355838</v>
      </c>
    </row>
    <row r="287" spans="1:8">
      <c r="A287" s="86" t="str">
        <v>car1btused</v>
      </c>
      <c r="B287" s="239">
        <v>286</v>
      </c>
      <c r="C287" s="86" t="s">
        <v>736</v>
      </c>
      <c r="D287" s="241">
        <f>COUNTIF($C$1:$C287,C287)</f>
        <v>9</v>
      </c>
      <c r="E287" s="241" t="str">
        <f t="shared" si="24"/>
        <v>Main Car (% of car owners)9</v>
      </c>
      <c r="F287" s="86" t="s">
        <v>753</v>
      </c>
      <c r="G287" s="242">
        <v>0.65235955056179773</v>
      </c>
      <c r="H287" s="245">
        <v>104.63448630845538</v>
      </c>
    </row>
    <row r="288" spans="1:8">
      <c r="A288" s="86" t="str">
        <v>rcd_hhdyrinc_101</v>
      </c>
      <c r="B288" s="239">
        <v>287</v>
      </c>
      <c r="C288" s="86" t="s">
        <v>755</v>
      </c>
      <c r="D288" s="241">
        <f>COUNTIF($C$1:$C288,C288)</f>
        <v>1</v>
      </c>
      <c r="E288" s="241" t="str">
        <f t="shared" si="24"/>
        <v>Household Annual Income1</v>
      </c>
      <c r="F288" s="86" t="s">
        <v>756</v>
      </c>
      <c r="G288" s="242">
        <v>0.18764044943820224</v>
      </c>
      <c r="H288" s="245">
        <v>116.38924672679761</v>
      </c>
    </row>
    <row r="289" spans="1:8">
      <c r="A289" s="86" t="str">
        <v>rcd_hhdyrinc_102</v>
      </c>
      <c r="B289" s="239">
        <v>288</v>
      </c>
      <c r="C289" s="86" t="s">
        <v>755</v>
      </c>
      <c r="D289" s="241">
        <f>COUNTIF($C$1:$C289,C289)</f>
        <v>2</v>
      </c>
      <c r="E289" s="241" t="str">
        <f t="shared" si="24"/>
        <v>Household Annual Income2</v>
      </c>
      <c r="F289" s="86" t="s">
        <v>757</v>
      </c>
      <c r="G289" s="242">
        <v>0.32937078651685392</v>
      </c>
      <c r="H289" s="245">
        <v>105.86979406656172</v>
      </c>
    </row>
    <row r="290" spans="1:8">
      <c r="A290" s="86" t="str">
        <v>rcd_hhdyrinc_103</v>
      </c>
      <c r="B290" s="239">
        <v>289</v>
      </c>
      <c r="C290" s="86" t="s">
        <v>755</v>
      </c>
      <c r="D290" s="241">
        <f>COUNTIF($C$1:$C290,C290)</f>
        <v>3</v>
      </c>
      <c r="E290" s="241" t="str">
        <f t="shared" si="24"/>
        <v>Household Annual Income3</v>
      </c>
      <c r="F290" s="86" t="s">
        <v>758</v>
      </c>
      <c r="G290" s="242">
        <v>0.20841573033707869</v>
      </c>
      <c r="H290" s="245">
        <v>97.802601112319621</v>
      </c>
    </row>
    <row r="291" spans="1:8">
      <c r="A291" s="86" t="str">
        <v>rcd_hhdyrinc_104</v>
      </c>
      <c r="B291" s="239">
        <v>290</v>
      </c>
      <c r="C291" s="86" t="s">
        <v>755</v>
      </c>
      <c r="D291" s="241">
        <f>COUNTIF($C$1:$C291,C291)</f>
        <v>4</v>
      </c>
      <c r="E291" s="241" t="str">
        <f t="shared" si="24"/>
        <v>Household Annual Income4</v>
      </c>
      <c r="F291" s="86" t="s">
        <v>759</v>
      </c>
      <c r="G291" s="242">
        <v>0.14125842696629212</v>
      </c>
      <c r="H291" s="245">
        <v>99.388228568077992</v>
      </c>
    </row>
    <row r="292" spans="1:8">
      <c r="A292" s="86" t="str">
        <v>rcd_hhdyrinc_105</v>
      </c>
      <c r="B292" s="239">
        <v>291</v>
      </c>
      <c r="C292" s="86" t="s">
        <v>755</v>
      </c>
      <c r="D292" s="241">
        <f>COUNTIF($C$1:$C292,C292)</f>
        <v>5</v>
      </c>
      <c r="E292" s="241" t="str">
        <f t="shared" si="24"/>
        <v>Household Annual Income5</v>
      </c>
      <c r="F292" s="86" t="s">
        <v>760</v>
      </c>
      <c r="G292" s="242">
        <v>6.4820224719101122E-2</v>
      </c>
      <c r="H292" s="245">
        <v>85.708345412801307</v>
      </c>
    </row>
    <row r="293" spans="1:8">
      <c r="A293" s="86" t="str">
        <v>rcd_hhdyrinc_106</v>
      </c>
      <c r="B293" s="239">
        <v>292</v>
      </c>
      <c r="C293" s="86" t="s">
        <v>755</v>
      </c>
      <c r="D293" s="241">
        <f>COUNTIF($C$1:$C293,C293)</f>
        <v>6</v>
      </c>
      <c r="E293" s="241" t="str">
        <f t="shared" si="24"/>
        <v>Household Annual Income6</v>
      </c>
      <c r="F293" s="86" t="s">
        <v>761</v>
      </c>
      <c r="G293" s="242">
        <v>6.8550561797752818E-2</v>
      </c>
      <c r="H293" s="245">
        <v>70.846124525391957</v>
      </c>
    </row>
    <row r="294" spans="1:8">
      <c r="A294" s="86" t="str">
        <v>incmean</v>
      </c>
      <c r="B294" s="239">
        <v>293</v>
      </c>
      <c r="C294" s="86" t="s">
        <v>755</v>
      </c>
      <c r="D294" s="241">
        <f>COUNTIF($C$1:$C294,C294)</f>
        <v>7</v>
      </c>
      <c r="E294" s="241" t="str">
        <f t="shared" si="24"/>
        <v>Household Annual Income7</v>
      </c>
      <c r="F294" s="86" t="s">
        <v>763</v>
      </c>
      <c r="G294" s="242">
        <v>373.48646561460674</v>
      </c>
      <c r="H294" s="245">
        <v>86.416280725946834</v>
      </c>
    </row>
    <row r="295" spans="1:8">
      <c r="A295" s="86" t="str">
        <v>benbase1</v>
      </c>
      <c r="B295" s="239">
        <v>294</v>
      </c>
      <c r="C295" s="86" t="s">
        <v>765</v>
      </c>
      <c r="D295" s="241">
        <f>COUNTIF($C$1:$C295,C295)</f>
        <v>1</v>
      </c>
      <c r="E295" s="241" t="str">
        <f t="shared" si="24"/>
        <v>Benefits1</v>
      </c>
      <c r="F295" s="86" t="s">
        <v>766</v>
      </c>
      <c r="G295" s="242">
        <v>2.8056179775280899E-2</v>
      </c>
      <c r="H295" s="245">
        <v>146.8015097299369</v>
      </c>
    </row>
    <row r="296" spans="1:8">
      <c r="A296" s="86" t="str">
        <v>benbase2</v>
      </c>
      <c r="B296" s="239">
        <v>295</v>
      </c>
      <c r="C296" s="86" t="s">
        <v>765</v>
      </c>
      <c r="D296" s="241">
        <f>COUNTIF($C$1:$C296,C296)</f>
        <v>2</v>
      </c>
      <c r="E296" s="241" t="str">
        <f t="shared" si="24"/>
        <v>Benefits2</v>
      </c>
      <c r="F296" s="86" t="s">
        <v>768</v>
      </c>
      <c r="G296" s="242">
        <v>1.0471910112359553E-2</v>
      </c>
      <c r="H296" s="245">
        <v>147.51032250942822</v>
      </c>
    </row>
    <row r="297" spans="1:8">
      <c r="A297" s="86" t="str">
        <v>benbase3</v>
      </c>
      <c r="B297" s="239">
        <v>296</v>
      </c>
      <c r="C297" s="86" t="s">
        <v>765</v>
      </c>
      <c r="D297" s="241">
        <f>COUNTIF($C$1:$C297,C297)</f>
        <v>3</v>
      </c>
      <c r="E297" s="241" t="str">
        <f t="shared" si="24"/>
        <v>Benefits3</v>
      </c>
      <c r="F297" s="86" t="s">
        <v>770</v>
      </c>
      <c r="G297" s="242">
        <v>0.1615955056179775</v>
      </c>
      <c r="H297" s="245">
        <v>113.8821170352941</v>
      </c>
    </row>
    <row r="298" spans="1:8">
      <c r="A298" s="86" t="str">
        <v>benbase4</v>
      </c>
      <c r="B298" s="239">
        <v>297</v>
      </c>
      <c r="C298" s="86" t="s">
        <v>765</v>
      </c>
      <c r="D298" s="241">
        <f>COUNTIF($C$1:$C298,C298)</f>
        <v>4</v>
      </c>
      <c r="E298" s="241" t="str">
        <f t="shared" si="24"/>
        <v>Benefits4</v>
      </c>
      <c r="F298" s="86" t="s">
        <v>772</v>
      </c>
      <c r="G298" s="242">
        <v>3.2831460674157306E-2</v>
      </c>
      <c r="H298" s="245">
        <v>148.04912844048462</v>
      </c>
    </row>
    <row r="299" spans="1:8">
      <c r="A299" s="86" t="str">
        <v>finsit_savalot</v>
      </c>
      <c r="B299" s="239">
        <v>298</v>
      </c>
      <c r="C299" s="86" t="s">
        <v>774</v>
      </c>
      <c r="D299" s="241">
        <f>COUNTIF($C$1:$C299,C299)</f>
        <v>1</v>
      </c>
      <c r="E299" s="241" t="str">
        <f t="shared" si="24"/>
        <v>Financial Situation1</v>
      </c>
      <c r="F299" s="86" t="s">
        <v>775</v>
      </c>
      <c r="G299" s="242">
        <v>9.8202247191011241E-2</v>
      </c>
      <c r="H299" s="245">
        <v>85.297652491557244</v>
      </c>
    </row>
    <row r="300" spans="1:8">
      <c r="A300" s="86" t="str">
        <v>finsit_savlittle</v>
      </c>
      <c r="B300" s="239">
        <v>299</v>
      </c>
      <c r="C300" s="86" t="s">
        <v>774</v>
      </c>
      <c r="D300" s="241">
        <f>COUNTIF($C$1:$C300,C300)</f>
        <v>2</v>
      </c>
      <c r="E300" s="241" t="str">
        <f t="shared" si="24"/>
        <v>Financial Situation2</v>
      </c>
      <c r="F300" s="86" t="s">
        <v>777</v>
      </c>
      <c r="G300" s="242">
        <v>0.51205617977528095</v>
      </c>
      <c r="H300" s="245">
        <v>95.972472908506518</v>
      </c>
    </row>
    <row r="301" spans="1:8">
      <c r="A301" s="86" t="str">
        <v>finsit_even</v>
      </c>
      <c r="B301" s="239">
        <v>300</v>
      </c>
      <c r="C301" s="86" t="s">
        <v>774</v>
      </c>
      <c r="D301" s="241">
        <f>COUNTIF($C$1:$C301,C301)</f>
        <v>3</v>
      </c>
      <c r="E301" s="241" t="str">
        <f t="shared" si="24"/>
        <v>Financial Situation3</v>
      </c>
      <c r="F301" s="86" t="s">
        <v>779</v>
      </c>
      <c r="G301" s="242">
        <v>0.32810112359550564</v>
      </c>
      <c r="H301" s="245">
        <v>114.40252340235091</v>
      </c>
    </row>
    <row r="302" spans="1:8">
      <c r="A302" s="86" t="str">
        <v>finsit_debt</v>
      </c>
      <c r="B302" s="239">
        <v>301</v>
      </c>
      <c r="C302" s="86" t="s">
        <v>774</v>
      </c>
      <c r="D302" s="241">
        <f>COUNTIF($C$1:$C302,C302)</f>
        <v>4</v>
      </c>
      <c r="E302" s="241" t="str">
        <f t="shared" si="24"/>
        <v>Financial Situation4</v>
      </c>
      <c r="F302" s="86" t="s">
        <v>781</v>
      </c>
      <c r="G302" s="242">
        <v>6.1696629213483144E-2</v>
      </c>
      <c r="H302" s="245">
        <v>95.190893398528814</v>
      </c>
    </row>
    <row r="303" spans="1:8">
      <c r="A303" s="86" t="str">
        <v>smartband</v>
      </c>
      <c r="B303" s="239">
        <v>302</v>
      </c>
      <c r="C303" s="86" t="s">
        <v>783</v>
      </c>
      <c r="D303" s="241">
        <f>COUNTIF($C$1:$C303,C303)</f>
        <v>1</v>
      </c>
      <c r="E303" s="241" t="str">
        <f t="shared" si="24"/>
        <v>Contactless1</v>
      </c>
      <c r="F303" s="86" t="s">
        <v>784</v>
      </c>
      <c r="G303" s="242">
        <v>0.12108988764044945</v>
      </c>
      <c r="H303" s="245">
        <v>91.222734873144816</v>
      </c>
    </row>
    <row r="304" spans="1:8">
      <c r="A304" s="86" t="str">
        <v>cur_contless</v>
      </c>
      <c r="B304" s="239">
        <v>303</v>
      </c>
      <c r="C304" s="86" t="s">
        <v>783</v>
      </c>
      <c r="D304" s="241">
        <f>COUNTIF($C$1:$C304,C304)</f>
        <v>2</v>
      </c>
      <c r="E304" s="241" t="str">
        <f t="shared" si="24"/>
        <v>Contactless2</v>
      </c>
      <c r="F304" s="86" t="s">
        <v>786</v>
      </c>
      <c r="G304" s="242">
        <v>0.59080898876404497</v>
      </c>
      <c r="H304" s="245">
        <v>97.545882606246607</v>
      </c>
    </row>
    <row r="305" spans="1:8">
      <c r="A305" s="86" t="str">
        <v>CDS_1PLUS</v>
      </c>
      <c r="B305" s="239">
        <v>304</v>
      </c>
      <c r="C305" s="86" t="s">
        <v>788</v>
      </c>
      <c r="D305" s="241">
        <f>COUNTIF($C$1:$C305,C305)</f>
        <v>1</v>
      </c>
      <c r="E305" s="241" t="str">
        <f t="shared" si="24"/>
        <v>Credit Cards1</v>
      </c>
      <c r="F305" s="86" t="s">
        <v>789</v>
      </c>
      <c r="G305" s="242">
        <v>0.46973033707865164</v>
      </c>
      <c r="H305" s="245">
        <v>86.842442008126426</v>
      </c>
    </row>
    <row r="306" spans="1:8">
      <c r="A306" s="86" t="str">
        <v>CDS_2PLUS</v>
      </c>
      <c r="B306" s="239">
        <v>305</v>
      </c>
      <c r="C306" s="86" t="s">
        <v>788</v>
      </c>
      <c r="D306" s="241">
        <f>COUNTIF($C$1:$C306,C306)</f>
        <v>2</v>
      </c>
      <c r="E306" s="241" t="str">
        <f t="shared" si="24"/>
        <v>Credit Cards2</v>
      </c>
      <c r="F306" s="86" t="s">
        <v>791</v>
      </c>
      <c r="G306" s="242">
        <v>0.17991011235955057</v>
      </c>
      <c r="H306" s="245">
        <v>80.126993778395445</v>
      </c>
    </row>
    <row r="307" spans="1:8">
      <c r="A307" s="86" t="str">
        <v>CDS_SPE500PLUS</v>
      </c>
      <c r="B307" s="239">
        <v>306</v>
      </c>
      <c r="C307" s="86" t="s">
        <v>788</v>
      </c>
      <c r="D307" s="241">
        <f>COUNTIF($C$1:$C307,C307)</f>
        <v>3</v>
      </c>
      <c r="E307" s="241" t="str">
        <f t="shared" si="24"/>
        <v>Credit Cards3</v>
      </c>
      <c r="F307" s="86" t="s">
        <v>793</v>
      </c>
      <c r="G307" s="242">
        <v>0.1055168539325843</v>
      </c>
      <c r="H307" s="245">
        <v>73.213846136071197</v>
      </c>
    </row>
    <row r="308" spans="1:8">
      <c r="A308" s="86" t="str">
        <v>CDS_USE6T1M</v>
      </c>
      <c r="B308" s="239">
        <v>307</v>
      </c>
      <c r="C308" s="86" t="s">
        <v>788</v>
      </c>
      <c r="D308" s="241">
        <f>COUNTIF($C$1:$C308,C308)</f>
        <v>4</v>
      </c>
      <c r="E308" s="241" t="str">
        <f t="shared" si="24"/>
        <v>Credit Cards4</v>
      </c>
      <c r="F308" s="86" t="s">
        <v>795</v>
      </c>
      <c r="G308" s="242">
        <v>0.16447191011235954</v>
      </c>
      <c r="H308" s="245">
        <v>76.531634876108754</v>
      </c>
    </row>
    <row r="309" spans="1:8">
      <c r="A309" s="86" t="str">
        <v>CDS_REVOL</v>
      </c>
      <c r="B309" s="239">
        <v>308</v>
      </c>
      <c r="C309" s="86" t="s">
        <v>788</v>
      </c>
      <c r="D309" s="241">
        <f>COUNTIF($C$1:$C309,C309)</f>
        <v>5</v>
      </c>
      <c r="E309" s="241" t="str">
        <f t="shared" si="24"/>
        <v>Credit Cards5</v>
      </c>
      <c r="F309" s="86" t="s">
        <v>797</v>
      </c>
      <c r="G309" s="242">
        <v>8.301123595505619E-2</v>
      </c>
      <c r="H309" s="245">
        <v>101.12742195326732</v>
      </c>
    </row>
    <row r="310" spans="1:8">
      <c r="A310" s="86" t="str">
        <v>CDS_TRANS</v>
      </c>
      <c r="B310" s="239">
        <v>309</v>
      </c>
      <c r="C310" s="86" t="s">
        <v>788</v>
      </c>
      <c r="D310" s="241">
        <f>COUNTIF($C$1:$C310,C310)</f>
        <v>6</v>
      </c>
      <c r="E310" s="241" t="str">
        <f t="shared" si="24"/>
        <v>Credit Cards6</v>
      </c>
      <c r="F310" s="86" t="s">
        <v>799</v>
      </c>
      <c r="G310" s="242">
        <v>0.31333707865168542</v>
      </c>
      <c r="H310" s="245">
        <v>79.806201582572882</v>
      </c>
    </row>
    <row r="311" spans="1:8">
      <c r="A311" s="86" t="str">
        <v>ca_have</v>
      </c>
      <c r="B311" s="239">
        <v>310</v>
      </c>
      <c r="C311" s="86" t="s">
        <v>801</v>
      </c>
      <c r="D311" s="241">
        <f>COUNTIF($C$1:$C311,C311)</f>
        <v>1</v>
      </c>
      <c r="E311" s="241" t="str">
        <f t="shared" si="24"/>
        <v>Current account, Savings and Investments1</v>
      </c>
      <c r="F311" s="86" t="s">
        <v>802</v>
      </c>
      <c r="G311" s="242">
        <v>0.90178651685393263</v>
      </c>
      <c r="H311" s="245">
        <v>100.02291243158332</v>
      </c>
    </row>
    <row r="312" spans="1:8">
      <c r="A312" s="86" t="str">
        <v>sv_have</v>
      </c>
      <c r="B312" s="239">
        <v>311</v>
      </c>
      <c r="C312" s="86" t="s">
        <v>801</v>
      </c>
      <c r="D312" s="241">
        <f>COUNTIF($C$1:$C312,C312)</f>
        <v>2</v>
      </c>
      <c r="E312" s="241" t="str">
        <f t="shared" si="24"/>
        <v>Current account, Savings and Investments2</v>
      </c>
      <c r="F312" s="86" t="s">
        <v>804</v>
      </c>
      <c r="G312" s="242">
        <v>0.52397752808988762</v>
      </c>
      <c r="H312" s="245">
        <v>89.74343085420486</v>
      </c>
    </row>
    <row r="313" spans="1:8">
      <c r="A313" s="86" t="str">
        <v>unreg_have</v>
      </c>
      <c r="B313" s="239">
        <v>312</v>
      </c>
      <c r="C313" s="86" t="s">
        <v>801</v>
      </c>
      <c r="D313" s="241">
        <f>COUNTIF($C$1:$C313,C313)</f>
        <v>3</v>
      </c>
      <c r="E313" s="241" t="str">
        <f t="shared" si="24"/>
        <v>Current account, Savings and Investments3</v>
      </c>
      <c r="F313" s="86" t="s">
        <v>806</v>
      </c>
      <c r="G313" s="242">
        <v>0.82528089887640455</v>
      </c>
      <c r="H313" s="245">
        <v>96.295926406582979</v>
      </c>
    </row>
    <row r="314" spans="1:8">
      <c r="A314" s="86" t="str">
        <v>reg_have</v>
      </c>
      <c r="B314" s="239">
        <v>313</v>
      </c>
      <c r="C314" s="86" t="s">
        <v>801</v>
      </c>
      <c r="D314" s="241">
        <f>COUNTIF($C$1:$C314,C314)</f>
        <v>4</v>
      </c>
      <c r="E314" s="241" t="str">
        <f t="shared" si="24"/>
        <v>Current account, Savings and Investments4</v>
      </c>
      <c r="F314" s="86" t="s">
        <v>808</v>
      </c>
      <c r="G314" s="242">
        <v>0.60511235955056186</v>
      </c>
      <c r="H314" s="245">
        <v>97.06835784188425</v>
      </c>
    </row>
    <row r="315" spans="1:8">
      <c r="A315" s="86" t="str">
        <v>SAV_INSTANT</v>
      </c>
      <c r="B315" s="239">
        <v>314</v>
      </c>
      <c r="C315" s="86" t="s">
        <v>801</v>
      </c>
      <c r="D315" s="241">
        <f>COUNTIF($C$1:$C315,C315)</f>
        <v>5</v>
      </c>
      <c r="E315" s="241" t="str">
        <f t="shared" si="24"/>
        <v>Current account, Savings and Investments5</v>
      </c>
      <c r="F315" s="86" t="s">
        <v>810</v>
      </c>
      <c r="G315" s="242">
        <v>0.40053932584269669</v>
      </c>
      <c r="H315" s="245">
        <v>91.934990787525521</v>
      </c>
    </row>
    <row r="316" spans="1:8">
      <c r="A316" s="86" t="str">
        <v>SAV_CASHISA</v>
      </c>
      <c r="B316" s="239">
        <v>315</v>
      </c>
      <c r="C316" s="86" t="s">
        <v>801</v>
      </c>
      <c r="D316" s="241">
        <f>COUNTIF($C$1:$C316,C316)</f>
        <v>6</v>
      </c>
      <c r="E316" s="241" t="str">
        <f t="shared" si="24"/>
        <v>Current account, Savings and Investments6</v>
      </c>
      <c r="F316" s="86" t="s">
        <v>812</v>
      </c>
      <c r="G316" s="242">
        <v>0.25213483146067411</v>
      </c>
      <c r="H316" s="245">
        <v>90.682760667636344</v>
      </c>
    </row>
    <row r="317" spans="1:8">
      <c r="A317" s="86" t="str">
        <v>INV_SHARESISA</v>
      </c>
      <c r="B317" s="239">
        <v>316</v>
      </c>
      <c r="C317" s="86" t="s">
        <v>801</v>
      </c>
      <c r="D317" s="241">
        <f>COUNTIF($C$1:$C317,C317)</f>
        <v>7</v>
      </c>
      <c r="E317" s="241" t="str">
        <f t="shared" si="24"/>
        <v>Current account, Savings and Investments7</v>
      </c>
      <c r="F317" s="86" t="s">
        <v>814</v>
      </c>
      <c r="G317" s="242">
        <v>7.7730337078651693E-2</v>
      </c>
      <c r="H317" s="245">
        <v>71.307304090873174</v>
      </c>
    </row>
    <row r="318" spans="1:8">
      <c r="A318" s="86" t="str">
        <v>INV_UNITTRUST</v>
      </c>
      <c r="B318" s="239">
        <v>317</v>
      </c>
      <c r="C318" s="86" t="s">
        <v>801</v>
      </c>
      <c r="D318" s="241">
        <f>COUNTIF($C$1:$C318,C318)</f>
        <v>8</v>
      </c>
      <c r="E318" s="241" t="str">
        <f t="shared" si="24"/>
        <v>Current account, Savings and Investments8</v>
      </c>
      <c r="F318" s="86" t="s">
        <v>816</v>
      </c>
      <c r="G318" s="242">
        <v>1.0089887640449439E-2</v>
      </c>
      <c r="H318" s="245">
        <v>68.874123185862558</v>
      </c>
    </row>
    <row r="319" spans="1:8">
      <c r="A319" s="86" t="str">
        <v>INV_SHARES</v>
      </c>
      <c r="B319" s="239">
        <v>318</v>
      </c>
      <c r="C319" s="86" t="s">
        <v>801</v>
      </c>
      <c r="D319" s="241">
        <f>COUNTIF($C$1:$C319,C319)</f>
        <v>9</v>
      </c>
      <c r="E319" s="241" t="str">
        <f t="shared" si="24"/>
        <v>Current account, Savings and Investments9</v>
      </c>
      <c r="F319" s="86" t="s">
        <v>818</v>
      </c>
      <c r="G319" s="242">
        <v>6.9797752808988769E-2</v>
      </c>
      <c r="H319" s="245">
        <v>68.972715288577476</v>
      </c>
    </row>
    <row r="320" spans="1:8">
      <c r="A320" s="86" t="str">
        <v>INV_BONDS</v>
      </c>
      <c r="B320" s="239">
        <v>319</v>
      </c>
      <c r="C320" s="86" t="s">
        <v>801</v>
      </c>
      <c r="D320" s="241">
        <f>COUNTIF($C$1:$C320,C320)</f>
        <v>10</v>
      </c>
      <c r="E320" s="241" t="str">
        <f t="shared" si="24"/>
        <v>Current account, Savings and Investments10</v>
      </c>
      <c r="F320" s="86" t="s">
        <v>820</v>
      </c>
      <c r="G320" s="242">
        <v>2.1280898876404497E-2</v>
      </c>
      <c r="H320" s="245">
        <v>77.536371192835787</v>
      </c>
    </row>
    <row r="321" spans="1:8">
      <c r="A321" s="86" t="str">
        <v>SAV_NATSAV</v>
      </c>
      <c r="B321" s="239">
        <v>320</v>
      </c>
      <c r="C321" s="86" t="s">
        <v>801</v>
      </c>
      <c r="D321" s="241">
        <f>COUNTIF($C$1:$C321,C321)</f>
        <v>11</v>
      </c>
      <c r="E321" s="241" t="str">
        <f t="shared" si="24"/>
        <v>Current account, Savings and Investments11</v>
      </c>
      <c r="F321" s="86" t="s">
        <v>822</v>
      </c>
      <c r="G321" s="242">
        <v>0.14257303370786517</v>
      </c>
      <c r="H321" s="245">
        <v>72.522171385306095</v>
      </c>
    </row>
    <row r="322" spans="1:8">
      <c r="A322" s="86" t="str">
        <v>INV_ANY</v>
      </c>
      <c r="B322" s="239">
        <v>321</v>
      </c>
      <c r="C322" s="86" t="s">
        <v>801</v>
      </c>
      <c r="D322" s="241">
        <f>COUNTIF($C$1:$C322,C322)</f>
        <v>12</v>
      </c>
      <c r="E322" s="241" t="str">
        <f t="shared" si="24"/>
        <v>Current account, Savings and Investments12</v>
      </c>
      <c r="F322" s="86" t="s">
        <v>824</v>
      </c>
      <c r="G322" s="242">
        <v>0.16157303370786516</v>
      </c>
      <c r="H322" s="245">
        <v>74.234079585018222</v>
      </c>
    </row>
    <row r="323" spans="1:8">
      <c r="A323" s="86" t="str">
        <v>INV_VAL6</v>
      </c>
      <c r="B323" s="239">
        <v>322</v>
      </c>
      <c r="C323" s="86" t="s">
        <v>801</v>
      </c>
      <c r="D323" s="241">
        <f>COUNTIF($C$1:$C323,C323)</f>
        <v>13</v>
      </c>
      <c r="E323" s="241" t="str">
        <f t="shared" ref="E323:E386" si="25">C323&amp;D323</f>
        <v>Current account, Savings and Investments13</v>
      </c>
      <c r="F323" s="86" t="s">
        <v>826</v>
      </c>
      <c r="G323" s="242">
        <v>4.4179775280898878E-2</v>
      </c>
      <c r="H323" s="245">
        <v>64.849323419697214</v>
      </c>
    </row>
    <row r="324" spans="1:8">
      <c r="A324" s="86" t="str">
        <v>SAV_VALA</v>
      </c>
      <c r="B324" s="239">
        <v>323</v>
      </c>
      <c r="C324" s="86" t="s">
        <v>801</v>
      </c>
      <c r="D324" s="241">
        <f>COUNTIF($C$1:$C324,C324)</f>
        <v>14</v>
      </c>
      <c r="E324" s="241" t="str">
        <f t="shared" si="25"/>
        <v>Current account, Savings and Investments14</v>
      </c>
      <c r="F324" s="86" t="s">
        <v>828</v>
      </c>
      <c r="G324" s="242">
        <v>0.13622471910112355</v>
      </c>
      <c r="H324" s="245">
        <v>104.10277442506708</v>
      </c>
    </row>
    <row r="325" spans="1:8">
      <c r="A325" s="86" t="str">
        <v>SAV_VAL3</v>
      </c>
      <c r="B325" s="239">
        <v>324</v>
      </c>
      <c r="C325" s="86" t="s">
        <v>801</v>
      </c>
      <c r="D325" s="241">
        <f>COUNTIF($C$1:$C325,C325)</f>
        <v>15</v>
      </c>
      <c r="E325" s="241" t="str">
        <f t="shared" si="25"/>
        <v>Current account, Savings and Investments15</v>
      </c>
      <c r="F325" s="86" t="s">
        <v>830</v>
      </c>
      <c r="G325" s="242">
        <v>0.10494382022471913</v>
      </c>
      <c r="H325" s="245">
        <v>99.436751878373713</v>
      </c>
    </row>
    <row r="326" spans="1:8">
      <c r="A326" s="86" t="str">
        <v>SAV_VAL4</v>
      </c>
      <c r="B326" s="239">
        <v>325</v>
      </c>
      <c r="C326" s="86" t="s">
        <v>801</v>
      </c>
      <c r="D326" s="241">
        <f>COUNTIF($C$1:$C326,C326)</f>
        <v>16</v>
      </c>
      <c r="E326" s="241" t="str">
        <f t="shared" si="25"/>
        <v>Current account, Savings and Investments16</v>
      </c>
      <c r="F326" s="86" t="s">
        <v>832</v>
      </c>
      <c r="G326" s="242">
        <v>0.11851685393258429</v>
      </c>
      <c r="H326" s="245">
        <v>92.363276849704761</v>
      </c>
    </row>
    <row r="327" spans="1:8">
      <c r="A327" s="86" t="str">
        <v>SAV_VALC</v>
      </c>
      <c r="B327" s="239">
        <v>326</v>
      </c>
      <c r="C327" s="86" t="s">
        <v>801</v>
      </c>
      <c r="D327" s="241">
        <f>COUNTIF($C$1:$C327,C327)</f>
        <v>17</v>
      </c>
      <c r="E327" s="241" t="str">
        <f t="shared" si="25"/>
        <v>Current account, Savings and Investments17</v>
      </c>
      <c r="F327" s="86" t="s">
        <v>834</v>
      </c>
      <c r="G327" s="242">
        <v>0.16415730337078652</v>
      </c>
      <c r="H327" s="245">
        <v>74.94871145281455</v>
      </c>
    </row>
    <row r="328" spans="1:8">
      <c r="A328" s="86" t="str">
        <v>LOA_HAS</v>
      </c>
      <c r="B328" s="239">
        <v>327</v>
      </c>
      <c r="C328" s="86" t="s">
        <v>836</v>
      </c>
      <c r="D328" s="241">
        <f>COUNTIF($C$1:$C328,C328)</f>
        <v>1</v>
      </c>
      <c r="E328" s="241" t="str">
        <f t="shared" si="25"/>
        <v>Loans1</v>
      </c>
      <c r="F328" s="86" t="s">
        <v>837</v>
      </c>
      <c r="G328" s="242">
        <v>0.12122471910112362</v>
      </c>
      <c r="H328" s="245">
        <v>97.23827993216247</v>
      </c>
    </row>
    <row r="329" spans="1:8">
      <c r="A329" s="86" t="str">
        <v>LOA_UNS</v>
      </c>
      <c r="B329" s="239">
        <v>328</v>
      </c>
      <c r="C329" s="86" t="s">
        <v>836</v>
      </c>
      <c r="D329" s="241">
        <f>COUNTIF($C$1:$C329,C329)</f>
        <v>2</v>
      </c>
      <c r="E329" s="241" t="str">
        <f t="shared" si="25"/>
        <v>Loans2</v>
      </c>
      <c r="F329" s="86" t="s">
        <v>839</v>
      </c>
      <c r="G329" s="242">
        <v>6.6662921348314613E-2</v>
      </c>
      <c r="H329" s="245">
        <v>99.396617694558927</v>
      </c>
    </row>
    <row r="330" spans="1:8">
      <c r="A330" s="86" t="str">
        <v>LOA_2PLUS</v>
      </c>
      <c r="B330" s="239">
        <v>329</v>
      </c>
      <c r="C330" s="86" t="s">
        <v>836</v>
      </c>
      <c r="D330" s="241">
        <f>COUNTIF($C$1:$C330,C330)</f>
        <v>3</v>
      </c>
      <c r="E330" s="241" t="str">
        <f t="shared" si="25"/>
        <v>Loans3</v>
      </c>
      <c r="F330" s="86" t="s">
        <v>841</v>
      </c>
      <c r="G330" s="242">
        <v>2.5280898876404494E-2</v>
      </c>
      <c r="H330" s="245">
        <v>99.713068416389177</v>
      </c>
    </row>
    <row r="331" spans="1:8">
      <c r="A331" s="86" t="str">
        <v>UNSECGT15K</v>
      </c>
      <c r="B331" s="239">
        <v>330</v>
      </c>
      <c r="C331" s="86" t="s">
        <v>836</v>
      </c>
      <c r="D331" s="241">
        <f>COUNTIF($C$1:$C331,C331)</f>
        <v>4</v>
      </c>
      <c r="E331" s="241" t="str">
        <f t="shared" si="25"/>
        <v>Loans4</v>
      </c>
      <c r="F331" s="86" t="s">
        <v>843</v>
      </c>
      <c r="G331" s="242">
        <v>1.0651685393258427E-2</v>
      </c>
      <c r="H331" s="245">
        <v>88.368532134036286</v>
      </c>
    </row>
    <row r="332" spans="1:8">
      <c r="A332" s="86" t="str">
        <v>PHLTH</v>
      </c>
      <c r="B332" s="239">
        <v>331</v>
      </c>
      <c r="C332" s="86" t="s">
        <v>845</v>
      </c>
      <c r="D332" s="241">
        <f>COUNTIF($C$1:$C332,C332)</f>
        <v>1</v>
      </c>
      <c r="E332" s="241" t="str">
        <f t="shared" si="25"/>
        <v>Insurance and Pensions1</v>
      </c>
      <c r="F332" s="86" t="s">
        <v>846</v>
      </c>
      <c r="G332" s="242">
        <v>3.5202247191011234E-2</v>
      </c>
      <c r="H332" s="245">
        <v>80.705442966086821</v>
      </c>
    </row>
    <row r="333" spans="1:8">
      <c r="A333" s="86" t="str">
        <v>CHLTH</v>
      </c>
      <c r="B333" s="239">
        <v>332</v>
      </c>
      <c r="C333" s="86" t="s">
        <v>845</v>
      </c>
      <c r="D333" s="241">
        <f>COUNTIF($C$1:$C333,C333)</f>
        <v>2</v>
      </c>
      <c r="E333" s="241" t="str">
        <f t="shared" si="25"/>
        <v>Insurance and Pensions2</v>
      </c>
      <c r="F333" s="86" t="s">
        <v>848</v>
      </c>
      <c r="G333" s="242">
        <v>3.7775280898876405E-2</v>
      </c>
      <c r="H333" s="245">
        <v>85.74162966962993</v>
      </c>
    </row>
    <row r="334" spans="1:8">
      <c r="A334" s="86" t="str">
        <v>LIF_ASSUR</v>
      </c>
      <c r="B334" s="239">
        <v>333</v>
      </c>
      <c r="C334" s="86" t="s">
        <v>845</v>
      </c>
      <c r="D334" s="241">
        <f>COUNTIF($C$1:$C334,C334)</f>
        <v>3</v>
      </c>
      <c r="E334" s="241" t="str">
        <f t="shared" si="25"/>
        <v>Insurance and Pensions3</v>
      </c>
      <c r="F334" s="86" t="s">
        <v>850</v>
      </c>
      <c r="G334" s="242">
        <v>0.34147191011235956</v>
      </c>
      <c r="H334" s="245">
        <v>99.708758582068512</v>
      </c>
    </row>
    <row r="335" spans="1:8">
      <c r="A335" s="86" t="str">
        <v>LIF_PROTECT</v>
      </c>
      <c r="B335" s="239">
        <v>334</v>
      </c>
      <c r="C335" s="86" t="s">
        <v>845</v>
      </c>
      <c r="D335" s="241">
        <f>COUNTIF($C$1:$C335,C335)</f>
        <v>4</v>
      </c>
      <c r="E335" s="241" t="str">
        <f t="shared" si="25"/>
        <v>Insurance and Pensions4</v>
      </c>
      <c r="F335" s="86" t="s">
        <v>852</v>
      </c>
      <c r="G335" s="242">
        <v>0.24346067415730335</v>
      </c>
      <c r="H335" s="245">
        <v>101.48618372726274</v>
      </c>
    </row>
    <row r="336" spans="1:8">
      <c r="A336" s="86" t="str">
        <v>PEN_CO</v>
      </c>
      <c r="B336" s="239">
        <v>335</v>
      </c>
      <c r="C336" s="86" t="s">
        <v>845</v>
      </c>
      <c r="D336" s="241">
        <f>COUNTIF($C$1:$C336,C336)</f>
        <v>5</v>
      </c>
      <c r="E336" s="241" t="str">
        <f t="shared" si="25"/>
        <v>Insurance and Pensions5</v>
      </c>
      <c r="F336" s="86" t="s">
        <v>854</v>
      </c>
      <c r="G336" s="242">
        <v>0.3527191011235955</v>
      </c>
      <c r="H336" s="245">
        <v>103.44861661511094</v>
      </c>
    </row>
    <row r="337" spans="1:8">
      <c r="A337" s="86" t="str">
        <v>PEN_PERS</v>
      </c>
      <c r="B337" s="239">
        <v>336</v>
      </c>
      <c r="C337" s="86" t="s">
        <v>845</v>
      </c>
      <c r="D337" s="241">
        <f>COUNTIF($C$1:$C337,C337)</f>
        <v>6</v>
      </c>
      <c r="E337" s="241" t="str">
        <f t="shared" si="25"/>
        <v>Insurance and Pensions6</v>
      </c>
      <c r="F337" s="86" t="s">
        <v>856</v>
      </c>
      <c r="G337" s="242">
        <v>5.639325842696629E-2</v>
      </c>
      <c r="H337" s="245">
        <v>90.487520118032393</v>
      </c>
    </row>
    <row r="338" spans="1:8">
      <c r="A338" s="86" t="str">
        <v>PEN_OTHER</v>
      </c>
      <c r="B338" s="239">
        <v>337</v>
      </c>
      <c r="C338" s="86" t="s">
        <v>845</v>
      </c>
      <c r="D338" s="241">
        <f>COUNTIF($C$1:$C338,C338)</f>
        <v>7</v>
      </c>
      <c r="E338" s="241" t="str">
        <f t="shared" si="25"/>
        <v>Insurance and Pensions7</v>
      </c>
      <c r="F338" s="86" t="s">
        <v>858</v>
      </c>
      <c r="G338" s="242">
        <v>0.16950561797752808</v>
      </c>
      <c r="H338" s="245">
        <v>90.263068987296805</v>
      </c>
    </row>
    <row r="339" spans="1:8">
      <c r="A339" s="86" t="str">
        <v>banktool</v>
      </c>
      <c r="B339" s="239">
        <v>338</v>
      </c>
      <c r="C339" s="86" t="s">
        <v>860</v>
      </c>
      <c r="D339" s="241">
        <f>COUNTIF($C$1:$C339,C339)</f>
        <v>1</v>
      </c>
      <c r="E339" s="241" t="str">
        <f t="shared" si="25"/>
        <v>FinTech1</v>
      </c>
      <c r="F339" s="86" t="s">
        <v>861</v>
      </c>
      <c r="G339" s="242">
        <v>5.4786516853932585E-2</v>
      </c>
      <c r="H339" s="245">
        <v>99.043411914532001</v>
      </c>
    </row>
    <row r="340" spans="1:8">
      <c r="A340" s="86" t="str">
        <v>mmgttool</v>
      </c>
      <c r="B340" s="239">
        <v>339</v>
      </c>
      <c r="C340" s="86" t="s">
        <v>860</v>
      </c>
      <c r="D340" s="241">
        <f>COUNTIF($C$1:$C340,C340)</f>
        <v>2</v>
      </c>
      <c r="E340" s="241" t="str">
        <f t="shared" si="25"/>
        <v>FinTech2</v>
      </c>
      <c r="F340" s="86" t="s">
        <v>863</v>
      </c>
      <c r="G340" s="242">
        <v>4.7314606741573034E-2</v>
      </c>
      <c r="H340" s="245">
        <v>101.33839194019625</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0.39832584269662924</v>
      </c>
      <c r="H341" s="245">
        <v>103.15253122229238</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0.3746179775280899</v>
      </c>
      <c r="H342" s="245">
        <v>96.459020414540035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0.12002247191011238</v>
      </c>
      <c r="H343" s="245">
        <v>101.37355630238898</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5.2303370786516853E-2</v>
      </c>
      <c r="H344" s="245">
        <v>103.25950841745592</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5.4460674157303372E-2</v>
      </c>
      <c r="H345" s="245">
        <v>96.461858290642397</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0.15116853932584268</v>
      </c>
      <c r="H346" s="245">
        <v>106.44820830644279</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0.37933707865168542</v>
      </c>
      <c r="H347" s="245">
        <v>98.091250811849591</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0.19588764044943821</v>
      </c>
      <c r="H348" s="245">
        <v>93.112543372515461</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9.1101123595505623E-2</v>
      </c>
      <c r="H349" s="245">
        <v>110.1650970594787</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0.18228089887640447</v>
      </c>
      <c r="H350" s="245">
        <v>102.4285161234982</v>
      </c>
    </row>
    <row r="351" spans="1:8">
      <c r="A351" s="86" t="str">
        <v>reg_fac</v>
      </c>
      <c r="B351" s="239">
        <v>350</v>
      </c>
      <c r="C351" s="86" t="s">
        <v>883</v>
      </c>
      <c r="D351" s="241">
        <f>COUNTIF($C$1:$C351,C351)</f>
        <v>1</v>
      </c>
      <c r="E351" s="241" t="str">
        <f t="shared" si="25"/>
        <v>Arrange mortgage (% of all people with a mortgage)1</v>
      </c>
      <c r="F351" s="86" t="s">
        <v>867</v>
      </c>
      <c r="G351" s="242">
        <v>0.63686516853932584</v>
      </c>
      <c r="H351" s="245">
        <v>104.40540037599587</v>
      </c>
    </row>
    <row r="352" spans="1:8">
      <c r="A352" s="86" t="str">
        <v>reg_net</v>
      </c>
      <c r="B352" s="239">
        <v>351</v>
      </c>
      <c r="C352" s="86" t="s">
        <v>883</v>
      </c>
      <c r="D352" s="241">
        <f>COUNTIF($C$1:$C352,C352)</f>
        <v>2</v>
      </c>
      <c r="E352" s="241" t="str">
        <f t="shared" si="25"/>
        <v>Arrange mortgage (% of all people with a mortgage)2</v>
      </c>
      <c r="F352" s="86" t="s">
        <v>869</v>
      </c>
      <c r="G352" s="242">
        <v>9.4112359550561811E-2</v>
      </c>
      <c r="H352" s="245">
        <v>91.23805275071129</v>
      </c>
    </row>
    <row r="353" spans="1:8">
      <c r="A353" s="86" t="str">
        <v>reg_pho</v>
      </c>
      <c r="B353" s="239">
        <v>352</v>
      </c>
      <c r="C353" s="86" t="s">
        <v>883</v>
      </c>
      <c r="D353" s="241">
        <f>COUNTIF($C$1:$C353,C353)</f>
        <v>3</v>
      </c>
      <c r="E353" s="241" t="str">
        <f t="shared" si="25"/>
        <v>Arrange mortgage (% of all people with a mortgage)3</v>
      </c>
      <c r="F353" s="86" t="s">
        <v>871</v>
      </c>
      <c r="G353" s="242">
        <v>0.17450561797752809</v>
      </c>
      <c r="H353" s="245">
        <v>92.535509901150519</v>
      </c>
    </row>
    <row r="354" spans="1:8">
      <c r="A354" s="86" t="str">
        <v>reg_pst</v>
      </c>
      <c r="B354" s="239">
        <v>353</v>
      </c>
      <c r="C354" s="86" t="s">
        <v>883</v>
      </c>
      <c r="D354" s="241">
        <f>COUNTIF($C$1:$C354,C354)</f>
        <v>4</v>
      </c>
      <c r="E354" s="241" t="str">
        <f t="shared" si="25"/>
        <v>Arrange mortgage (% of all people with a mortgage)4</v>
      </c>
      <c r="F354" s="86" t="s">
        <v>873</v>
      </c>
      <c r="G354" s="242">
        <v>5.7033707865168544E-2</v>
      </c>
      <c r="H354" s="245">
        <v>96.372583476479107</v>
      </c>
    </row>
    <row r="355" spans="1:8">
      <c r="A355" s="86" t="str">
        <v>reg_pcs</v>
      </c>
      <c r="B355" s="239">
        <v>354</v>
      </c>
      <c r="C355" s="86" t="s">
        <v>883</v>
      </c>
      <c r="D355" s="241">
        <f>COUNTIF($C$1:$C355,C355)</f>
        <v>5</v>
      </c>
      <c r="E355" s="241" t="str">
        <f t="shared" si="25"/>
        <v>Arrange mortgage (% of all people with a mortgage)5</v>
      </c>
      <c r="F355" s="86" t="s">
        <v>875</v>
      </c>
      <c r="G355" s="242">
        <v>9.3370786516853935E-3</v>
      </c>
      <c r="H355" s="245">
        <v>99.380889057835205</v>
      </c>
    </row>
    <row r="356" spans="1:8">
      <c r="A356" s="86" t="str">
        <v>reg_ifa</v>
      </c>
      <c r="B356" s="239">
        <v>355</v>
      </c>
      <c r="C356" s="86" t="s">
        <v>883</v>
      </c>
      <c r="D356" s="241">
        <f>COUNTIF($C$1:$C356,C356)</f>
        <v>6</v>
      </c>
      <c r="E356" s="241" t="str">
        <f t="shared" si="25"/>
        <v>Arrange mortgage (% of all people with a mortgage)6</v>
      </c>
      <c r="F356" s="86" t="s">
        <v>889</v>
      </c>
      <c r="G356" s="242">
        <v>2.8089887640449437E-2</v>
      </c>
      <c r="H356" s="245">
        <v>94.226047850440892</v>
      </c>
    </row>
    <row r="357" spans="1:8">
      <c r="A357" s="86" t="str">
        <v>manca_branch</v>
      </c>
      <c r="B357" s="239">
        <v>356</v>
      </c>
      <c r="C357" s="86" t="s">
        <v>891</v>
      </c>
      <c r="D357" s="241">
        <f>COUNTIF($C$1:$C357,C357)</f>
        <v>1</v>
      </c>
      <c r="E357" s="241" t="str">
        <f t="shared" si="25"/>
        <v>Manage current account1</v>
      </c>
      <c r="F357" s="86" t="s">
        <v>892</v>
      </c>
      <c r="G357" s="242">
        <v>0.58041573033707872</v>
      </c>
      <c r="H357" s="245">
        <v>101.49884304498771</v>
      </c>
    </row>
    <row r="358" spans="1:8">
      <c r="A358" s="86" t="str">
        <v>manca_net</v>
      </c>
      <c r="B358" s="239">
        <v>357</v>
      </c>
      <c r="C358" s="86" t="s">
        <v>891</v>
      </c>
      <c r="D358" s="241">
        <f>COUNTIF($C$1:$C358,C358)</f>
        <v>2</v>
      </c>
      <c r="E358" s="241" t="str">
        <f t="shared" si="25"/>
        <v>Manage current account2</v>
      </c>
      <c r="F358" s="86" t="s">
        <v>869</v>
      </c>
      <c r="G358" s="242">
        <v>0.5614382022471911</v>
      </c>
      <c r="H358" s="245">
        <v>94.585081555521526</v>
      </c>
    </row>
    <row r="359" spans="1:8">
      <c r="A359" s="86" t="str">
        <v>manca_mobnet</v>
      </c>
      <c r="B359" s="239">
        <v>358</v>
      </c>
      <c r="C359" s="86" t="s">
        <v>891</v>
      </c>
      <c r="D359" s="241">
        <f>COUNTIF($C$1:$C359,C359)</f>
        <v>3</v>
      </c>
      <c r="E359" s="241" t="str">
        <f t="shared" si="25"/>
        <v>Manage current account3</v>
      </c>
      <c r="F359" s="86" t="s">
        <v>895</v>
      </c>
      <c r="G359" s="242">
        <v>0.37821348314606745</v>
      </c>
      <c r="H359" s="245">
        <v>99.984761810265823</v>
      </c>
    </row>
    <row r="360" spans="1:8">
      <c r="A360" s="86" t="str">
        <v>manca_fixnet</v>
      </c>
      <c r="B360" s="239">
        <v>359</v>
      </c>
      <c r="C360" s="86" t="s">
        <v>891</v>
      </c>
      <c r="D360" s="241">
        <f>COUNTIF($C$1:$C360,C360)</f>
        <v>4</v>
      </c>
      <c r="E360" s="241" t="str">
        <f t="shared" si="25"/>
        <v>Manage current account4</v>
      </c>
      <c r="F360" s="86" t="s">
        <v>897</v>
      </c>
      <c r="G360" s="242">
        <v>0.35762921348314602</v>
      </c>
      <c r="H360" s="245">
        <v>87.728931352086519</v>
      </c>
    </row>
    <row r="361" spans="1:8">
      <c r="A361" s="86" t="str">
        <v>manca_pho</v>
      </c>
      <c r="B361" s="239">
        <v>360</v>
      </c>
      <c r="C361" s="86" t="s">
        <v>891</v>
      </c>
      <c r="D361" s="241">
        <f>COUNTIF($C$1:$C361,C361)</f>
        <v>5</v>
      </c>
      <c r="E361" s="241" t="str">
        <f t="shared" si="25"/>
        <v>Manage current account5</v>
      </c>
      <c r="F361" s="86" t="s">
        <v>871</v>
      </c>
      <c r="G361" s="242">
        <v>6.7820224719101124E-2</v>
      </c>
      <c r="H361" s="245">
        <v>96.969508131311329</v>
      </c>
    </row>
    <row r="362" spans="1:8">
      <c r="A362" s="86" t="str">
        <v>manca_pst</v>
      </c>
      <c r="B362" s="239">
        <v>361</v>
      </c>
      <c r="C362" s="86" t="s">
        <v>891</v>
      </c>
      <c r="D362" s="241">
        <f>COUNTIF($C$1:$C362,C362)</f>
        <v>6</v>
      </c>
      <c r="E362" s="241" t="str">
        <f t="shared" si="25"/>
        <v>Manage current account6</v>
      </c>
      <c r="F362" s="86" t="s">
        <v>873</v>
      </c>
      <c r="G362" s="242">
        <v>0.25553932584269662</v>
      </c>
      <c r="H362" s="245">
        <v>101.17231907275929</v>
      </c>
    </row>
    <row r="363" spans="1:8">
      <c r="A363" s="86" t="str">
        <v>mansv_branch</v>
      </c>
      <c r="B363" s="239">
        <v>362</v>
      </c>
      <c r="C363" s="86" t="s">
        <v>901</v>
      </c>
      <c r="D363" s="241">
        <f>COUNTIF($C$1:$C363,C363)</f>
        <v>1</v>
      </c>
      <c r="E363" s="241" t="str">
        <f t="shared" si="25"/>
        <v>Manage savings account1</v>
      </c>
      <c r="F363" s="86" t="s">
        <v>892</v>
      </c>
      <c r="G363" s="242">
        <v>0.17610112359550562</v>
      </c>
      <c r="H363" s="245">
        <v>98.017050344962428</v>
      </c>
    </row>
    <row r="364" spans="1:8">
      <c r="A364" s="86" t="str">
        <v>mansv_net</v>
      </c>
      <c r="B364" s="239">
        <v>363</v>
      </c>
      <c r="C364" s="86" t="s">
        <v>901</v>
      </c>
      <c r="D364" s="241">
        <f>COUNTIF($C$1:$C364,C364)</f>
        <v>2</v>
      </c>
      <c r="E364" s="241" t="str">
        <f t="shared" si="25"/>
        <v>Manage savings account2</v>
      </c>
      <c r="F364" s="86" t="s">
        <v>869</v>
      </c>
      <c r="G364" s="242">
        <v>0.31017977528089885</v>
      </c>
      <c r="H364" s="245">
        <v>88.073489033130755</v>
      </c>
    </row>
    <row r="365" spans="1:8">
      <c r="A365" s="86" t="str">
        <v>mansv_mobnet</v>
      </c>
      <c r="B365" s="239">
        <v>364</v>
      </c>
      <c r="C365" s="86" t="s">
        <v>901</v>
      </c>
      <c r="D365" s="241">
        <f>COUNTIF($C$1:$C365,C365)</f>
        <v>3</v>
      </c>
      <c r="E365" s="241" t="str">
        <f t="shared" si="25"/>
        <v>Manage savings account3</v>
      </c>
      <c r="F365" s="86" t="s">
        <v>895</v>
      </c>
      <c r="G365" s="242">
        <v>0.18422471910112359</v>
      </c>
      <c r="H365" s="245">
        <v>94.90864333044307</v>
      </c>
    </row>
    <row r="366" spans="1:8">
      <c r="A366" s="86" t="str">
        <v>mansv_fixnet</v>
      </c>
      <c r="B366" s="239">
        <v>365</v>
      </c>
      <c r="C366" s="86" t="s">
        <v>901</v>
      </c>
      <c r="D366" s="241">
        <f>COUNTIF($C$1:$C366,C366)</f>
        <v>4</v>
      </c>
      <c r="E366" s="241" t="str">
        <f t="shared" si="25"/>
        <v>Manage savings account4</v>
      </c>
      <c r="F366" s="86" t="s">
        <v>897</v>
      </c>
      <c r="G366" s="242">
        <v>0.17792134831460676</v>
      </c>
      <c r="H366" s="245">
        <v>82.355741666711509</v>
      </c>
    </row>
    <row r="367" spans="1:8">
      <c r="A367" s="86" t="str">
        <v>mansv_pho</v>
      </c>
      <c r="B367" s="239">
        <v>366</v>
      </c>
      <c r="C367" s="86" t="s">
        <v>901</v>
      </c>
      <c r="D367" s="241">
        <f>COUNTIF($C$1:$C367,C367)</f>
        <v>5</v>
      </c>
      <c r="E367" s="241" t="str">
        <f t="shared" si="25"/>
        <v>Manage savings account5</v>
      </c>
      <c r="F367" s="86" t="s">
        <v>871</v>
      </c>
      <c r="G367" s="242">
        <v>7.8921348314606746E-2</v>
      </c>
      <c r="H367" s="245">
        <v>97.655665411857257</v>
      </c>
    </row>
    <row r="368" spans="1:8">
      <c r="A368" s="86" t="str">
        <v>mansv_pst</v>
      </c>
      <c r="B368" s="239">
        <v>367</v>
      </c>
      <c r="C368" s="86" t="s">
        <v>901</v>
      </c>
      <c r="D368" s="241">
        <f>COUNTIF($C$1:$C368,C368)</f>
        <v>6</v>
      </c>
      <c r="E368" s="241" t="str">
        <f t="shared" si="25"/>
        <v>Manage savings account6</v>
      </c>
      <c r="F368" s="86" t="s">
        <v>873</v>
      </c>
      <c r="G368" s="242">
        <v>9.704494382022473E-2</v>
      </c>
      <c r="H368" s="245">
        <v>90.255317353209207</v>
      </c>
    </row>
    <row r="369" spans="1:8">
      <c r="A369" s="86" t="str">
        <v>actmanca_branch</v>
      </c>
      <c r="B369" s="239">
        <v>368</v>
      </c>
      <c r="C369" s="86" t="s">
        <v>908</v>
      </c>
      <c r="D369" s="241">
        <f>COUNTIF($C$1:$C369,C369)</f>
        <v>1</v>
      </c>
      <c r="E369" s="241" t="str">
        <f t="shared" si="25"/>
        <v>Actively manage current account1</v>
      </c>
      <c r="F369" s="86" t="s">
        <v>892</v>
      </c>
      <c r="G369" s="242">
        <v>3.4865168539325843E-2</v>
      </c>
      <c r="H369" s="245">
        <v>105.31846560414995</v>
      </c>
    </row>
    <row r="370" spans="1:8">
      <c r="A370" s="86" t="str">
        <v>actmanca_net</v>
      </c>
      <c r="B370" s="239">
        <v>369</v>
      </c>
      <c r="C370" s="86" t="s">
        <v>908</v>
      </c>
      <c r="D370" s="241">
        <f>COUNTIF($C$1:$C370,C370)</f>
        <v>2</v>
      </c>
      <c r="E370" s="241" t="str">
        <f t="shared" si="25"/>
        <v>Actively manage current account2</v>
      </c>
      <c r="F370" s="86" t="s">
        <v>869</v>
      </c>
      <c r="G370" s="242">
        <v>0.35866292134831457</v>
      </c>
      <c r="H370" s="245">
        <v>95.377292495860161</v>
      </c>
    </row>
    <row r="371" spans="1:8">
      <c r="A371" s="86" t="str">
        <v>actmanca_mobnet</v>
      </c>
      <c r="B371" s="239">
        <v>370</v>
      </c>
      <c r="C371" s="86" t="s">
        <v>908</v>
      </c>
      <c r="D371" s="241">
        <f>COUNTIF($C$1:$C371,C371)</f>
        <v>3</v>
      </c>
      <c r="E371" s="241" t="str">
        <f t="shared" si="25"/>
        <v>Actively manage current account3</v>
      </c>
      <c r="F371" s="86" t="s">
        <v>895</v>
      </c>
      <c r="G371" s="242">
        <v>0.24866292134831461</v>
      </c>
      <c r="H371" s="245">
        <v>100.56417820244545</v>
      </c>
    </row>
    <row r="372" spans="1:8">
      <c r="A372" s="86" t="str">
        <v>actmanca_fixnet</v>
      </c>
      <c r="B372" s="239">
        <v>371</v>
      </c>
      <c r="C372" s="86" t="s">
        <v>908</v>
      </c>
      <c r="D372" s="241">
        <f>COUNTIF($C$1:$C372,C372)</f>
        <v>4</v>
      </c>
      <c r="E372" s="241" t="str">
        <f t="shared" si="25"/>
        <v>Actively manage current account4</v>
      </c>
      <c r="F372" s="86" t="s">
        <v>897</v>
      </c>
      <c r="G372" s="242">
        <v>0.14165168539325843</v>
      </c>
      <c r="H372" s="245">
        <v>87.222023018396726</v>
      </c>
    </row>
    <row r="373" spans="1:8">
      <c r="A373" s="86" t="str">
        <v>actmanca_pho</v>
      </c>
      <c r="B373" s="239">
        <v>372</v>
      </c>
      <c r="C373" s="86" t="s">
        <v>908</v>
      </c>
      <c r="D373" s="241">
        <f>COUNTIF($C$1:$C373,C373)</f>
        <v>5</v>
      </c>
      <c r="E373" s="241" t="str">
        <f t="shared" si="25"/>
        <v>Actively manage current account5</v>
      </c>
      <c r="F373" s="86" t="s">
        <v>871</v>
      </c>
      <c r="G373" s="242">
        <v>1.2449438202247191E-2</v>
      </c>
      <c r="H373" s="245">
        <v>103.06774386806366</v>
      </c>
    </row>
    <row r="374" spans="1:8">
      <c r="A374" s="86" t="str">
        <v>P600T</v>
      </c>
      <c r="B374" s="239">
        <v>373</v>
      </c>
      <c r="C374" s="86" t="s">
        <v>914</v>
      </c>
      <c r="D374" s="241">
        <f>COUNTIF($C$1:$C374,C374)</f>
        <v>1</v>
      </c>
      <c r="E374" s="241" t="str">
        <f t="shared" si="25"/>
        <v>Expenditure per adult per week1</v>
      </c>
      <c r="F374" s="86" t="s">
        <v>915</v>
      </c>
      <c r="G374" s="242">
        <v>4.3084494382022482</v>
      </c>
      <c r="H374" s="245">
        <v>86.275742562376735</v>
      </c>
    </row>
    <row r="375" spans="1:8">
      <c r="A375" s="86" t="str">
        <v>P601T</v>
      </c>
      <c r="B375" s="239">
        <v>374</v>
      </c>
      <c r="C375" s="86" t="s">
        <v>914</v>
      </c>
      <c r="D375" s="241">
        <f>COUNTIF($C$1:$C375,C375)</f>
        <v>2</v>
      </c>
      <c r="E375" s="241" t="str">
        <f t="shared" si="25"/>
        <v>Expenditure per adult per week2</v>
      </c>
      <c r="F375" s="86" t="s">
        <v>917</v>
      </c>
      <c r="G375" s="242">
        <v>0.56851685393258422</v>
      </c>
      <c r="H375" s="245">
        <v>92.424000602639751</v>
      </c>
    </row>
    <row r="376" spans="1:8">
      <c r="A376" s="86" t="str">
        <v>ALC</v>
      </c>
      <c r="B376" s="239">
        <v>375</v>
      </c>
      <c r="C376" s="86" t="s">
        <v>914</v>
      </c>
      <c r="D376" s="241">
        <f>COUNTIF($C$1:$C376,C376)</f>
        <v>3</v>
      </c>
      <c r="E376" s="241" t="str">
        <f t="shared" si="25"/>
        <v>Expenditure per adult per week3</v>
      </c>
      <c r="F376" s="86" t="s">
        <v>919</v>
      </c>
      <c r="G376" s="242">
        <v>7.4775280898876403E-2</v>
      </c>
      <c r="H376" s="245">
        <v>82.997806845547288</v>
      </c>
    </row>
    <row r="377" spans="1:8">
      <c r="A377" s="86" t="str">
        <v>TOB</v>
      </c>
      <c r="B377" s="239">
        <v>376</v>
      </c>
      <c r="C377" s="86" t="s">
        <v>914</v>
      </c>
      <c r="D377" s="241">
        <f>COUNTIF($C$1:$C377,C377)</f>
        <v>4</v>
      </c>
      <c r="E377" s="241" t="str">
        <f t="shared" si="25"/>
        <v>Expenditure per adult per week4</v>
      </c>
      <c r="F377" s="86" t="s">
        <v>921</v>
      </c>
      <c r="G377" s="242">
        <v>4.7786516853932585E-2</v>
      </c>
      <c r="H377" s="245">
        <v>130.71993105756599</v>
      </c>
    </row>
    <row r="378" spans="1:8">
      <c r="A378" s="86" t="str">
        <v>P603T</v>
      </c>
      <c r="B378" s="239">
        <v>377</v>
      </c>
      <c r="C378" s="86" t="s">
        <v>914</v>
      </c>
      <c r="D378" s="241">
        <f>COUNTIF($C$1:$C378,C378)</f>
        <v>5</v>
      </c>
      <c r="E378" s="241" t="str">
        <f t="shared" si="25"/>
        <v>Expenditure per adult per week5</v>
      </c>
      <c r="F378" s="86" t="s">
        <v>923</v>
      </c>
      <c r="G378" s="242">
        <v>0.22625842696629214</v>
      </c>
      <c r="H378" s="245">
        <v>91.080776964497346</v>
      </c>
    </row>
    <row r="379" spans="1:8">
      <c r="A379" s="86" t="str">
        <v>P604T</v>
      </c>
      <c r="B379" s="239">
        <v>378</v>
      </c>
      <c r="C379" s="86" t="s">
        <v>914</v>
      </c>
      <c r="D379" s="241">
        <f>COUNTIF($C$1:$C379,C379)</f>
        <v>6</v>
      </c>
      <c r="E379" s="241" t="str">
        <f t="shared" si="25"/>
        <v>Expenditure per adult per week6</v>
      </c>
      <c r="F379" s="86" t="s">
        <v>925</v>
      </c>
      <c r="G379" s="242">
        <v>0.69406741573033714</v>
      </c>
      <c r="H379" s="245">
        <v>98.668449301783966</v>
      </c>
    </row>
    <row r="380" spans="1:8">
      <c r="A380" s="86" t="str">
        <v>P605T</v>
      </c>
      <c r="B380" s="239">
        <v>379</v>
      </c>
      <c r="C380" s="86" t="s">
        <v>914</v>
      </c>
      <c r="D380" s="241">
        <f>COUNTIF($C$1:$C380,C380)</f>
        <v>7</v>
      </c>
      <c r="E380" s="241" t="str">
        <f t="shared" si="25"/>
        <v>Expenditure per adult per week7</v>
      </c>
      <c r="F380" s="86" t="s">
        <v>927</v>
      </c>
      <c r="G380" s="242">
        <v>0.32647191011235954</v>
      </c>
      <c r="H380" s="245">
        <v>79.558752697988197</v>
      </c>
    </row>
    <row r="381" spans="1:8">
      <c r="A381" s="86" t="str">
        <v>C61111</v>
      </c>
      <c r="B381" s="239">
        <v>380</v>
      </c>
      <c r="C381" s="86" t="s">
        <v>914</v>
      </c>
      <c r="D381" s="241">
        <f>COUNTIF($C$1:$C381,C381)</f>
        <v>8</v>
      </c>
      <c r="E381" s="241" t="str">
        <f t="shared" si="25"/>
        <v>Expenditure per adult per week8</v>
      </c>
      <c r="F381" s="86" t="s">
        <v>929</v>
      </c>
      <c r="G381" s="242">
        <v>2.4269662921348315E-3</v>
      </c>
      <c r="H381" s="245">
        <v>98.247840877795383</v>
      </c>
    </row>
    <row r="382" spans="1:8">
      <c r="A382" s="86" t="str">
        <v>C61112</v>
      </c>
      <c r="B382" s="239">
        <v>381</v>
      </c>
      <c r="C382" s="86" t="s">
        <v>914</v>
      </c>
      <c r="D382" s="241">
        <f>COUNTIF($C$1:$C382,C382)</f>
        <v>9</v>
      </c>
      <c r="E382" s="241" t="str">
        <f t="shared" si="25"/>
        <v>Expenditure per adult per week9</v>
      </c>
      <c r="F382" s="86" t="s">
        <v>931</v>
      </c>
      <c r="G382" s="242">
        <v>1.3359550561797755E-2</v>
      </c>
      <c r="H382" s="245">
        <v>83.690493697465485</v>
      </c>
    </row>
    <row r="383" spans="1:8">
      <c r="A383" s="86" t="str">
        <v>C61211</v>
      </c>
      <c r="B383" s="239">
        <v>382</v>
      </c>
      <c r="C383" s="86" t="s">
        <v>914</v>
      </c>
      <c r="D383" s="241">
        <f>COUNTIF($C$1:$C383,C383)</f>
        <v>10</v>
      </c>
      <c r="E383" s="241" t="str">
        <f t="shared" si="25"/>
        <v>Expenditure per adult per week10</v>
      </c>
      <c r="F383" s="86" t="s">
        <v>933</v>
      </c>
      <c r="G383" s="242">
        <v>1.6629213483146067E-3</v>
      </c>
      <c r="H383" s="245">
        <v>88.635086200757087</v>
      </c>
    </row>
    <row r="384" spans="1:8">
      <c r="A384" s="86" t="str">
        <v>C61311</v>
      </c>
      <c r="B384" s="239">
        <v>383</v>
      </c>
      <c r="C384" s="86" t="s">
        <v>914</v>
      </c>
      <c r="D384" s="241">
        <f>COUNTIF($C$1:$C384,C384)</f>
        <v>11</v>
      </c>
      <c r="E384" s="241" t="str">
        <f t="shared" si="25"/>
        <v>Expenditure per adult per week11</v>
      </c>
      <c r="F384" s="86" t="s">
        <v>935</v>
      </c>
      <c r="G384" s="242">
        <v>1.2595505617977528E-2</v>
      </c>
      <c r="H384" s="245">
        <v>69.821531717771819</v>
      </c>
    </row>
    <row r="385" spans="1:8">
      <c r="A385" s="86" t="str">
        <v>C61312</v>
      </c>
      <c r="B385" s="239">
        <v>384</v>
      </c>
      <c r="C385" s="86" t="s">
        <v>914</v>
      </c>
      <c r="D385" s="241">
        <f>COUNTIF($C$1:$C385,C385)</f>
        <v>12</v>
      </c>
      <c r="E385" s="241" t="str">
        <f t="shared" si="25"/>
        <v>Expenditure per adult per week12</v>
      </c>
      <c r="F385" s="86" t="s">
        <v>937</v>
      </c>
      <c r="G385" s="242">
        <v>2.3595505617977526E-4</v>
      </c>
      <c r="H385" s="245">
        <v>97.65165338968481</v>
      </c>
    </row>
    <row r="386" spans="1:8">
      <c r="A386" s="86" t="str">
        <v>C61313</v>
      </c>
      <c r="B386" s="239">
        <v>385</v>
      </c>
      <c r="C386" s="86" t="s">
        <v>914</v>
      </c>
      <c r="D386" s="241">
        <f>COUNTIF($C$1:$C386,C386)</f>
        <v>13</v>
      </c>
      <c r="E386" s="241" t="str">
        <f t="shared" si="25"/>
        <v>Expenditure per adult per week13</v>
      </c>
      <c r="F386" s="86" t="s">
        <v>939</v>
      </c>
      <c r="G386" s="242">
        <v>4.0898876404494378E-3</v>
      </c>
      <c r="H386" s="245">
        <v>89.996480879697657</v>
      </c>
    </row>
    <row r="387" spans="1:8">
      <c r="A387" s="86" t="str">
        <v>C62112</v>
      </c>
      <c r="B387" s="239">
        <v>386</v>
      </c>
      <c r="C387" s="86" t="s">
        <v>914</v>
      </c>
      <c r="D387" s="241">
        <f>COUNTIF($C$1:$C387,C387)</f>
        <v>14</v>
      </c>
      <c r="E387" s="241" t="str">
        <f t="shared" ref="E387:E450" si="26">C387&amp;D387</f>
        <v>Expenditure per adult per week14</v>
      </c>
      <c r="F387" s="86" t="s">
        <v>941</v>
      </c>
      <c r="G387" s="242">
        <v>1.7415730337078654E-3</v>
      </c>
      <c r="H387" s="245">
        <v>71.442989920908829</v>
      </c>
    </row>
    <row r="388" spans="1:8">
      <c r="A388" s="86" t="str">
        <v>C62113</v>
      </c>
      <c r="B388" s="239">
        <v>387</v>
      </c>
      <c r="C388" s="86" t="s">
        <v>914</v>
      </c>
      <c r="D388" s="241">
        <f>COUNTIF($C$1:$C388,C388)</f>
        <v>15</v>
      </c>
      <c r="E388" s="241" t="str">
        <f t="shared" si="26"/>
        <v>Expenditure per adult per week15</v>
      </c>
      <c r="F388" s="86" t="s">
        <v>943</v>
      </c>
      <c r="G388" s="242">
        <v>1.6853932584269662E-4</v>
      </c>
      <c r="H388" s="245">
        <v>88.304093067385807</v>
      </c>
    </row>
    <row r="389" spans="1:8">
      <c r="A389" s="86" t="str">
        <v>C62114</v>
      </c>
      <c r="B389" s="239">
        <v>388</v>
      </c>
      <c r="C389" s="86" t="s">
        <v>914</v>
      </c>
      <c r="D389" s="241">
        <f>COUNTIF($C$1:$C389,C389)</f>
        <v>16</v>
      </c>
      <c r="E389" s="241" t="str">
        <f t="shared" si="26"/>
        <v>Expenditure per adult per week16</v>
      </c>
      <c r="F389" s="86" t="s">
        <v>945</v>
      </c>
      <c r="G389" s="242">
        <v>8.8764044943820245E-4</v>
      </c>
      <c r="H389" s="245">
        <v>63.393447971504102</v>
      </c>
    </row>
    <row r="390" spans="1:8">
      <c r="A390" s="86" t="str">
        <v>C62211</v>
      </c>
      <c r="B390" s="239">
        <v>389</v>
      </c>
      <c r="C390" s="86" t="s">
        <v>914</v>
      </c>
      <c r="D390" s="241">
        <f>COUNTIF($C$1:$C390,C390)</f>
        <v>17</v>
      </c>
      <c r="E390" s="241" t="str">
        <f t="shared" si="26"/>
        <v>Expenditure per adult per week17</v>
      </c>
      <c r="F390" s="86" t="s">
        <v>947</v>
      </c>
      <c r="G390" s="242">
        <v>7.9662921348314618E-3</v>
      </c>
      <c r="H390" s="245">
        <v>74.444592320747006</v>
      </c>
    </row>
    <row r="391" spans="1:8">
      <c r="A391" s="86" t="str">
        <v>C62212</v>
      </c>
      <c r="B391" s="239">
        <v>390</v>
      </c>
      <c r="C391" s="86" t="s">
        <v>914</v>
      </c>
      <c r="D391" s="241">
        <f>COUNTIF($C$1:$C391,C391)</f>
        <v>18</v>
      </c>
      <c r="E391" s="241" t="str">
        <f t="shared" si="26"/>
        <v>Expenditure per adult per week18</v>
      </c>
      <c r="F391" s="86" t="s">
        <v>949</v>
      </c>
      <c r="G391" s="242">
        <v>8.0112359550561802E-3</v>
      </c>
      <c r="H391" s="245">
        <v>54.623620734257528</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4.7191011235955061E-3</v>
      </c>
      <c r="H393" s="245">
        <v>62.581361408760195</v>
      </c>
    </row>
    <row r="394" spans="1:8">
      <c r="A394" s="86" t="str">
        <v>C63111</v>
      </c>
      <c r="B394" s="239">
        <v>393</v>
      </c>
      <c r="C394" s="86" t="s">
        <v>914</v>
      </c>
      <c r="D394" s="241">
        <f>COUNTIF($C$1:$C394,C394)</f>
        <v>21</v>
      </c>
      <c r="E394" s="241" t="str">
        <f t="shared" si="26"/>
        <v>Expenditure per adult per week21</v>
      </c>
      <c r="F394" s="86" t="s">
        <v>955</v>
      </c>
      <c r="G394" s="242">
        <v>5.2808988764044946E-4</v>
      </c>
      <c r="H394" s="245">
        <v>68.350244693128175</v>
      </c>
    </row>
    <row r="395" spans="1:8">
      <c r="A395" s="86" t="str">
        <v>P607T</v>
      </c>
      <c r="B395" s="239">
        <v>394</v>
      </c>
      <c r="C395" s="86" t="s">
        <v>914</v>
      </c>
      <c r="D395" s="241">
        <f>COUNTIF($C$1:$C395,C395)</f>
        <v>22</v>
      </c>
      <c r="E395" s="241" t="str">
        <f t="shared" si="26"/>
        <v>Expenditure per adult per week22</v>
      </c>
      <c r="F395" s="86" t="s">
        <v>957</v>
      </c>
      <c r="G395" s="242">
        <v>0.68210112359550557</v>
      </c>
      <c r="H395" s="245">
        <v>81.227808551183671</v>
      </c>
    </row>
    <row r="396" spans="1:8">
      <c r="A396" s="86" t="str">
        <v>P608T</v>
      </c>
      <c r="B396" s="239">
        <v>395</v>
      </c>
      <c r="C396" s="86" t="s">
        <v>914</v>
      </c>
      <c r="D396" s="241">
        <f>COUNTIF($C$1:$C396,C396)</f>
        <v>23</v>
      </c>
      <c r="E396" s="241" t="str">
        <f t="shared" si="26"/>
        <v>Expenditure per adult per week23</v>
      </c>
      <c r="F396" s="86" t="s">
        <v>959</v>
      </c>
      <c r="G396" s="242">
        <v>0.16366292134831459</v>
      </c>
      <c r="H396" s="245">
        <v>97.197916440266283</v>
      </c>
    </row>
    <row r="397" spans="1:8">
      <c r="A397" s="86" t="str">
        <v>P609T</v>
      </c>
      <c r="B397" s="239">
        <v>396</v>
      </c>
      <c r="C397" s="86" t="s">
        <v>914</v>
      </c>
      <c r="D397" s="241">
        <f>COUNTIF($C$1:$C397,C397)</f>
        <v>24</v>
      </c>
      <c r="E397" s="241" t="str">
        <f t="shared" si="26"/>
        <v>Expenditure per adult per week24</v>
      </c>
      <c r="F397" s="86" t="s">
        <v>961</v>
      </c>
      <c r="G397" s="242">
        <v>0.63360674157303365</v>
      </c>
      <c r="H397" s="245">
        <v>80.297329904250375</v>
      </c>
    </row>
    <row r="398" spans="1:8">
      <c r="A398" s="86" t="str">
        <v>P610T</v>
      </c>
      <c r="B398" s="239">
        <v>397</v>
      </c>
      <c r="C398" s="86" t="s">
        <v>914</v>
      </c>
      <c r="D398" s="241">
        <f>COUNTIF($C$1:$C398,C398)</f>
        <v>25</v>
      </c>
      <c r="E398" s="241" t="str">
        <f t="shared" si="26"/>
        <v>Expenditure per adult per week25</v>
      </c>
      <c r="F398" s="86" t="s">
        <v>963</v>
      </c>
      <c r="G398" s="242">
        <v>5.0247191011235953E-2</v>
      </c>
      <c r="H398" s="245">
        <v>63.051158361754922</v>
      </c>
    </row>
    <row r="399" spans="1:8">
      <c r="A399" s="86" t="str">
        <v>P611T</v>
      </c>
      <c r="B399" s="239">
        <v>398</v>
      </c>
      <c r="C399" s="86" t="s">
        <v>914</v>
      </c>
      <c r="D399" s="241">
        <f>COUNTIF($C$1:$C399,C399)</f>
        <v>26</v>
      </c>
      <c r="E399" s="241" t="str">
        <f t="shared" si="26"/>
        <v>Expenditure per adult per week26</v>
      </c>
      <c r="F399" s="86" t="s">
        <v>965</v>
      </c>
      <c r="G399" s="242">
        <v>0.40680898876404498</v>
      </c>
      <c r="H399" s="245">
        <v>84.185806447167408</v>
      </c>
    </row>
    <row r="400" spans="1:8">
      <c r="A400" s="86" t="str">
        <v>P612T</v>
      </c>
      <c r="B400" s="239">
        <v>399</v>
      </c>
      <c r="C400" s="86" t="s">
        <v>914</v>
      </c>
      <c r="D400" s="241">
        <f>COUNTIF($C$1:$C400,C400)</f>
        <v>27</v>
      </c>
      <c r="E400" s="241" t="str">
        <f t="shared" si="26"/>
        <v>Expenditure per adult per week27</v>
      </c>
      <c r="F400" s="86" t="s">
        <v>967</v>
      </c>
      <c r="G400" s="242">
        <v>0.37591011235955052</v>
      </c>
      <c r="H400" s="245">
        <v>83.751963991263068</v>
      </c>
    </row>
    <row r="401" spans="1:8">
      <c r="A401" s="86" t="str">
        <v>WEBSPEND</v>
      </c>
      <c r="B401" s="239">
        <v>400</v>
      </c>
      <c r="C401" s="86" t="s">
        <v>914</v>
      </c>
      <c r="D401" s="241">
        <f>COUNTIF($C$1:$C401,C401)</f>
        <v>28</v>
      </c>
      <c r="E401" s="241" t="str">
        <f t="shared" si="26"/>
        <v>Expenditure per adult per week28</v>
      </c>
      <c r="F401" s="86" t="s">
        <v>969</v>
      </c>
      <c r="G401" s="242">
        <v>0.15442696629213484</v>
      </c>
      <c r="H401" s="245">
        <v>79.947621309792041</v>
      </c>
    </row>
    <row r="402" spans="1:8">
      <c r="A402" s="86" t="str">
        <v>onlineuse12</v>
      </c>
      <c r="B402" s="239">
        <v>401</v>
      </c>
      <c r="C402" s="86" t="s">
        <v>972</v>
      </c>
      <c r="D402" s="241">
        <f>COUNTIF($C$1:$C402,C402)</f>
        <v>1</v>
      </c>
      <c r="E402" s="241" t="str">
        <f t="shared" si="26"/>
        <v>Internet Access: Overall1</v>
      </c>
      <c r="F402" s="86" t="s">
        <v>973</v>
      </c>
      <c r="G402" s="242">
        <v>0.88303370786516855</v>
      </c>
      <c r="H402" s="245">
        <v>97.824946342537899</v>
      </c>
    </row>
    <row r="403" spans="1:8">
      <c r="A403" s="86" t="str">
        <v>onlineuse5</v>
      </c>
      <c r="B403" s="239">
        <v>402</v>
      </c>
      <c r="C403" s="86" t="s">
        <v>972</v>
      </c>
      <c r="D403" s="241">
        <f>COUNTIF($C$1:$C403,C403)</f>
        <v>2</v>
      </c>
      <c r="E403" s="241" t="str">
        <f t="shared" si="26"/>
        <v>Internet Access: Overall2</v>
      </c>
      <c r="F403" s="86" t="s">
        <v>975</v>
      </c>
      <c r="G403" s="242">
        <v>0.10195505617977525</v>
      </c>
      <c r="H403" s="245">
        <v>121.81332593049933</v>
      </c>
    </row>
    <row r="404" spans="1:8">
      <c r="A404" s="86" t="str">
        <v>netfreq1</v>
      </c>
      <c r="B404" s="239">
        <v>403</v>
      </c>
      <c r="C404" s="86" t="s">
        <v>978</v>
      </c>
      <c r="D404" s="241">
        <f>COUNTIF($C$1:$C404,C404)</f>
        <v>1</v>
      </c>
      <c r="E404" s="241" t="str">
        <f t="shared" si="26"/>
        <v>Internet Access: Frequency1</v>
      </c>
      <c r="F404" s="86" t="s">
        <v>979</v>
      </c>
      <c r="G404" s="242">
        <v>2.3449438202247187E-2</v>
      </c>
      <c r="H404" s="245">
        <v>99.048869051649731</v>
      </c>
    </row>
    <row r="405" spans="1:8">
      <c r="A405" s="86" t="str">
        <v>netfreq2t10</v>
      </c>
      <c r="B405" s="239">
        <v>404</v>
      </c>
      <c r="C405" s="86" t="s">
        <v>978</v>
      </c>
      <c r="D405" s="241">
        <f>COUNTIF($C$1:$C405,C405)</f>
        <v>2</v>
      </c>
      <c r="E405" s="241" t="str">
        <f t="shared" si="26"/>
        <v>Internet Access: Frequency2</v>
      </c>
      <c r="F405" s="86" t="s">
        <v>981</v>
      </c>
      <c r="G405" s="242">
        <v>0.42706741573033702</v>
      </c>
      <c r="H405" s="245">
        <v>101.62065602050016</v>
      </c>
    </row>
    <row r="406" spans="1:8">
      <c r="A406" s="86" t="str">
        <v>netfreq10p</v>
      </c>
      <c r="B406" s="239">
        <v>405</v>
      </c>
      <c r="C406" s="86" t="s">
        <v>978</v>
      </c>
      <c r="D406" s="241">
        <f>COUNTIF($C$1:$C406,C406)</f>
        <v>3</v>
      </c>
      <c r="E406" s="241" t="str">
        <f t="shared" si="26"/>
        <v>Internet Access: Frequency3</v>
      </c>
      <c r="F406" s="86" t="s">
        <v>983</v>
      </c>
      <c r="G406" s="242">
        <v>0.43201123595505614</v>
      </c>
      <c r="H406" s="245">
        <v>94.181075403218273</v>
      </c>
    </row>
    <row r="407" spans="1:8">
      <c r="A407" s="86" t="str">
        <v>ONHOURS0</v>
      </c>
      <c r="B407" s="239">
        <v>406</v>
      </c>
      <c r="C407" s="86" t="s">
        <v>985</v>
      </c>
      <c r="D407" s="241">
        <f>COUNTIF($C$1:$C407,C407)</f>
        <v>1</v>
      </c>
      <c r="E407" s="241" t="str">
        <f t="shared" si="26"/>
        <v>Internet Access: Usage in Last Week1</v>
      </c>
      <c r="F407" s="86" t="s">
        <v>986</v>
      </c>
      <c r="G407" s="242">
        <v>0.12910112359550563</v>
      </c>
      <c r="H407" s="245">
        <v>119.74103467237785</v>
      </c>
    </row>
    <row r="408" spans="1:8">
      <c r="A408" s="86" t="str">
        <v>ONHOURS1</v>
      </c>
      <c r="B408" s="239">
        <v>407</v>
      </c>
      <c r="C408" s="86" t="s">
        <v>985</v>
      </c>
      <c r="D408" s="241">
        <f>COUNTIF($C$1:$C408,C408)</f>
        <v>2</v>
      </c>
      <c r="E408" s="241" t="str">
        <f t="shared" si="26"/>
        <v>Internet Access: Usage in Last Week2</v>
      </c>
      <c r="F408" s="86" t="s">
        <v>988</v>
      </c>
      <c r="G408" s="242">
        <v>8.9460674157303369E-2</v>
      </c>
      <c r="H408" s="245">
        <v>98.242515057785255</v>
      </c>
    </row>
    <row r="409" spans="1:8">
      <c r="A409" s="86" t="str">
        <v>ONHOURS2</v>
      </c>
      <c r="B409" s="239">
        <v>408</v>
      </c>
      <c r="C409" s="86" t="s">
        <v>985</v>
      </c>
      <c r="D409" s="241">
        <f>COUNTIF($C$1:$C409,C409)</f>
        <v>3</v>
      </c>
      <c r="E409" s="241" t="str">
        <f t="shared" si="26"/>
        <v>Internet Access: Usage in Last Week3</v>
      </c>
      <c r="F409" s="86" t="s">
        <v>990</v>
      </c>
      <c r="G409" s="242">
        <v>0.25380898876404495</v>
      </c>
      <c r="H409" s="245">
        <v>103.05000245749663</v>
      </c>
    </row>
    <row r="410" spans="1:8">
      <c r="A410" s="86" t="str">
        <v>ONHOURS3</v>
      </c>
      <c r="B410" s="239">
        <v>409</v>
      </c>
      <c r="C410" s="86" t="s">
        <v>985</v>
      </c>
      <c r="D410" s="241">
        <f>COUNTIF($C$1:$C410,C410)</f>
        <v>4</v>
      </c>
      <c r="E410" s="241" t="str">
        <f t="shared" si="26"/>
        <v>Internet Access: Usage in Last Week4</v>
      </c>
      <c r="F410" s="86" t="s">
        <v>992</v>
      </c>
      <c r="G410" s="242">
        <v>0.25308988764044943</v>
      </c>
      <c r="H410" s="245">
        <v>96.258408218854029</v>
      </c>
    </row>
    <row r="411" spans="1:8">
      <c r="A411" s="86" t="str">
        <v>ONHOURS4</v>
      </c>
      <c r="B411" s="239">
        <v>410</v>
      </c>
      <c r="C411" s="86" t="s">
        <v>985</v>
      </c>
      <c r="D411" s="241">
        <f>COUNTIF($C$1:$C411,C411)</f>
        <v>5</v>
      </c>
      <c r="E411" s="241" t="str">
        <f t="shared" si="26"/>
        <v>Internet Access: Usage in Last Week5</v>
      </c>
      <c r="F411" s="86" t="s">
        <v>994</v>
      </c>
      <c r="G411" s="242">
        <v>0.27433707865168538</v>
      </c>
      <c r="H411" s="245">
        <v>94.112308500632665</v>
      </c>
    </row>
    <row r="412" spans="1:8">
      <c r="A412" s="86" t="str">
        <v>TECH18</v>
      </c>
      <c r="B412" s="239">
        <v>411</v>
      </c>
      <c r="C412" s="86" t="s">
        <v>996</v>
      </c>
      <c r="D412" s="241">
        <f>COUNTIF($C$1:$C412,C412)</f>
        <v>1</v>
      </c>
      <c r="E412" s="241" t="str">
        <f t="shared" si="26"/>
        <v>Technology at Home1</v>
      </c>
      <c r="F412" s="86" t="s">
        <v>997</v>
      </c>
      <c r="G412" s="242">
        <v>7.4752808988764047E-2</v>
      </c>
      <c r="H412" s="245">
        <v>94.367454218186992</v>
      </c>
    </row>
    <row r="413" spans="1:8">
      <c r="A413" s="86" t="str">
        <v>TECH19</v>
      </c>
      <c r="B413" s="239">
        <v>412</v>
      </c>
      <c r="C413" s="86" t="s">
        <v>996</v>
      </c>
      <c r="D413" s="241">
        <f>COUNTIF($C$1:$C413,C413)</f>
        <v>2</v>
      </c>
      <c r="E413" s="241" t="str">
        <f t="shared" si="26"/>
        <v>Technology at Home2</v>
      </c>
      <c r="F413" s="86" t="s">
        <v>999</v>
      </c>
      <c r="G413" s="242">
        <v>0.23728089887640447</v>
      </c>
      <c r="H413" s="245">
        <v>103.59032646079713</v>
      </c>
    </row>
    <row r="414" spans="1:8">
      <c r="A414" s="86" t="str">
        <v>mobhas</v>
      </c>
      <c r="B414" s="239">
        <v>413</v>
      </c>
      <c r="C414" s="86" t="s">
        <v>1002</v>
      </c>
      <c r="D414" s="241">
        <f>COUNTIF($C$1:$C414,C414)</f>
        <v>1</v>
      </c>
      <c r="E414" s="241" t="str">
        <f t="shared" si="26"/>
        <v>Mobile phone1</v>
      </c>
      <c r="F414" s="86" t="s">
        <v>1003</v>
      </c>
      <c r="G414" s="242">
        <v>0.88279775280898876</v>
      </c>
      <c r="H414" s="245">
        <v>99.094669008136989</v>
      </c>
    </row>
    <row r="415" spans="1:8">
      <c r="A415" s="86" t="str">
        <v>mob_smart</v>
      </c>
      <c r="B415" s="239">
        <v>414</v>
      </c>
      <c r="C415" s="86" t="s">
        <v>1002</v>
      </c>
      <c r="D415" s="241">
        <f>COUNTIF($C$1:$C415,C415)</f>
        <v>2</v>
      </c>
      <c r="E415" s="241" t="str">
        <f t="shared" si="26"/>
        <v>Mobile phone2</v>
      </c>
      <c r="F415" s="86" t="s">
        <v>1005</v>
      </c>
      <c r="G415" s="242">
        <v>0.73386516853932593</v>
      </c>
      <c r="H415" s="245">
        <v>98.442641292158356</v>
      </c>
    </row>
    <row r="416" spans="1:8">
      <c r="A416" s="86" t="str">
        <v>ips_iphone</v>
      </c>
      <c r="B416" s="239">
        <v>415</v>
      </c>
      <c r="C416" s="86" t="s">
        <v>1002</v>
      </c>
      <c r="D416" s="241">
        <f>COUNTIF($C$1:$C416,C416)</f>
        <v>3</v>
      </c>
      <c r="E416" s="241" t="str">
        <f t="shared" si="26"/>
        <v>Mobile phone3</v>
      </c>
      <c r="F416" s="86" t="s">
        <v>1007</v>
      </c>
      <c r="G416" s="242">
        <v>0.30075280898876405</v>
      </c>
      <c r="H416" s="245">
        <v>94.071841591781777</v>
      </c>
    </row>
    <row r="417" spans="1:8">
      <c r="A417" s="86" t="str">
        <v>TECH29</v>
      </c>
      <c r="B417" s="239">
        <v>416</v>
      </c>
      <c r="C417" s="86" t="s">
        <v>1009</v>
      </c>
      <c r="D417" s="241">
        <f>COUNTIF($C$1:$C417,C417)</f>
        <v>1</v>
      </c>
      <c r="E417" s="241" t="str">
        <f t="shared" si="26"/>
        <v>Tablet Devices1</v>
      </c>
      <c r="F417" s="86" t="s">
        <v>1010</v>
      </c>
      <c r="G417" s="242">
        <v>0.44700000000000001</v>
      </c>
      <c r="H417" s="245">
        <v>93.448494178681514</v>
      </c>
    </row>
    <row r="418" spans="1:8">
      <c r="A418" s="86" t="str">
        <v>socmed_lessthanmonthly</v>
      </c>
      <c r="B418" s="239">
        <v>417</v>
      </c>
      <c r="C418" s="86" t="s">
        <v>1012</v>
      </c>
      <c r="D418" s="241">
        <f>COUNTIF($C$1:$C418,C418)</f>
        <v>1</v>
      </c>
      <c r="E418" s="241" t="str">
        <f t="shared" si="26"/>
        <v>Overall Social Media Activity1</v>
      </c>
      <c r="F418" s="86" t="s">
        <v>1013</v>
      </c>
      <c r="G418" s="242">
        <v>3.5247191011235954E-2</v>
      </c>
      <c r="H418" s="245">
        <v>96.715207880285732</v>
      </c>
    </row>
    <row r="419" spans="1:8">
      <c r="A419" s="86" t="str">
        <v>socmed_lessthanweekly</v>
      </c>
      <c r="B419" s="239">
        <v>418</v>
      </c>
      <c r="C419" s="86" t="s">
        <v>1012</v>
      </c>
      <c r="D419" s="241">
        <f>COUNTIF($C$1:$C419,C419)</f>
        <v>2</v>
      </c>
      <c r="E419" s="241" t="str">
        <f t="shared" si="26"/>
        <v>Overall Social Media Activity2</v>
      </c>
      <c r="F419" s="86" t="s">
        <v>1015</v>
      </c>
      <c r="G419" s="242">
        <v>4.9606741573033707E-2</v>
      </c>
      <c r="H419" s="245">
        <v>96.913587319816045</v>
      </c>
    </row>
    <row r="420" spans="1:8">
      <c r="A420" s="86" t="str">
        <v>socmed_weekly</v>
      </c>
      <c r="B420" s="239">
        <v>419</v>
      </c>
      <c r="C420" s="86" t="s">
        <v>1012</v>
      </c>
      <c r="D420" s="241">
        <f>COUNTIF($C$1:$C420,C420)</f>
        <v>3</v>
      </c>
      <c r="E420" s="241" t="str">
        <f t="shared" si="26"/>
        <v>Overall Social Media Activity3</v>
      </c>
      <c r="F420" s="86" t="s">
        <v>1017</v>
      </c>
      <c r="G420" s="242">
        <v>0.14833707865168538</v>
      </c>
      <c r="H420" s="245">
        <v>94.727255661903015</v>
      </c>
    </row>
    <row r="421" spans="1:8">
      <c r="A421" s="86" t="str">
        <v>socmed_daily</v>
      </c>
      <c r="B421" s="239">
        <v>420</v>
      </c>
      <c r="C421" s="86" t="s">
        <v>1012</v>
      </c>
      <c r="D421" s="241">
        <f>COUNTIF($C$1:$C421,C421)</f>
        <v>4</v>
      </c>
      <c r="E421" s="241" t="str">
        <f t="shared" si="26"/>
        <v>Overall Social Media Activity4</v>
      </c>
      <c r="F421" s="86" t="s">
        <v>1019</v>
      </c>
      <c r="G421" s="242">
        <v>0.50567415730337073</v>
      </c>
      <c r="H421" s="245">
        <v>100.50441563257939</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0.23894382022471913</v>
      </c>
      <c r="H422" s="245">
        <v>100.39041038372936</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0.13171910112359553</v>
      </c>
      <c r="H423" s="245">
        <v>106.36061661222294</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0.2638314606741573</v>
      </c>
      <c r="H424" s="245">
        <v>97.653311480688245</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0.13453932584269662</v>
      </c>
      <c r="H425" s="245">
        <v>100.96561109549747</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0.17346067415730335</v>
      </c>
      <c r="H426" s="245">
        <v>100.79914406843184</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0.19004494382022469</v>
      </c>
      <c r="H427" s="245">
        <v>98.302519699702032</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0.46237078651685387</v>
      </c>
      <c r="H428" s="245">
        <v>99.53700870134027</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0.22813483146067418</v>
      </c>
      <c r="H429" s="245">
        <v>98.181939797259218</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0.21859550561797755</v>
      </c>
      <c r="H430" s="245">
        <v>99.343065992370299</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0.68513483146067433</v>
      </c>
      <c r="H431" s="245">
        <v>98.822537849014807</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0.31920224719101131</v>
      </c>
      <c r="H432" s="245">
        <v>98.953821547250001</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0.2142808988764045</v>
      </c>
      <c r="H433" s="245">
        <v>96.087900697745681</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6.1044943820224719E-2</v>
      </c>
      <c r="H434" s="245">
        <v>104.99352204536238</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5.800000000000001E-2</v>
      </c>
      <c r="H435" s="245">
        <v>104.69240653171342</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0.77271910112359554</v>
      </c>
      <c r="H436" s="245">
        <v>96.626921253918823</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0.61904494382022468</v>
      </c>
      <c r="H437" s="245">
        <v>99.391324590105725</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0.46085393258426971</v>
      </c>
      <c r="H438" s="245">
        <v>101.54297960544805</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5.5910112359550561E-2</v>
      </c>
      <c r="H439" s="245">
        <v>104.00097659808611</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0.37120224719101125</v>
      </c>
      <c r="H440" s="245">
        <v>100.58817296834992</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0.14251685393258423</v>
      </c>
      <c r="H441" s="245">
        <v>94.168435051749739</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0.15807865168539328</v>
      </c>
      <c r="H442" s="245">
        <v>101.46124131141396</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0.11435955056179777</v>
      </c>
      <c r="H443" s="245">
        <v>105.10064738183064</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0.10412359550561799</v>
      </c>
      <c r="H444" s="245">
        <v>97.614278939702885</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0.20626966292134827</v>
      </c>
      <c r="H445" s="245">
        <v>104.51021586224259</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0.14893258426966291</v>
      </c>
      <c r="H446" s="245">
        <v>102.76747697317201</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6.8528089887640448E-2</v>
      </c>
      <c r="H447" s="245">
        <v>100.15918453974074</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6.273033707865168E-2</v>
      </c>
      <c r="H448" s="245">
        <v>99.187877582231252</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0.29621348314606738</v>
      </c>
      <c r="H449" s="245">
        <v>98.79870363209551</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5.7235955056179788E-2</v>
      </c>
      <c r="H450" s="245">
        <v>105.37676191676731</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0.53212359550561805</v>
      </c>
      <c r="H451" s="245">
        <v>96.481729390503432</v>
      </c>
    </row>
    <row r="452" spans="1:8">
      <c r="A452" s="86" t="str">
        <v>vod_subscribe</v>
      </c>
      <c r="B452" s="239">
        <v>451</v>
      </c>
      <c r="C452" s="86" t="s">
        <v>1082</v>
      </c>
      <c r="D452" s="241">
        <f>COUNTIF($C$1:$C452,C452)</f>
        <v>1</v>
      </c>
      <c r="E452" s="241" t="str">
        <f t="shared" si="27"/>
        <v>TV Subscription services1</v>
      </c>
      <c r="F452" s="86" t="s">
        <v>1083</v>
      </c>
      <c r="G452" s="242">
        <v>0.56429213483146068</v>
      </c>
      <c r="H452" s="245">
        <v>98.804523710848187</v>
      </c>
    </row>
    <row r="453" spans="1:8">
      <c r="A453" s="86" t="str">
        <v>vod_netflix</v>
      </c>
      <c r="B453" s="239">
        <v>452</v>
      </c>
      <c r="C453" s="86" t="s">
        <v>1082</v>
      </c>
      <c r="D453" s="241">
        <f>COUNTIF($C$1:$C453,C453)</f>
        <v>2</v>
      </c>
      <c r="E453" s="241" t="str">
        <f t="shared" si="27"/>
        <v>TV Subscription services2</v>
      </c>
      <c r="F453" s="86" t="s">
        <v>1085</v>
      </c>
      <c r="G453" s="242">
        <v>0.42084269662921348</v>
      </c>
      <c r="H453" s="245">
        <v>99.573749648770743</v>
      </c>
    </row>
    <row r="454" spans="1:8">
      <c r="A454" s="86" t="str">
        <v>vod_amzprime</v>
      </c>
      <c r="B454" s="239">
        <v>453</v>
      </c>
      <c r="C454" s="86" t="s">
        <v>1082</v>
      </c>
      <c r="D454" s="241">
        <f>COUNTIF($C$1:$C454,C454)</f>
        <v>3</v>
      </c>
      <c r="E454" s="241" t="str">
        <f t="shared" si="27"/>
        <v>TV Subscription services3</v>
      </c>
      <c r="F454" s="86" t="s">
        <v>1087</v>
      </c>
      <c r="G454" s="242">
        <v>0.24859550561797752</v>
      </c>
      <c r="H454" s="245">
        <v>98.868085292374303</v>
      </c>
    </row>
    <row r="455" spans="1:8">
      <c r="A455" s="86" t="str">
        <v>vod_skyplayer</v>
      </c>
      <c r="B455" s="239">
        <v>454</v>
      </c>
      <c r="C455" s="86" t="s">
        <v>1082</v>
      </c>
      <c r="D455" s="241">
        <f>COUNTIF($C$1:$C455,C455)</f>
        <v>4</v>
      </c>
      <c r="E455" s="241" t="str">
        <f t="shared" si="27"/>
        <v>TV Subscription services4</v>
      </c>
      <c r="F455" s="86" t="s">
        <v>1089</v>
      </c>
      <c r="G455" s="242">
        <v>0.11395505617977529</v>
      </c>
      <c r="H455" s="245">
        <v>98.417617528381456</v>
      </c>
    </row>
    <row r="456" spans="1:8">
      <c r="A456" s="86" t="str">
        <v>vod_skygo</v>
      </c>
      <c r="B456" s="239">
        <v>455</v>
      </c>
      <c r="C456" s="86" t="s">
        <v>1082</v>
      </c>
      <c r="D456" s="241">
        <f>COUNTIF($C$1:$C456,C456)</f>
        <v>5</v>
      </c>
      <c r="E456" s="241" t="str">
        <f t="shared" si="27"/>
        <v>TV Subscription services5</v>
      </c>
      <c r="F456" s="86" t="s">
        <v>1091</v>
      </c>
      <c r="G456" s="242">
        <v>9.9247191011235955E-2</v>
      </c>
      <c r="H456" s="245">
        <v>99.555248587027407</v>
      </c>
    </row>
    <row r="457" spans="1:8">
      <c r="A457" s="86" t="str">
        <v>vod_nowtv</v>
      </c>
      <c r="B457" s="239">
        <v>456</v>
      </c>
      <c r="C457" s="86" t="s">
        <v>1082</v>
      </c>
      <c r="D457" s="241">
        <f>COUNTIF($C$1:$C457,C457)</f>
        <v>6</v>
      </c>
      <c r="E457" s="241" t="str">
        <f t="shared" si="27"/>
        <v>TV Subscription services6</v>
      </c>
      <c r="F457" s="86" t="s">
        <v>1093</v>
      </c>
      <c r="G457" s="242">
        <v>0.11020224719101124</v>
      </c>
      <c r="H457" s="245">
        <v>98.974652183713957</v>
      </c>
    </row>
    <row r="458" spans="1:8">
      <c r="A458" s="86" t="str">
        <v>vod_eetv</v>
      </c>
      <c r="B458" s="239">
        <v>457</v>
      </c>
      <c r="C458" s="86" t="s">
        <v>1082</v>
      </c>
      <c r="D458" s="241">
        <f>COUNTIF($C$1:$C458,C458)</f>
        <v>7</v>
      </c>
      <c r="E458" s="241" t="str">
        <f t="shared" si="27"/>
        <v>TV Subscription services7</v>
      </c>
      <c r="F458" s="86" t="s">
        <v>1095</v>
      </c>
      <c r="G458" s="242">
        <v>5.0235955056179775E-2</v>
      </c>
      <c r="H458" s="245">
        <v>102.43607889619869</v>
      </c>
    </row>
    <row r="459" spans="1:8">
      <c r="A459" s="86" t="str">
        <v>vod_appletv</v>
      </c>
      <c r="B459" s="239">
        <v>458</v>
      </c>
      <c r="C459" s="86" t="s">
        <v>1082</v>
      </c>
      <c r="D459" s="241">
        <f>COUNTIF($C$1:$C459,C459)</f>
        <v>8</v>
      </c>
      <c r="E459" s="241" t="str">
        <f t="shared" si="27"/>
        <v>TV Subscription services8</v>
      </c>
      <c r="F459" s="86" t="s">
        <v>1097</v>
      </c>
      <c r="G459" s="242">
        <v>5.8831460674157308E-2</v>
      </c>
      <c r="H459" s="245">
        <v>98.479091009689455</v>
      </c>
    </row>
    <row r="460" spans="1:8">
      <c r="A460" s="86" t="str">
        <v>vod_btsport</v>
      </c>
      <c r="B460" s="239">
        <v>459</v>
      </c>
      <c r="C460" s="86" t="s">
        <v>1082</v>
      </c>
      <c r="D460" s="241">
        <f>COUNTIF($C$1:$C460,C460)</f>
        <v>9</v>
      </c>
      <c r="E460" s="241" t="str">
        <f t="shared" si="27"/>
        <v>TV Subscription services9</v>
      </c>
      <c r="F460" s="86" t="s">
        <v>1099</v>
      </c>
      <c r="G460" s="242">
        <v>0.1007865168539326</v>
      </c>
      <c r="H460" s="245">
        <v>98.316173044323207</v>
      </c>
    </row>
    <row r="461" spans="1:8">
      <c r="A461" s="86" t="str">
        <v>vod_settop</v>
      </c>
      <c r="B461" s="239">
        <v>460</v>
      </c>
      <c r="C461" s="86" t="s">
        <v>1082</v>
      </c>
      <c r="D461" s="241">
        <f>COUNTIF($C$1:$C461,C461)</f>
        <v>10</v>
      </c>
      <c r="E461" s="241" t="str">
        <f t="shared" si="27"/>
        <v>TV Subscription services10</v>
      </c>
      <c r="F461" s="86" t="s">
        <v>1101</v>
      </c>
      <c r="G461" s="242">
        <v>0.19144943820224722</v>
      </c>
      <c r="H461" s="245">
        <v>97.565144262074583</v>
      </c>
    </row>
    <row r="462" spans="1:8">
      <c r="A462" s="86" t="str">
        <v>vod_free</v>
      </c>
      <c r="B462" s="239">
        <v>461</v>
      </c>
      <c r="C462" s="86" t="s">
        <v>1103</v>
      </c>
      <c r="D462" s="241">
        <f>COUNTIF($C$1:$C462,C462)</f>
        <v>1</v>
      </c>
      <c r="E462" s="241" t="str">
        <f t="shared" si="27"/>
        <v>TV free online catchup / video services1</v>
      </c>
      <c r="F462" s="86" t="s">
        <v>1104</v>
      </c>
      <c r="G462" s="242">
        <v>0.46205617977528096</v>
      </c>
      <c r="H462" s="245">
        <v>98.44861915216552</v>
      </c>
    </row>
    <row r="463" spans="1:8">
      <c r="A463" s="86" t="str">
        <v>vod_youtube</v>
      </c>
      <c r="B463" s="239">
        <v>462</v>
      </c>
      <c r="C463" s="86" t="s">
        <v>1103</v>
      </c>
      <c r="D463" s="241">
        <f>COUNTIF($C$1:$C463,C463)</f>
        <v>2</v>
      </c>
      <c r="E463" s="241" t="str">
        <f t="shared" si="27"/>
        <v>TV free online catchup / video services2</v>
      </c>
      <c r="F463" s="86" t="s">
        <v>1106</v>
      </c>
      <c r="G463" s="242">
        <v>0.24929213483146068</v>
      </c>
      <c r="H463" s="245">
        <v>105.57750651718823</v>
      </c>
    </row>
    <row r="464" spans="1:8">
      <c r="A464" s="86" t="str">
        <v>vod_iplayer</v>
      </c>
      <c r="B464" s="239">
        <v>463</v>
      </c>
      <c r="C464" s="86" t="s">
        <v>1103</v>
      </c>
      <c r="D464" s="241">
        <f>COUNTIF($C$1:$C464,C464)</f>
        <v>3</v>
      </c>
      <c r="E464" s="241" t="str">
        <f t="shared" si="27"/>
        <v>TV free online catchup / video services3</v>
      </c>
      <c r="F464" s="86" t="s">
        <v>1108</v>
      </c>
      <c r="G464" s="242">
        <v>0.27147191011235949</v>
      </c>
      <c r="H464" s="245">
        <v>95.283141479757148</v>
      </c>
    </row>
    <row r="465" spans="1:8">
      <c r="A465" s="86" t="str">
        <v>vod_itvhub</v>
      </c>
      <c r="B465" s="239">
        <v>464</v>
      </c>
      <c r="C465" s="86" t="s">
        <v>1103</v>
      </c>
      <c r="D465" s="241">
        <f>COUNTIF($C$1:$C465,C465)</f>
        <v>4</v>
      </c>
      <c r="E465" s="241" t="str">
        <f t="shared" si="27"/>
        <v>TV free online catchup / video services4</v>
      </c>
      <c r="F465" s="86" t="s">
        <v>1110</v>
      </c>
      <c r="G465" s="242">
        <v>0.1817865168539326</v>
      </c>
      <c r="H465" s="245">
        <v>99.613361682651998</v>
      </c>
    </row>
    <row r="466" spans="1:8">
      <c r="A466" s="86" t="str">
        <v>vod_all4</v>
      </c>
      <c r="B466" s="239">
        <v>465</v>
      </c>
      <c r="C466" s="86" t="s">
        <v>1103</v>
      </c>
      <c r="D466" s="241">
        <f>COUNTIF($C$1:$C466,C466)</f>
        <v>5</v>
      </c>
      <c r="E466" s="241" t="str">
        <f t="shared" si="27"/>
        <v>TV free online catchup / video services5</v>
      </c>
      <c r="F466" s="86" t="s">
        <v>1112</v>
      </c>
      <c r="G466" s="242">
        <v>0.15394382022471906</v>
      </c>
      <c r="H466" s="245">
        <v>96.976741796523896</v>
      </c>
    </row>
    <row r="467" spans="1:8">
      <c r="A467" s="86" t="str">
        <v>vod_demand5</v>
      </c>
      <c r="B467" s="239">
        <v>466</v>
      </c>
      <c r="C467" s="86" t="s">
        <v>1103</v>
      </c>
      <c r="D467" s="241">
        <f>COUNTIF($C$1:$C467,C467)</f>
        <v>6</v>
      </c>
      <c r="E467" s="241" t="str">
        <f t="shared" si="27"/>
        <v>TV free online catchup / video services6</v>
      </c>
      <c r="F467" s="86" t="s">
        <v>1114</v>
      </c>
      <c r="G467" s="242">
        <v>8.0988764044943817E-2</v>
      </c>
      <c r="H467" s="245">
        <v>103.56575445864226</v>
      </c>
    </row>
    <row r="468" spans="1:8">
      <c r="A468" s="86" t="str">
        <v>vod_stvplayer</v>
      </c>
      <c r="B468" s="239">
        <v>467</v>
      </c>
      <c r="C468" s="86" t="s">
        <v>1103</v>
      </c>
      <c r="D468" s="241">
        <f>COUNTIF($C$1:$C468,C468)</f>
        <v>7</v>
      </c>
      <c r="E468" s="241" t="str">
        <f t="shared" si="27"/>
        <v>TV free online catchup / video services7</v>
      </c>
      <c r="F468" s="86" t="s">
        <v>1116</v>
      </c>
      <c r="G468" s="242">
        <v>5.7449438202247183E-2</v>
      </c>
      <c r="H468" s="245">
        <v>102.1705889409013</v>
      </c>
    </row>
    <row r="469" spans="1:8">
      <c r="A469" s="86" t="str">
        <v>bookholiday</v>
      </c>
      <c r="B469" s="239">
        <v>468</v>
      </c>
      <c r="C469" s="86" t="s">
        <v>1118</v>
      </c>
      <c r="D469" s="241">
        <f>COUNTIF($C$1:$C469,C469)</f>
        <v>1</v>
      </c>
      <c r="E469" s="241" t="str">
        <f t="shared" si="27"/>
        <v>Online activity (one or more times per week)1</v>
      </c>
      <c r="F469" s="86" t="s">
        <v>1119</v>
      </c>
      <c r="G469" s="242">
        <v>6.4516853932584259E-2</v>
      </c>
      <c r="H469" s="245">
        <v>104.83596228169874</v>
      </c>
    </row>
    <row r="470" spans="1:8">
      <c r="A470" s="86" t="str">
        <v>gambling</v>
      </c>
      <c r="B470" s="239">
        <v>469</v>
      </c>
      <c r="C470" s="86" t="s">
        <v>1118</v>
      </c>
      <c r="D470" s="241">
        <f>COUNTIF($C$1:$C470,C470)</f>
        <v>2</v>
      </c>
      <c r="E470" s="241" t="str">
        <f t="shared" si="27"/>
        <v>Online activity (one or more times per week)2</v>
      </c>
      <c r="F470" s="86" t="s">
        <v>1121</v>
      </c>
      <c r="G470" s="242">
        <v>0.13864044943820222</v>
      </c>
      <c r="H470" s="245">
        <v>101.36051058738977</v>
      </c>
    </row>
    <row r="471" spans="1:8">
      <c r="A471" s="86" t="str">
        <v>managefinances</v>
      </c>
      <c r="B471" s="239">
        <v>470</v>
      </c>
      <c r="C471" s="86" t="s">
        <v>1118</v>
      </c>
      <c r="D471" s="241">
        <f>COUNTIF($C$1:$C471,C471)</f>
        <v>3</v>
      </c>
      <c r="E471" s="241" t="str">
        <f t="shared" si="27"/>
        <v>Online activity (one or more times per week)3</v>
      </c>
      <c r="F471" s="86" t="s">
        <v>1123</v>
      </c>
      <c r="G471" s="242">
        <v>0.58530337078651695</v>
      </c>
      <c r="H471" s="245">
        <v>98.252050207061586</v>
      </c>
    </row>
    <row r="472" spans="1:8">
      <c r="A472" s="86" t="str">
        <v>auctions</v>
      </c>
      <c r="B472" s="239">
        <v>471</v>
      </c>
      <c r="C472" s="86" t="s">
        <v>1118</v>
      </c>
      <c r="D472" s="241">
        <f>COUNTIF($C$1:$C472,C472)</f>
        <v>4</v>
      </c>
      <c r="E472" s="241" t="str">
        <f t="shared" si="27"/>
        <v>Online activity (one or more times per week)4</v>
      </c>
      <c r="F472" s="86" t="s">
        <v>1125</v>
      </c>
      <c r="G472" s="242">
        <v>0.20341573033707869</v>
      </c>
      <c r="H472" s="245">
        <v>99.352320658184198</v>
      </c>
    </row>
    <row r="473" spans="1:8">
      <c r="A473" s="86" t="str">
        <v>shopping</v>
      </c>
      <c r="B473" s="239">
        <v>472</v>
      </c>
      <c r="C473" s="86" t="s">
        <v>1118</v>
      </c>
      <c r="D473" s="241">
        <f>COUNTIF($C$1:$C473,C473)</f>
        <v>5</v>
      </c>
      <c r="E473" s="241" t="str">
        <f t="shared" si="27"/>
        <v>Online activity (one or more times per week)5</v>
      </c>
      <c r="F473" s="86" t="s">
        <v>1127</v>
      </c>
      <c r="G473" s="242">
        <v>0.27452808988764049</v>
      </c>
      <c r="H473" s="245">
        <v>97.408500192417435</v>
      </c>
    </row>
    <row r="474" spans="1:8">
      <c r="A474" s="86" t="str">
        <v>souceinfo</v>
      </c>
      <c r="B474" s="239">
        <v>473</v>
      </c>
      <c r="C474" s="86" t="s">
        <v>1118</v>
      </c>
      <c r="D474" s="241">
        <f>COUNTIF($C$1:$C474,C474)</f>
        <v>6</v>
      </c>
      <c r="E474" s="241" t="str">
        <f t="shared" si="27"/>
        <v>Online activity (one or more times per week)6</v>
      </c>
      <c r="F474" s="86" t="s">
        <v>1129</v>
      </c>
      <c r="G474" s="242">
        <v>0.52006741573033721</v>
      </c>
      <c r="H474" s="245">
        <v>97.086190419501662</v>
      </c>
    </row>
    <row r="475" spans="1:8">
      <c r="A475" s="86" t="str">
        <v>searchengine</v>
      </c>
      <c r="B475" s="239">
        <v>474</v>
      </c>
      <c r="C475" s="86" t="s">
        <v>1118</v>
      </c>
      <c r="D475" s="241">
        <f>COUNTIF($C$1:$C475,C475)</f>
        <v>7</v>
      </c>
      <c r="E475" s="241" t="str">
        <f t="shared" si="27"/>
        <v>Online activity (one or more times per week)7</v>
      </c>
      <c r="F475" s="86" t="s">
        <v>1131</v>
      </c>
      <c r="G475" s="242">
        <v>0.80671910112359557</v>
      </c>
      <c r="H475" s="245">
        <v>97.550979036426995</v>
      </c>
    </row>
    <row r="476" spans="1:8">
      <c r="A476" s="86" t="str">
        <v>res_cars</v>
      </c>
      <c r="B476" s="239">
        <v>475</v>
      </c>
      <c r="C476" s="86" t="s">
        <v>1133</v>
      </c>
      <c r="D476" s="241">
        <f>COUNTIF($C$1:$C476,C476)</f>
        <v>1</v>
      </c>
      <c r="E476" s="241" t="str">
        <f t="shared" si="27"/>
        <v>Researched the last purchase online before buying1</v>
      </c>
      <c r="F476" s="86" t="s">
        <v>1134</v>
      </c>
      <c r="G476" s="242">
        <v>0.49466292134831458</v>
      </c>
      <c r="H476" s="245">
        <v>97.765254783323158</v>
      </c>
    </row>
    <row r="477" spans="1:8">
      <c r="A477" s="86" t="str">
        <v>res_tech</v>
      </c>
      <c r="B477" s="239">
        <v>476</v>
      </c>
      <c r="C477" s="86" t="s">
        <v>1133</v>
      </c>
      <c r="D477" s="241">
        <f>COUNTIF($C$1:$C477,C477)</f>
        <v>2</v>
      </c>
      <c r="E477" s="241" t="str">
        <f t="shared" si="27"/>
        <v>Researched the last purchase online before buying2</v>
      </c>
      <c r="F477" s="86" t="s">
        <v>1136</v>
      </c>
      <c r="G477" s="242">
        <v>0.71986516853932581</v>
      </c>
      <c r="H477" s="245">
        <v>98.144141692578941</v>
      </c>
    </row>
    <row r="478" spans="1:8">
      <c r="A478" s="86" t="str">
        <v>res_tickets</v>
      </c>
      <c r="B478" s="239">
        <v>477</v>
      </c>
      <c r="C478" s="86" t="s">
        <v>1133</v>
      </c>
      <c r="D478" s="241">
        <f>COUNTIF($C$1:$C478,C478)</f>
        <v>3</v>
      </c>
      <c r="E478" s="241" t="str">
        <f t="shared" si="27"/>
        <v>Researched the last purchase online before buying3</v>
      </c>
      <c r="F478" s="86" t="s">
        <v>1138</v>
      </c>
      <c r="G478" s="242">
        <v>0.72656179775280905</v>
      </c>
      <c r="H478" s="245">
        <v>98.23476842329498</v>
      </c>
    </row>
    <row r="479" spans="1:8">
      <c r="A479" s="86" t="str">
        <v>res_clothes</v>
      </c>
      <c r="B479" s="239">
        <v>478</v>
      </c>
      <c r="C479" s="86" t="s">
        <v>1133</v>
      </c>
      <c r="D479" s="241">
        <f>COUNTIF($C$1:$C479,C479)</f>
        <v>4</v>
      </c>
      <c r="E479" s="241" t="str">
        <f t="shared" si="27"/>
        <v>Researched the last purchase online before buying4</v>
      </c>
      <c r="F479" s="86" t="s">
        <v>1140</v>
      </c>
      <c r="G479" s="242">
        <v>0.5848876404494382</v>
      </c>
      <c r="H479" s="245">
        <v>98.027923546602352</v>
      </c>
    </row>
    <row r="480" spans="1:8">
      <c r="A480" s="86" t="str">
        <v>res_groceries</v>
      </c>
      <c r="B480" s="239">
        <v>479</v>
      </c>
      <c r="C480" s="86" t="s">
        <v>1133</v>
      </c>
      <c r="D480" s="241">
        <f>COUNTIF($C$1:$C480,C480)</f>
        <v>5</v>
      </c>
      <c r="E480" s="241" t="str">
        <f t="shared" si="27"/>
        <v>Researched the last purchase online before buying5</v>
      </c>
      <c r="F480" s="86" t="s">
        <v>1142</v>
      </c>
      <c r="G480" s="242">
        <v>0.33048314606741575</v>
      </c>
      <c r="H480" s="245">
        <v>97.437659229214589</v>
      </c>
    </row>
    <row r="481" spans="1:8">
      <c r="A481" s="86" t="str">
        <v>res_holidays</v>
      </c>
      <c r="B481" s="239">
        <v>480</v>
      </c>
      <c r="C481" s="86" t="s">
        <v>1133</v>
      </c>
      <c r="D481" s="241">
        <f>COUNTIF($C$1:$C481,C481)</f>
        <v>6</v>
      </c>
      <c r="E481" s="241" t="str">
        <f t="shared" si="27"/>
        <v>Researched the last purchase online before buying6</v>
      </c>
      <c r="F481" s="86" t="s">
        <v>1144</v>
      </c>
      <c r="G481" s="242">
        <v>0.77678651685393241</v>
      </c>
      <c r="H481" s="245">
        <v>97.115899268951139</v>
      </c>
    </row>
    <row r="482" spans="1:8">
      <c r="A482" s="86" t="str">
        <v>res_domesticappl</v>
      </c>
      <c r="B482" s="239">
        <v>481</v>
      </c>
      <c r="C482" s="86" t="s">
        <v>1133</v>
      </c>
      <c r="D482" s="241">
        <f>COUNTIF($C$1:$C482,C482)</f>
        <v>7</v>
      </c>
      <c r="E482" s="241" t="str">
        <f t="shared" si="27"/>
        <v>Researched the last purchase online before buying7</v>
      </c>
      <c r="F482" s="86" t="s">
        <v>1146</v>
      </c>
      <c r="G482" s="242">
        <v>0.67080898876404493</v>
      </c>
      <c r="H482" s="245">
        <v>98.573979824035703</v>
      </c>
    </row>
    <row r="483" spans="1:8">
      <c r="A483" s="86" t="str">
        <v>res_luxurygoods</v>
      </c>
      <c r="B483" s="239">
        <v>482</v>
      </c>
      <c r="C483" s="86" t="s">
        <v>1133</v>
      </c>
      <c r="D483" s="241">
        <f>COUNTIF($C$1:$C483,C483)</f>
        <v>8</v>
      </c>
      <c r="E483" s="241" t="str">
        <f t="shared" si="27"/>
        <v>Researched the last purchase online before buying8</v>
      </c>
      <c r="F483" s="86" t="s">
        <v>1148</v>
      </c>
      <c r="G483" s="242">
        <v>0.65216853932584273</v>
      </c>
      <c r="H483" s="245">
        <v>98.579055210896598</v>
      </c>
    </row>
    <row r="484" spans="1:8">
      <c r="A484" s="86" t="str">
        <v>res_music</v>
      </c>
      <c r="B484" s="239">
        <v>483</v>
      </c>
      <c r="C484" s="86" t="s">
        <v>1133</v>
      </c>
      <c r="D484" s="241">
        <f>COUNTIF($C$1:$C484,C484)</f>
        <v>9</v>
      </c>
      <c r="E484" s="241" t="str">
        <f t="shared" si="27"/>
        <v>Researched the last purchase online before buying9</v>
      </c>
      <c r="F484" s="86" t="s">
        <v>1150</v>
      </c>
      <c r="G484" s="242">
        <v>0.78006741573033711</v>
      </c>
      <c r="H484" s="245">
        <v>97.675827844733377</v>
      </c>
    </row>
    <row r="485" spans="1:8">
      <c r="A485" s="86" t="str">
        <v>res_finance</v>
      </c>
      <c r="B485" s="239">
        <v>484</v>
      </c>
      <c r="C485" s="86" t="s">
        <v>1133</v>
      </c>
      <c r="D485" s="241">
        <f>COUNTIF($C$1:$C485,C485)</f>
        <v>10</v>
      </c>
      <c r="E485" s="241" t="str">
        <f t="shared" si="27"/>
        <v>Researched the last purchase online before buying10</v>
      </c>
      <c r="F485" s="86" t="s">
        <v>1152</v>
      </c>
      <c r="G485" s="242">
        <v>0.72873033707865187</v>
      </c>
      <c r="H485" s="245">
        <v>97.664900097336911</v>
      </c>
    </row>
    <row r="486" spans="1:8">
      <c r="A486" s="86" t="str">
        <v>res_groomingprod</v>
      </c>
      <c r="B486" s="239">
        <v>485</v>
      </c>
      <c r="C486" s="86" t="s">
        <v>1133</v>
      </c>
      <c r="D486" s="241">
        <f>COUNTIF($C$1:$C486,C486)</f>
        <v>11</v>
      </c>
      <c r="E486" s="241" t="str">
        <f t="shared" si="27"/>
        <v>Researched the last purchase online before buying11</v>
      </c>
      <c r="F486" s="86" t="s">
        <v>1154</v>
      </c>
      <c r="G486" s="242">
        <v>0.48406741573033718</v>
      </c>
      <c r="H486" s="245">
        <v>97.474111005145019</v>
      </c>
    </row>
    <row r="487" spans="1:8">
      <c r="A487" s="86" t="str">
        <v>res_alcohol</v>
      </c>
      <c r="B487" s="239">
        <v>486</v>
      </c>
      <c r="C487" s="86" t="s">
        <v>1133</v>
      </c>
      <c r="D487" s="241">
        <f>COUNTIF($C$1:$C487,C487)</f>
        <v>12</v>
      </c>
      <c r="E487" s="241" t="str">
        <f t="shared" si="27"/>
        <v>Researched the last purchase online before buying12</v>
      </c>
      <c r="F487" s="86" t="s">
        <v>1156</v>
      </c>
      <c r="G487" s="242">
        <v>0.26883146067415731</v>
      </c>
      <c r="H487" s="245">
        <v>96.852418511557957</v>
      </c>
    </row>
    <row r="488" spans="1:8">
      <c r="A488" s="86" t="str">
        <v>res_gaming</v>
      </c>
      <c r="B488" s="239">
        <v>487</v>
      </c>
      <c r="C488" s="86" t="s">
        <v>1133</v>
      </c>
      <c r="D488" s="241">
        <f>COUNTIF($C$1:$C488,C488)</f>
        <v>13</v>
      </c>
      <c r="E488" s="241" t="str">
        <f t="shared" si="27"/>
        <v>Researched the last purchase online before buying13</v>
      </c>
      <c r="F488" s="86" t="s">
        <v>1158</v>
      </c>
      <c r="G488" s="242">
        <v>0.73269662921348322</v>
      </c>
      <c r="H488" s="245">
        <v>97.80623936052973</v>
      </c>
    </row>
    <row r="489" spans="1:8">
      <c r="A489" s="86" t="str">
        <v>res_sportsequip</v>
      </c>
      <c r="B489" s="239">
        <v>488</v>
      </c>
      <c r="C489" s="86" t="s">
        <v>1133</v>
      </c>
      <c r="D489" s="241">
        <f>COUNTIF($C$1:$C489,C489)</f>
        <v>14</v>
      </c>
      <c r="E489" s="241" t="str">
        <f t="shared" si="27"/>
        <v>Researched the last purchase online before buying14</v>
      </c>
      <c r="F489" s="86" t="s">
        <v>1160</v>
      </c>
      <c r="G489" s="242">
        <v>0.58988764044943809</v>
      </c>
      <c r="H489" s="245">
        <v>96.717889573393052</v>
      </c>
    </row>
    <row r="490" spans="1:8">
      <c r="A490" s="86" t="str">
        <v>res_diy</v>
      </c>
      <c r="B490" s="239">
        <v>489</v>
      </c>
      <c r="C490" s="86" t="s">
        <v>1133</v>
      </c>
      <c r="D490" s="241">
        <f>COUNTIF($C$1:$C490,C490)</f>
        <v>15</v>
      </c>
      <c r="E490" s="241" t="str">
        <f t="shared" si="27"/>
        <v>Researched the last purchase online before buying15</v>
      </c>
      <c r="F490" s="86" t="s">
        <v>1162</v>
      </c>
      <c r="G490" s="242">
        <v>0.50775280898876407</v>
      </c>
      <c r="H490" s="245">
        <v>98.863461090300348</v>
      </c>
    </row>
    <row r="491" spans="1:8">
      <c r="A491" s="86" t="str">
        <v>pur_onl_cars</v>
      </c>
      <c r="B491" s="239">
        <v>490</v>
      </c>
      <c r="C491" s="86" t="s">
        <v>1164</v>
      </c>
      <c r="D491" s="241">
        <f>COUNTIF($C$1:$C491,C491)</f>
        <v>1</v>
      </c>
      <c r="E491" s="241" t="str">
        <f t="shared" si="27"/>
        <v>Bought the last purchase online using any device1</v>
      </c>
      <c r="F491" s="86" t="s">
        <v>1134</v>
      </c>
      <c r="G491" s="242">
        <v>9.2853932584269674E-2</v>
      </c>
      <c r="H491" s="245">
        <v>97.517086511787852</v>
      </c>
    </row>
    <row r="492" spans="1:8">
      <c r="A492" s="86" t="str">
        <v>pur_onl_tech</v>
      </c>
      <c r="B492" s="239">
        <v>491</v>
      </c>
      <c r="C492" s="86" t="s">
        <v>1164</v>
      </c>
      <c r="D492" s="241">
        <f>COUNTIF($C$1:$C492,C492)</f>
        <v>2</v>
      </c>
      <c r="E492" s="241" t="str">
        <f t="shared" si="27"/>
        <v>Bought the last purchase online using any device2</v>
      </c>
      <c r="F492" s="86" t="s">
        <v>1136</v>
      </c>
      <c r="G492" s="242">
        <v>0.4422584269662922</v>
      </c>
      <c r="H492" s="245">
        <v>97.115077457063236</v>
      </c>
    </row>
    <row r="493" spans="1:8">
      <c r="A493" s="130" t="str">
        <v>pur_onl_tickets</v>
      </c>
      <c r="B493" s="239">
        <v>492</v>
      </c>
      <c r="C493" s="130" t="s">
        <v>1164</v>
      </c>
      <c r="D493" s="241">
        <f>COUNTIF($C$1:$C493,C493)</f>
        <v>3</v>
      </c>
      <c r="E493" s="241" t="str">
        <f t="shared" si="27"/>
        <v>Bought the last purchase online using any device3</v>
      </c>
      <c r="F493" s="130" t="s">
        <v>1138</v>
      </c>
      <c r="G493" s="243">
        <v>0.38092134831460678</v>
      </c>
      <c r="H493" s="246">
        <v>94.115777033339555</v>
      </c>
    </row>
    <row r="494" spans="1:8">
      <c r="A494" s="130" t="str">
        <v>pur_onl_clothes</v>
      </c>
      <c r="B494" s="239">
        <v>493</v>
      </c>
      <c r="C494" s="130" t="s">
        <v>1164</v>
      </c>
      <c r="D494" s="241">
        <f>COUNTIF($C$1:$C494,C494)</f>
        <v>4</v>
      </c>
      <c r="E494" s="241" t="str">
        <f t="shared" si="27"/>
        <v>Bought the last purchase online using any device4</v>
      </c>
      <c r="F494" s="130" t="s">
        <v>1140</v>
      </c>
      <c r="G494" s="243">
        <v>0.41480898876404493</v>
      </c>
      <c r="H494" s="246">
        <v>97.058710268129616</v>
      </c>
    </row>
    <row r="495" spans="1:8">
      <c r="A495" s="130" t="str">
        <v>pur_onl_groceries</v>
      </c>
      <c r="B495" s="239">
        <v>494</v>
      </c>
      <c r="C495" s="130" t="s">
        <v>1164</v>
      </c>
      <c r="D495" s="241">
        <f>COUNTIF($C$1:$C495,C495)</f>
        <v>5</v>
      </c>
      <c r="E495" s="241" t="str">
        <f t="shared" si="27"/>
        <v>Bought the last purchase online using any device5</v>
      </c>
      <c r="F495" s="130" t="s">
        <v>1142</v>
      </c>
      <c r="G495" s="243">
        <v>0.21093258426966291</v>
      </c>
      <c r="H495" s="246">
        <v>96.159365281551217</v>
      </c>
    </row>
    <row r="496" spans="1:8">
      <c r="A496" s="130" t="str">
        <v>pur_onl_holidays</v>
      </c>
      <c r="B496" s="239">
        <v>495</v>
      </c>
      <c r="C496" s="130" t="s">
        <v>1164</v>
      </c>
      <c r="D496" s="241">
        <f>COUNTIF($C$1:$C496,C496)</f>
        <v>6</v>
      </c>
      <c r="E496" s="241" t="str">
        <f t="shared" si="27"/>
        <v>Bought the last purchase online using any device6</v>
      </c>
      <c r="F496" s="130" t="s">
        <v>1144</v>
      </c>
      <c r="G496" s="243">
        <v>0.44707865168539324</v>
      </c>
      <c r="H496" s="246">
        <v>92.610613351600165</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0.36474157303370791</v>
      </c>
      <c r="H497" s="246">
        <v>97.254487237092206</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0.1983483146067416</v>
      </c>
      <c r="H498" s="246">
        <v>98.386862122988944</v>
      </c>
    </row>
    <row r="499" spans="1:8">
      <c r="A499" s="130" t="str">
        <v>pur_onl_music</v>
      </c>
      <c r="B499" s="239">
        <v>498</v>
      </c>
      <c r="C499" s="130" t="s">
        <v>1164</v>
      </c>
      <c r="D499" s="241">
        <f>COUNTIF($C$1:$C499,C499)</f>
        <v>9</v>
      </c>
      <c r="E499" s="241" t="str">
        <f t="shared" si="27"/>
        <v>Bought the last purchase online using any device9</v>
      </c>
      <c r="F499" s="130" t="s">
        <v>1150</v>
      </c>
      <c r="G499" s="243">
        <v>0.40678651685393252</v>
      </c>
      <c r="H499" s="246">
        <v>94.896756643423714</v>
      </c>
    </row>
    <row r="500" spans="1:8">
      <c r="A500" s="130" t="str">
        <v>pur_onl_finance</v>
      </c>
      <c r="B500" s="239">
        <v>499</v>
      </c>
      <c r="C500" s="130" t="s">
        <v>1164</v>
      </c>
      <c r="D500" s="241">
        <f>COUNTIF($C$1:$C500,C500)</f>
        <v>10</v>
      </c>
      <c r="E500" s="241" t="str">
        <f t="shared" si="27"/>
        <v>Bought the last purchase online using any device10</v>
      </c>
      <c r="F500" s="130" t="s">
        <v>1152</v>
      </c>
      <c r="G500" s="243">
        <v>0.45192134831460673</v>
      </c>
      <c r="H500" s="246">
        <v>94.878372605192354</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0.271685393258427</v>
      </c>
      <c r="H501" s="246">
        <v>97.181795220720403</v>
      </c>
    </row>
    <row r="502" spans="1:8">
      <c r="A502" s="130" t="str">
        <v>pur_onl_alcohol</v>
      </c>
      <c r="B502" s="239">
        <v>501</v>
      </c>
      <c r="C502" s="130" t="s">
        <v>1164</v>
      </c>
      <c r="D502" s="241">
        <f>COUNTIF($C$1:$C502,C502)</f>
        <v>12</v>
      </c>
      <c r="E502" s="241" t="str">
        <f t="shared" si="27"/>
        <v>Bought the last purchase online using any device12</v>
      </c>
      <c r="F502" s="130" t="s">
        <v>1156</v>
      </c>
      <c r="G502" s="243">
        <v>0.13038202247191011</v>
      </c>
      <c r="H502" s="246">
        <v>92.875236850980372</v>
      </c>
    </row>
    <row r="503" spans="1:8">
      <c r="A503" s="130" t="str">
        <v>pur_onl_gaming</v>
      </c>
      <c r="B503" s="239">
        <v>502</v>
      </c>
      <c r="C503" s="130" t="s">
        <v>1164</v>
      </c>
      <c r="D503" s="241">
        <f>COUNTIF($C$1:$C503,C503)</f>
        <v>13</v>
      </c>
      <c r="E503" s="241" t="str">
        <f t="shared" si="27"/>
        <v>Bought the last purchase online using any device13</v>
      </c>
      <c r="F503" s="130" t="s">
        <v>1158</v>
      </c>
      <c r="G503" s="243">
        <v>0.27185393258426965</v>
      </c>
      <c r="H503" s="246">
        <v>100.82307329418832</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0.24996629213483146</v>
      </c>
      <c r="H504" s="246">
        <v>93.880039036823817</v>
      </c>
    </row>
    <row r="505" spans="1:8">
      <c r="A505" s="130" t="str">
        <v>pur_onl_diy</v>
      </c>
      <c r="B505" s="239">
        <v>504</v>
      </c>
      <c r="C505" s="130" t="s">
        <v>1164</v>
      </c>
      <c r="D505" s="241">
        <f>COUNTIF($C$1:$C505,C505)</f>
        <v>15</v>
      </c>
      <c r="E505" s="241" t="str">
        <f t="shared" si="27"/>
        <v>Bought the last purchase online using any device15</v>
      </c>
      <c r="F505" s="130" t="s">
        <v>1162</v>
      </c>
      <c r="G505" s="243">
        <v>0.23207865168539327</v>
      </c>
      <c r="H505" s="246">
        <v>97.262758007217727</v>
      </c>
    </row>
    <row r="506" spans="1:8">
      <c r="A506" s="130" t="str">
        <v>site_airbnb</v>
      </c>
      <c r="B506" s="239">
        <v>505</v>
      </c>
      <c r="C506" s="130" t="s">
        <v>1180</v>
      </c>
      <c r="D506" s="241">
        <f>COUNTIF($C$1:$C506,C506)</f>
        <v>1</v>
      </c>
      <c r="E506" s="241" t="str">
        <f t="shared" si="27"/>
        <v>Favourite web sites1</v>
      </c>
      <c r="F506" s="130" t="s">
        <v>1181</v>
      </c>
      <c r="G506" s="243">
        <v>4.6280898876404498E-2</v>
      </c>
      <c r="H506" s="246">
        <v>93.359593677758227</v>
      </c>
    </row>
    <row r="507" spans="1:8">
      <c r="A507" s="130" t="str">
        <v>site_amazon</v>
      </c>
      <c r="B507" s="239">
        <v>506</v>
      </c>
      <c r="C507" s="130" t="s">
        <v>1180</v>
      </c>
      <c r="D507" s="241">
        <f>COUNTIF($C$1:$C507,C507)</f>
        <v>2</v>
      </c>
      <c r="E507" s="241" t="str">
        <f t="shared" si="27"/>
        <v>Favourite web sites2</v>
      </c>
      <c r="F507" s="130" t="s">
        <v>1183</v>
      </c>
      <c r="G507" s="243">
        <v>0.50322471910112354</v>
      </c>
      <c r="H507" s="246">
        <v>98.9848765099823</v>
      </c>
    </row>
    <row r="508" spans="1:8">
      <c r="A508" s="86" t="str">
        <v>site_itunes</v>
      </c>
      <c r="B508" s="239">
        <v>507</v>
      </c>
      <c r="C508" s="86" t="s">
        <v>1180</v>
      </c>
      <c r="D508" s="241">
        <f>COUNTIF($C$1:$C508,C508)</f>
        <v>3</v>
      </c>
      <c r="E508" s="241" t="str">
        <f t="shared" si="27"/>
        <v>Favourite web sites3</v>
      </c>
      <c r="F508" s="86" t="s">
        <v>1185</v>
      </c>
      <c r="G508" s="242">
        <v>5.5629213483146062E-2</v>
      </c>
      <c r="H508" s="245">
        <v>98.583279319047335</v>
      </c>
    </row>
    <row r="509" spans="1:8">
      <c r="A509" s="86" t="str">
        <v>site_argos</v>
      </c>
      <c r="B509" s="239">
        <v>508</v>
      </c>
      <c r="C509" s="86" t="s">
        <v>1180</v>
      </c>
      <c r="D509" s="241">
        <f>COUNTIF($C$1:$C509,C509)</f>
        <v>4</v>
      </c>
      <c r="E509" s="241" t="str">
        <f t="shared" si="27"/>
        <v>Favourite web sites4</v>
      </c>
      <c r="F509" s="86" t="s">
        <v>1187</v>
      </c>
      <c r="G509" s="242">
        <v>0.15305617977528091</v>
      </c>
      <c r="H509" s="245">
        <v>110.29373241912508</v>
      </c>
    </row>
    <row r="510" spans="1:8">
      <c r="A510" s="86" t="str">
        <v>site_asos</v>
      </c>
      <c r="B510" s="239">
        <v>509</v>
      </c>
      <c r="C510" s="86" t="s">
        <v>1180</v>
      </c>
      <c r="D510" s="241">
        <f>COUNTIF($C$1:$C510,C510)</f>
        <v>5</v>
      </c>
      <c r="E510" s="241" t="str">
        <f t="shared" si="27"/>
        <v>Favourite web sites5</v>
      </c>
      <c r="F510" s="86" t="s">
        <v>1189</v>
      </c>
      <c r="G510" s="242">
        <v>7.3449438202247183E-2</v>
      </c>
      <c r="H510" s="245">
        <v>95.95356350131766</v>
      </c>
    </row>
    <row r="511" spans="1:8">
      <c r="A511" s="86" t="str">
        <v>site_audible</v>
      </c>
      <c r="B511" s="239">
        <v>510</v>
      </c>
      <c r="C511" s="86" t="s">
        <v>1180</v>
      </c>
      <c r="D511" s="241">
        <f>COUNTIF($C$1:$C511,C511)</f>
        <v>6</v>
      </c>
      <c r="E511" s="241" t="str">
        <f t="shared" si="27"/>
        <v>Favourite web sites6</v>
      </c>
      <c r="F511" s="86" t="s">
        <v>1191</v>
      </c>
      <c r="G511" s="242">
        <v>3.106741573033708E-2</v>
      </c>
      <c r="H511" s="245">
        <v>98.757737744747033</v>
      </c>
    </row>
    <row r="512" spans="1:8">
      <c r="A512" s="86" t="str">
        <v>site_autotrader</v>
      </c>
      <c r="B512" s="239">
        <v>511</v>
      </c>
      <c r="C512" s="86" t="s">
        <v>1180</v>
      </c>
      <c r="D512" s="241">
        <f>COUNTIF($C$1:$C512,C512)</f>
        <v>7</v>
      </c>
      <c r="E512" s="241" t="str">
        <f t="shared" si="27"/>
        <v>Favourite web sites7</v>
      </c>
      <c r="F512" s="86" t="s">
        <v>1193</v>
      </c>
      <c r="G512" s="242">
        <v>3.431460674157303E-2</v>
      </c>
      <c r="H512" s="245">
        <v>98.818678871573823</v>
      </c>
    </row>
    <row r="513" spans="1:8">
      <c r="A513" s="86" t="str">
        <v>site_bbcgoodfood</v>
      </c>
      <c r="B513" s="239">
        <v>512</v>
      </c>
      <c r="C513" s="86" t="s">
        <v>1180</v>
      </c>
      <c r="D513" s="241">
        <f>COUNTIF($C$1:$C513,C513)</f>
        <v>8</v>
      </c>
      <c r="E513" s="241" t="str">
        <f t="shared" si="27"/>
        <v>Favourite web sites8</v>
      </c>
      <c r="F513" s="86" t="s">
        <v>1195</v>
      </c>
      <c r="G513" s="242">
        <v>0.10233707865168538</v>
      </c>
      <c r="H513" s="245">
        <v>96.418002039510412</v>
      </c>
    </row>
    <row r="514" spans="1:8">
      <c r="A514" s="86" t="str">
        <v>site_bbcnews</v>
      </c>
      <c r="B514" s="239">
        <v>513</v>
      </c>
      <c r="C514" s="86" t="s">
        <v>1180</v>
      </c>
      <c r="D514" s="241">
        <f>COUNTIF($C$1:$C514,C514)</f>
        <v>9</v>
      </c>
      <c r="E514" s="241" t="str">
        <f t="shared" si="27"/>
        <v>Favourite web sites9</v>
      </c>
      <c r="F514" s="86" t="s">
        <v>1197</v>
      </c>
      <c r="G514" s="242">
        <v>0.26029213483146069</v>
      </c>
      <c r="H514" s="245">
        <v>92.017643549913814</v>
      </c>
    </row>
    <row r="515" spans="1:8">
      <c r="A515" s="86" t="str">
        <v>site_bbcsport</v>
      </c>
      <c r="B515" s="239">
        <v>514</v>
      </c>
      <c r="C515" s="86" t="s">
        <v>1180</v>
      </c>
      <c r="D515" s="241">
        <f>COUNTIF($C$1:$C515,C515)</f>
        <v>10</v>
      </c>
      <c r="E515" s="241" t="str">
        <f t="shared" ref="E515:E578" si="28">C515&amp;D515</f>
        <v>Favourite web sites10</v>
      </c>
      <c r="F515" s="86" t="s">
        <v>1199</v>
      </c>
      <c r="G515" s="242">
        <v>0.14971910112359552</v>
      </c>
      <c r="H515" s="245">
        <v>96.366315168852353</v>
      </c>
    </row>
    <row r="516" spans="1:8">
      <c r="A516" s="86" t="str">
        <v>site_bet365</v>
      </c>
      <c r="B516" s="239">
        <v>515</v>
      </c>
      <c r="C516" s="86" t="s">
        <v>1180</v>
      </c>
      <c r="D516" s="241">
        <f>COUNTIF($C$1:$C516,C516)</f>
        <v>11</v>
      </c>
      <c r="E516" s="241" t="str">
        <f t="shared" si="28"/>
        <v>Favourite web sites11</v>
      </c>
      <c r="F516" s="86" t="s">
        <v>1201</v>
      </c>
      <c r="G516" s="242">
        <v>2.6011235955056181E-2</v>
      </c>
      <c r="H516" s="245">
        <v>101.67790990372556</v>
      </c>
    </row>
    <row r="517" spans="1:8">
      <c r="A517" s="86" t="str">
        <v>site_bing</v>
      </c>
      <c r="B517" s="239">
        <v>516</v>
      </c>
      <c r="C517" s="86" t="s">
        <v>1180</v>
      </c>
      <c r="D517" s="241">
        <f>COUNTIF($C$1:$C517,C517)</f>
        <v>12</v>
      </c>
      <c r="E517" s="241" t="str">
        <f t="shared" si="28"/>
        <v>Favourite web sites12</v>
      </c>
      <c r="F517" s="86" t="s">
        <v>1203</v>
      </c>
      <c r="G517" s="242">
        <v>2.0348314606741576E-2</v>
      </c>
      <c r="H517" s="245">
        <v>100.79264846588485</v>
      </c>
    </row>
    <row r="518" spans="1:8">
      <c r="A518" s="86" t="str">
        <v>site_boots</v>
      </c>
      <c r="B518" s="239">
        <v>517</v>
      </c>
      <c r="C518" s="86" t="s">
        <v>1180</v>
      </c>
      <c r="D518" s="241">
        <f>COUNTIF($C$1:$C518,C518)</f>
        <v>13</v>
      </c>
      <c r="E518" s="241" t="str">
        <f t="shared" si="28"/>
        <v>Favourite web sites13</v>
      </c>
      <c r="F518" s="86" t="s">
        <v>1205</v>
      </c>
      <c r="G518" s="242">
        <v>0.10780898876404495</v>
      </c>
      <c r="H518" s="245">
        <v>99.768913677602882</v>
      </c>
    </row>
    <row r="519" spans="1:8">
      <c r="A519" s="86" t="str">
        <v>site_buzzfeed</v>
      </c>
      <c r="B519" s="239">
        <v>518</v>
      </c>
      <c r="C519" s="86" t="s">
        <v>1180</v>
      </c>
      <c r="D519" s="241">
        <f>COUNTIF($C$1:$C519,C519)</f>
        <v>14</v>
      </c>
      <c r="E519" s="241" t="str">
        <f t="shared" si="28"/>
        <v>Favourite web sites14</v>
      </c>
      <c r="F519" s="86" t="s">
        <v>1207</v>
      </c>
      <c r="G519" s="242">
        <v>3.4674157303370791E-2</v>
      </c>
      <c r="H519" s="245">
        <v>96.284979858712944</v>
      </c>
    </row>
    <row r="520" spans="1:8">
      <c r="A520" s="86" t="str">
        <v>site_carphonewarehouse</v>
      </c>
      <c r="B520" s="239">
        <v>519</v>
      </c>
      <c r="C520" s="86" t="s">
        <v>1180</v>
      </c>
      <c r="D520" s="241">
        <f>COUNTIF($C$1:$C520,C520)</f>
        <v>15</v>
      </c>
      <c r="E520" s="241" t="str">
        <f t="shared" si="28"/>
        <v>Favourite web sites15</v>
      </c>
      <c r="F520" s="86" t="s">
        <v>1209</v>
      </c>
      <c r="G520" s="242">
        <v>1.769662921348315E-2</v>
      </c>
      <c r="H520" s="245">
        <v>98.652241258567827</v>
      </c>
    </row>
    <row r="521" spans="1:8">
      <c r="A521" s="86" t="str">
        <v>site_comparethemarket</v>
      </c>
      <c r="B521" s="239">
        <v>520</v>
      </c>
      <c r="C521" s="86" t="s">
        <v>1180</v>
      </c>
      <c r="D521" s="241">
        <f>COUNTIF($C$1:$C521,C521)</f>
        <v>16</v>
      </c>
      <c r="E521" s="241" t="str">
        <f t="shared" si="28"/>
        <v>Favourite web sites16</v>
      </c>
      <c r="F521" s="86" t="s">
        <v>1211</v>
      </c>
      <c r="G521" s="242">
        <v>6.6056179775280902E-2</v>
      </c>
      <c r="H521" s="245">
        <v>99.914395815705703</v>
      </c>
    </row>
    <row r="522" spans="1:8">
      <c r="A522" s="86" t="str">
        <v>site_confused</v>
      </c>
      <c r="B522" s="239">
        <v>521</v>
      </c>
      <c r="C522" s="86" t="s">
        <v>1180</v>
      </c>
      <c r="D522" s="241">
        <f>COUNTIF($C$1:$C522,C522)</f>
        <v>17</v>
      </c>
      <c r="E522" s="241" t="str">
        <f t="shared" si="28"/>
        <v>Favourite web sites17</v>
      </c>
      <c r="F522" s="86" t="s">
        <v>1213</v>
      </c>
      <c r="G522" s="242">
        <v>2.7E-2</v>
      </c>
      <c r="H522" s="245">
        <v>100.27296190957293</v>
      </c>
    </row>
    <row r="523" spans="1:8">
      <c r="A523" s="86" t="str">
        <v>site_currys</v>
      </c>
      <c r="B523" s="239">
        <v>522</v>
      </c>
      <c r="C523" s="86" t="s">
        <v>1180</v>
      </c>
      <c r="D523" s="241">
        <f>COUNTIF($C$1:$C523,C523)</f>
        <v>18</v>
      </c>
      <c r="E523" s="241" t="str">
        <f t="shared" si="28"/>
        <v>Favourite web sites18</v>
      </c>
      <c r="F523" s="86" t="s">
        <v>1215</v>
      </c>
      <c r="G523" s="242">
        <v>6.4842696629213492E-2</v>
      </c>
      <c r="H523" s="245">
        <v>105.70730871115215</v>
      </c>
    </row>
    <row r="524" spans="1:8">
      <c r="A524" s="86" t="str">
        <v>site_digitalspy</v>
      </c>
      <c r="B524" s="239">
        <v>523</v>
      </c>
      <c r="C524" s="86" t="s">
        <v>1180</v>
      </c>
      <c r="D524" s="241">
        <f>COUNTIF($C$1:$C524,C524)</f>
        <v>19</v>
      </c>
      <c r="E524" s="241" t="str">
        <f t="shared" si="28"/>
        <v>Favourite web sites19</v>
      </c>
      <c r="F524" s="86" t="s">
        <v>1217</v>
      </c>
      <c r="G524" s="242">
        <v>2.1359550561797756E-2</v>
      </c>
      <c r="H524" s="245">
        <v>97.380175990794271</v>
      </c>
    </row>
    <row r="525" spans="1:8">
      <c r="A525" s="86" t="str">
        <v>site_direct</v>
      </c>
      <c r="B525" s="239">
        <v>524</v>
      </c>
      <c r="C525" s="86" t="s">
        <v>1180</v>
      </c>
      <c r="D525" s="241">
        <f>COUNTIF($C$1:$C525,C525)</f>
        <v>20</v>
      </c>
      <c r="E525" s="241" t="str">
        <f t="shared" si="28"/>
        <v>Favourite web sites20</v>
      </c>
      <c r="F525" s="86" t="s">
        <v>1219</v>
      </c>
      <c r="G525" s="242">
        <v>7.3955056179775283E-2</v>
      </c>
      <c r="H525" s="245">
        <v>101.31249160734319</v>
      </c>
    </row>
    <row r="526" spans="1:8">
      <c r="A526" s="86" t="str">
        <v>site_ebay</v>
      </c>
      <c r="B526" s="239">
        <v>525</v>
      </c>
      <c r="C526" s="86" t="s">
        <v>1180</v>
      </c>
      <c r="D526" s="241">
        <f>COUNTIF($C$1:$C526,C526)</f>
        <v>21</v>
      </c>
      <c r="E526" s="241" t="str">
        <f t="shared" si="28"/>
        <v>Favourite web sites21</v>
      </c>
      <c r="F526" s="86" t="s">
        <v>1221</v>
      </c>
      <c r="G526" s="242">
        <v>0.29669662921348311</v>
      </c>
      <c r="H526" s="245">
        <v>99.912692245358684</v>
      </c>
    </row>
    <row r="527" spans="1:8">
      <c r="A527" s="86" t="str">
        <v>site_etsy</v>
      </c>
      <c r="B527" s="239">
        <v>526</v>
      </c>
      <c r="C527" s="86" t="s">
        <v>1180</v>
      </c>
      <c r="D527" s="241">
        <f>COUNTIF($C$1:$C527,C527)</f>
        <v>22</v>
      </c>
      <c r="E527" s="241" t="str">
        <f t="shared" si="28"/>
        <v>Favourite web sites22</v>
      </c>
      <c r="F527" s="86" t="s">
        <v>1223</v>
      </c>
      <c r="G527" s="242">
        <v>6.5303370786516837E-2</v>
      </c>
      <c r="H527" s="245">
        <v>95.961169571110588</v>
      </c>
    </row>
    <row r="528" spans="1:8">
      <c r="A528" s="86" t="str">
        <v>site_expedia</v>
      </c>
      <c r="B528" s="239">
        <v>527</v>
      </c>
      <c r="C528" s="86" t="s">
        <v>1180</v>
      </c>
      <c r="D528" s="241">
        <f>COUNTIF($C$1:$C528,C528)</f>
        <v>23</v>
      </c>
      <c r="E528" s="241" t="str">
        <f t="shared" si="28"/>
        <v>Favourite web sites23</v>
      </c>
      <c r="F528" s="86" t="s">
        <v>1225</v>
      </c>
      <c r="G528" s="242">
        <v>4.1943820224719104E-2</v>
      </c>
      <c r="H528" s="245">
        <v>102.76104772517718</v>
      </c>
    </row>
    <row r="529" spans="1:8">
      <c r="A529" s="86" t="str">
        <v>site_freecycle</v>
      </c>
      <c r="B529" s="239">
        <v>528</v>
      </c>
      <c r="C529" s="86" t="s">
        <v>1180</v>
      </c>
      <c r="D529" s="241">
        <f>COUNTIF($C$1:$C529,C529)</f>
        <v>24</v>
      </c>
      <c r="E529" s="241" t="str">
        <f t="shared" si="28"/>
        <v>Favourite web sites24</v>
      </c>
      <c r="F529" s="86" t="s">
        <v>1227</v>
      </c>
      <c r="G529" s="242">
        <v>2.5685393258426968E-2</v>
      </c>
      <c r="H529" s="245">
        <v>95.390881223619303</v>
      </c>
    </row>
    <row r="530" spans="1:8">
      <c r="A530" s="86" t="str">
        <v>site_game</v>
      </c>
      <c r="B530" s="239">
        <v>529</v>
      </c>
      <c r="C530" s="86" t="s">
        <v>1180</v>
      </c>
      <c r="D530" s="241">
        <f>COUNTIF($C$1:$C530,C530)</f>
        <v>25</v>
      </c>
      <c r="E530" s="241" t="str">
        <f t="shared" si="28"/>
        <v>Favourite web sites25</v>
      </c>
      <c r="F530" s="86" t="s">
        <v>1229</v>
      </c>
      <c r="G530" s="242">
        <v>3.3999999999999996E-2</v>
      </c>
      <c r="H530" s="245">
        <v>111.30048350546882</v>
      </c>
    </row>
    <row r="531" spans="1:8">
      <c r="A531" s="86" t="str">
        <v>site_gmail</v>
      </c>
      <c r="B531" s="239">
        <v>530</v>
      </c>
      <c r="C531" s="86" t="s">
        <v>1180</v>
      </c>
      <c r="D531" s="241">
        <f>COUNTIF($C$1:$C531,C531)</f>
        <v>26</v>
      </c>
      <c r="E531" s="241" t="str">
        <f t="shared" si="28"/>
        <v>Favourite web sites26</v>
      </c>
      <c r="F531" s="86" t="s">
        <v>1231</v>
      </c>
      <c r="G531" s="242">
        <v>0.24115730337078656</v>
      </c>
      <c r="H531" s="245">
        <v>99.944357988353588</v>
      </c>
    </row>
    <row r="532" spans="1:8">
      <c r="A532" s="86" t="str">
        <v>site_google</v>
      </c>
      <c r="B532" s="239">
        <v>531</v>
      </c>
      <c r="C532" s="86" t="s">
        <v>1180</v>
      </c>
      <c r="D532" s="241">
        <f>COUNTIF($C$1:$C532,C532)</f>
        <v>27</v>
      </c>
      <c r="E532" s="241" t="str">
        <f t="shared" si="28"/>
        <v>Favourite web sites27</v>
      </c>
      <c r="F532" s="86" t="s">
        <v>1233</v>
      </c>
      <c r="G532" s="242">
        <v>0.40069662921348304</v>
      </c>
      <c r="H532" s="245">
        <v>97.583498177268069</v>
      </c>
    </row>
    <row r="533" spans="1:8">
      <c r="A533" s="86" t="str">
        <v>site_groupon</v>
      </c>
      <c r="B533" s="239">
        <v>532</v>
      </c>
      <c r="C533" s="86" t="s">
        <v>1180</v>
      </c>
      <c r="D533" s="241">
        <f>COUNTIF($C$1:$C533,C533)</f>
        <v>28</v>
      </c>
      <c r="E533" s="241" t="str">
        <f t="shared" si="28"/>
        <v>Favourite web sites28</v>
      </c>
      <c r="F533" s="86" t="s">
        <v>1235</v>
      </c>
      <c r="G533" s="242">
        <v>7.3112359550561792E-2</v>
      </c>
      <c r="H533" s="245">
        <v>101.43941625300728</v>
      </c>
    </row>
    <row r="534" spans="1:8">
      <c r="A534" s="86" t="str">
        <v>site_gumtree</v>
      </c>
      <c r="B534" s="239">
        <v>533</v>
      </c>
      <c r="C534" s="86" t="s">
        <v>1180</v>
      </c>
      <c r="D534" s="241">
        <f>COUNTIF($C$1:$C534,C534)</f>
        <v>29</v>
      </c>
      <c r="E534" s="241" t="str">
        <f t="shared" si="28"/>
        <v>Favourite web sites29</v>
      </c>
      <c r="F534" s="86" t="s">
        <v>1237</v>
      </c>
      <c r="G534" s="242">
        <v>6.9191011235955058E-2</v>
      </c>
      <c r="H534" s="245">
        <v>103.68616928066241</v>
      </c>
    </row>
    <row r="535" spans="1:8">
      <c r="A535" s="86" t="str">
        <v>site_healthline</v>
      </c>
      <c r="B535" s="239">
        <v>534</v>
      </c>
      <c r="C535" s="86" t="s">
        <v>1180</v>
      </c>
      <c r="D535" s="241">
        <f>COUNTIF($C$1:$C535,C535)</f>
        <v>30</v>
      </c>
      <c r="E535" s="241" t="str">
        <f t="shared" si="28"/>
        <v>Favourite web sites30</v>
      </c>
      <c r="F535" s="86" t="s">
        <v>1239</v>
      </c>
      <c r="G535" s="242">
        <v>1.1337078651685395E-2</v>
      </c>
      <c r="H535" s="245">
        <v>102.77674543040192</v>
      </c>
    </row>
    <row r="536" spans="1:8">
      <c r="A536" s="86" t="str">
        <v>site_hotels</v>
      </c>
      <c r="B536" s="239">
        <v>535</v>
      </c>
      <c r="C536" s="86" t="s">
        <v>1180</v>
      </c>
      <c r="D536" s="241">
        <f>COUNTIF($C$1:$C536,C536)</f>
        <v>31</v>
      </c>
      <c r="E536" s="241" t="str">
        <f t="shared" si="28"/>
        <v>Favourite web sites31</v>
      </c>
      <c r="F536" s="86" t="s">
        <v>1241</v>
      </c>
      <c r="G536" s="242">
        <v>3.6674157303370786E-2</v>
      </c>
      <c r="H536" s="245">
        <v>96.6774379546532</v>
      </c>
    </row>
    <row r="537" spans="1:8">
      <c r="A537" s="86" t="str">
        <v>site_hotukdeals</v>
      </c>
      <c r="B537" s="239">
        <v>536</v>
      </c>
      <c r="C537" s="86" t="s">
        <v>1180</v>
      </c>
      <c r="D537" s="241">
        <f>COUNTIF($C$1:$C537,C537)</f>
        <v>32</v>
      </c>
      <c r="E537" s="241" t="str">
        <f t="shared" si="28"/>
        <v>Favourite web sites32</v>
      </c>
      <c r="F537" s="86" t="s">
        <v>1243</v>
      </c>
      <c r="G537" s="242">
        <v>4.512359550561798E-2</v>
      </c>
      <c r="H537" s="245">
        <v>100.93925120785762</v>
      </c>
    </row>
    <row r="538" spans="1:8">
      <c r="A538" s="86" t="str">
        <v>site_huffingtonpost</v>
      </c>
      <c r="B538" s="239">
        <v>537</v>
      </c>
      <c r="C538" s="86" t="s">
        <v>1180</v>
      </c>
      <c r="D538" s="241">
        <f>COUNTIF($C$1:$C538,C538)</f>
        <v>33</v>
      </c>
      <c r="E538" s="241" t="str">
        <f t="shared" si="28"/>
        <v>Favourite web sites33</v>
      </c>
      <c r="F538" s="86" t="s">
        <v>1245</v>
      </c>
      <c r="G538" s="242">
        <v>2.4741573033707866E-2</v>
      </c>
      <c r="H538" s="245">
        <v>97.355133905570696</v>
      </c>
    </row>
    <row r="539" spans="1:8">
      <c r="A539" s="86" t="str">
        <v>site_hungryhouse</v>
      </c>
      <c r="B539" s="239">
        <v>538</v>
      </c>
      <c r="C539" s="86" t="s">
        <v>1180</v>
      </c>
      <c r="D539" s="241">
        <f>COUNTIF($C$1:$C539,C539)</f>
        <v>34</v>
      </c>
      <c r="E539" s="241" t="str">
        <f t="shared" si="28"/>
        <v>Favourite web sites34</v>
      </c>
      <c r="F539" s="86" t="s">
        <v>1247</v>
      </c>
      <c r="G539" s="242">
        <v>1.342696629213483E-2</v>
      </c>
      <c r="H539" s="245">
        <v>105.21580407827842</v>
      </c>
    </row>
    <row r="540" spans="1:8">
      <c r="A540" s="86" t="str">
        <v>site_ikea</v>
      </c>
      <c r="B540" s="239">
        <v>539</v>
      </c>
      <c r="C540" s="86" t="s">
        <v>1180</v>
      </c>
      <c r="D540" s="241">
        <f>COUNTIF($C$1:$C540,C540)</f>
        <v>35</v>
      </c>
      <c r="E540" s="241" t="str">
        <f t="shared" si="28"/>
        <v>Favourite web sites35</v>
      </c>
      <c r="F540" s="86" t="s">
        <v>1249</v>
      </c>
      <c r="G540" s="242">
        <v>7.9550561797752814E-2</v>
      </c>
      <c r="H540" s="245">
        <v>100.75583914899562</v>
      </c>
    </row>
    <row r="541" spans="1:8">
      <c r="A541" s="86" t="str">
        <v>site_imdb</v>
      </c>
      <c r="B541" s="239">
        <v>540</v>
      </c>
      <c r="C541" s="86" t="s">
        <v>1180</v>
      </c>
      <c r="D541" s="241">
        <f>COUNTIF($C$1:$C541,C541)</f>
        <v>36</v>
      </c>
      <c r="E541" s="241" t="str">
        <f t="shared" si="28"/>
        <v>Favourite web sites36</v>
      </c>
      <c r="F541" s="86" t="s">
        <v>1251</v>
      </c>
      <c r="G541" s="242">
        <v>5.3685393258426972E-2</v>
      </c>
      <c r="H541" s="245">
        <v>101.30999751196883</v>
      </c>
    </row>
    <row r="542" spans="1:8">
      <c r="A542" s="86" t="str">
        <v>site_jamieoliver</v>
      </c>
      <c r="B542" s="239">
        <v>541</v>
      </c>
      <c r="C542" s="86" t="s">
        <v>1180</v>
      </c>
      <c r="D542" s="241">
        <f>COUNTIF($C$1:$C542,C542)</f>
        <v>37</v>
      </c>
      <c r="E542" s="241" t="str">
        <f t="shared" si="28"/>
        <v>Favourite web sites37</v>
      </c>
      <c r="F542" s="86" t="s">
        <v>1253</v>
      </c>
      <c r="G542" s="242">
        <v>1.902247191011236E-2</v>
      </c>
      <c r="H542" s="245">
        <v>91.300343902427244</v>
      </c>
    </row>
    <row r="543" spans="1:8">
      <c r="A543" s="86" t="str">
        <v>site_johnlewis</v>
      </c>
      <c r="B543" s="239">
        <v>542</v>
      </c>
      <c r="C543" s="86" t="s">
        <v>1180</v>
      </c>
      <c r="D543" s="241">
        <f>COUNTIF($C$1:$C543,C543)</f>
        <v>38</v>
      </c>
      <c r="E543" s="241" t="str">
        <f t="shared" si="28"/>
        <v>Favourite web sites38</v>
      </c>
      <c r="F543" s="86" t="s">
        <v>1255</v>
      </c>
      <c r="G543" s="242">
        <v>7.3853932584269658E-2</v>
      </c>
      <c r="H543" s="245">
        <v>87.273257139289015</v>
      </c>
    </row>
    <row r="544" spans="1:8">
      <c r="A544" s="86" t="str">
        <v>site_justeat</v>
      </c>
      <c r="B544" s="239">
        <v>543</v>
      </c>
      <c r="C544" s="86" t="s">
        <v>1180</v>
      </c>
      <c r="D544" s="241">
        <f>COUNTIF($C$1:$C544,C544)</f>
        <v>39</v>
      </c>
      <c r="E544" s="241" t="str">
        <f t="shared" si="28"/>
        <v>Favourite web sites39</v>
      </c>
      <c r="F544" s="86" t="s">
        <v>1257</v>
      </c>
      <c r="G544" s="242">
        <v>0.12511235955056177</v>
      </c>
      <c r="H544" s="245">
        <v>112.77497838877993</v>
      </c>
    </row>
    <row r="545" spans="1:8">
      <c r="A545" s="86" t="str">
        <v>site_lastminute</v>
      </c>
      <c r="B545" s="239">
        <v>544</v>
      </c>
      <c r="C545" s="86" t="s">
        <v>1180</v>
      </c>
      <c r="D545" s="241">
        <f>COUNTIF($C$1:$C545,C545)</f>
        <v>40</v>
      </c>
      <c r="E545" s="241" t="str">
        <f t="shared" si="28"/>
        <v>Favourite web sites40</v>
      </c>
      <c r="F545" s="86" t="s">
        <v>1259</v>
      </c>
      <c r="G545" s="242">
        <v>2.8707865168539334E-2</v>
      </c>
      <c r="H545" s="245">
        <v>96.712249734273854</v>
      </c>
    </row>
    <row r="546" spans="1:8">
      <c r="A546" s="86" t="str">
        <v>site_marksandspencer</v>
      </c>
      <c r="B546" s="239">
        <v>545</v>
      </c>
      <c r="C546" s="86" t="s">
        <v>1180</v>
      </c>
      <c r="D546" s="241">
        <f>COUNTIF($C$1:$C546,C546)</f>
        <v>41</v>
      </c>
      <c r="E546" s="241" t="str">
        <f t="shared" si="28"/>
        <v>Favourite web sites41</v>
      </c>
      <c r="F546" s="86" t="s">
        <v>1261</v>
      </c>
      <c r="G546" s="242">
        <v>0.11065168539325844</v>
      </c>
      <c r="H546" s="245">
        <v>92.183996420645343</v>
      </c>
    </row>
    <row r="547" spans="1:8">
      <c r="A547" s="86" t="str">
        <v>site_microsoft</v>
      </c>
      <c r="B547" s="239">
        <v>546</v>
      </c>
      <c r="C547" s="86" t="s">
        <v>1180</v>
      </c>
      <c r="D547" s="241">
        <f>COUNTIF($C$1:$C547,C547)</f>
        <v>42</v>
      </c>
      <c r="E547" s="241" t="str">
        <f t="shared" si="28"/>
        <v>Favourite web sites42</v>
      </c>
      <c r="F547" s="86" t="s">
        <v>1263</v>
      </c>
      <c r="G547" s="242">
        <v>8.1910112359550549E-2</v>
      </c>
      <c r="H547" s="245">
        <v>97.442593247061765</v>
      </c>
    </row>
    <row r="548" spans="1:8">
      <c r="A548" s="86" t="str">
        <v>site_moneysavingexpert</v>
      </c>
      <c r="B548" s="239">
        <v>547</v>
      </c>
      <c r="C548" s="86" t="s">
        <v>1180</v>
      </c>
      <c r="D548" s="241">
        <f>COUNTIF($C$1:$C548,C548)</f>
        <v>43</v>
      </c>
      <c r="E548" s="241" t="str">
        <f t="shared" si="28"/>
        <v>Favourite web sites43</v>
      </c>
      <c r="F548" s="86" t="s">
        <v>1265</v>
      </c>
      <c r="G548" s="242">
        <v>0.15879775280898881</v>
      </c>
      <c r="H548" s="245">
        <v>94.523368909358098</v>
      </c>
    </row>
    <row r="549" spans="1:8">
      <c r="A549" s="86" t="str">
        <v>site_moneysupermarket</v>
      </c>
      <c r="B549" s="239">
        <v>548</v>
      </c>
      <c r="C549" s="86" t="s">
        <v>1180</v>
      </c>
      <c r="D549" s="241">
        <f>COUNTIF($C$1:$C549,C549)</f>
        <v>44</v>
      </c>
      <c r="E549" s="241" t="str">
        <f t="shared" si="28"/>
        <v>Favourite web sites44</v>
      </c>
      <c r="F549" s="86" t="s">
        <v>1267</v>
      </c>
      <c r="G549" s="242">
        <v>7.2865168539325842E-2</v>
      </c>
      <c r="H549" s="245">
        <v>95.062970330338885</v>
      </c>
    </row>
    <row r="550" spans="1:8">
      <c r="A550" s="86" t="str">
        <v>site_msn</v>
      </c>
      <c r="B550" s="239">
        <v>549</v>
      </c>
      <c r="C550" s="86" t="s">
        <v>1180</v>
      </c>
      <c r="D550" s="241">
        <f>COUNTIF($C$1:$C550,C550)</f>
        <v>45</v>
      </c>
      <c r="E550" s="241" t="str">
        <f t="shared" si="28"/>
        <v>Favourite web sites45</v>
      </c>
      <c r="F550" s="86" t="s">
        <v>1269</v>
      </c>
      <c r="G550" s="242">
        <v>3.3943820224719104E-2</v>
      </c>
      <c r="H550" s="245">
        <v>102.20054044023237</v>
      </c>
    </row>
    <row r="551" spans="1:8">
      <c r="A551" s="86" t="str">
        <v>site_mumsnet</v>
      </c>
      <c r="B551" s="239">
        <v>550</v>
      </c>
      <c r="C551" s="86" t="s">
        <v>1180</v>
      </c>
      <c r="D551" s="241">
        <f>COUNTIF($C$1:$C551,C551)</f>
        <v>46</v>
      </c>
      <c r="E551" s="241" t="str">
        <f t="shared" si="28"/>
        <v>Favourite web sites46</v>
      </c>
      <c r="F551" s="86" t="s">
        <v>1271</v>
      </c>
      <c r="G551" s="242">
        <v>1.9820224719101127E-2</v>
      </c>
      <c r="H551" s="245">
        <v>100.95612548477817</v>
      </c>
    </row>
    <row r="552" spans="1:8">
      <c r="A552" s="86" t="str">
        <v>site_nationallottery</v>
      </c>
      <c r="B552" s="239">
        <v>551</v>
      </c>
      <c r="C552" s="86" t="s">
        <v>1180</v>
      </c>
      <c r="D552" s="241">
        <f>COUNTIF($C$1:$C552,C552)</f>
        <v>47</v>
      </c>
      <c r="E552" s="241" t="str">
        <f t="shared" si="28"/>
        <v>Favourite web sites47</v>
      </c>
      <c r="F552" s="86" t="s">
        <v>1273</v>
      </c>
      <c r="G552" s="242">
        <v>0.10533707865168539</v>
      </c>
      <c r="H552" s="245">
        <v>98.809854463835222</v>
      </c>
    </row>
    <row r="553" spans="1:8">
      <c r="A553" s="86" t="str">
        <v>site_nationalrail</v>
      </c>
      <c r="B553" s="239">
        <v>552</v>
      </c>
      <c r="C553" s="86" t="s">
        <v>1180</v>
      </c>
      <c r="D553" s="241">
        <f>COUNTIF($C$1:$C553,C553)</f>
        <v>48</v>
      </c>
      <c r="E553" s="241" t="str">
        <f t="shared" si="28"/>
        <v>Favourite web sites48</v>
      </c>
      <c r="F553" s="86" t="s">
        <v>1275</v>
      </c>
      <c r="G553" s="242">
        <v>5.1483146067415726E-2</v>
      </c>
      <c r="H553" s="245">
        <v>93.772289963539947</v>
      </c>
    </row>
    <row r="554" spans="1:8">
      <c r="A554" s="86" t="str">
        <v>site_netnums</v>
      </c>
      <c r="B554" s="239">
        <v>553</v>
      </c>
      <c r="C554" s="86" t="s">
        <v>1180</v>
      </c>
      <c r="D554" s="241">
        <f>COUNTIF($C$1:$C554,C554)</f>
        <v>49</v>
      </c>
      <c r="E554" s="241" t="str">
        <f t="shared" si="28"/>
        <v>Favourite web sites49</v>
      </c>
      <c r="F554" s="86" t="s">
        <v>1277</v>
      </c>
      <c r="G554" s="242">
        <v>1.5438202247191012E-2</v>
      </c>
      <c r="H554" s="245">
        <v>102.7458077911289</v>
      </c>
    </row>
    <row r="555" spans="1:8">
      <c r="A555" s="86" t="str">
        <v>site_nhs</v>
      </c>
      <c r="B555" s="239">
        <v>554</v>
      </c>
      <c r="C555" s="86" t="s">
        <v>1180</v>
      </c>
      <c r="D555" s="241">
        <f>COUNTIF($C$1:$C555,C555)</f>
        <v>50</v>
      </c>
      <c r="E555" s="241" t="str">
        <f t="shared" si="28"/>
        <v>Favourite web sites50</v>
      </c>
      <c r="F555" s="86" t="s">
        <v>1279</v>
      </c>
      <c r="G555" s="242">
        <v>6.5966292134831447E-2</v>
      </c>
      <c r="H555" s="245">
        <v>102.79836309713272</v>
      </c>
    </row>
    <row r="556" spans="1:8">
      <c r="A556" s="86" t="str">
        <v>site_notonthehighstreet</v>
      </c>
      <c r="B556" s="239">
        <v>555</v>
      </c>
      <c r="C556" s="86" t="s">
        <v>1180</v>
      </c>
      <c r="D556" s="241">
        <f>COUNTIF($C$1:$C556,C556)</f>
        <v>51</v>
      </c>
      <c r="E556" s="241" t="str">
        <f t="shared" si="28"/>
        <v>Favourite web sites51</v>
      </c>
      <c r="F556" s="86" t="s">
        <v>1281</v>
      </c>
      <c r="G556" s="242">
        <v>4.4157303370786515E-2</v>
      </c>
      <c r="H556" s="245">
        <v>97.723012836622232</v>
      </c>
    </row>
    <row r="557" spans="1:8">
      <c r="A557" s="86" t="str">
        <v>site_premierleague</v>
      </c>
      <c r="B557" s="239">
        <v>556</v>
      </c>
      <c r="C557" s="86" t="s">
        <v>1180</v>
      </c>
      <c r="D557" s="241">
        <f>COUNTIF($C$1:$C557,C557)</f>
        <v>52</v>
      </c>
      <c r="E557" s="241" t="str">
        <f t="shared" si="28"/>
        <v>Favourite web sites52</v>
      </c>
      <c r="F557" s="86" t="s">
        <v>1283</v>
      </c>
      <c r="G557" s="242">
        <v>5.9584269662921338E-2</v>
      </c>
      <c r="H557" s="245">
        <v>103.20083547506482</v>
      </c>
    </row>
    <row r="558" spans="1:8">
      <c r="A558" s="86" t="str">
        <v>site_quidco</v>
      </c>
      <c r="B558" s="239">
        <v>557</v>
      </c>
      <c r="C558" s="86" t="s">
        <v>1180</v>
      </c>
      <c r="D558" s="241">
        <f>COUNTIF($C$1:$C558,C558)</f>
        <v>53</v>
      </c>
      <c r="E558" s="241" t="str">
        <f t="shared" si="28"/>
        <v>Favourite web sites53</v>
      </c>
      <c r="F558" s="86" t="s">
        <v>1285</v>
      </c>
      <c r="G558" s="242">
        <v>3.4471910112359547E-2</v>
      </c>
      <c r="H558" s="245">
        <v>96.014889970728916</v>
      </c>
    </row>
    <row r="559" spans="1:8">
      <c r="A559" s="86" t="str">
        <v>site_quora</v>
      </c>
      <c r="B559" s="239">
        <v>558</v>
      </c>
      <c r="C559" s="86" t="s">
        <v>1180</v>
      </c>
      <c r="D559" s="241">
        <f>COUNTIF($C$1:$C559,C559)</f>
        <v>54</v>
      </c>
      <c r="E559" s="241" t="str">
        <f t="shared" si="28"/>
        <v>Favourite web sites54</v>
      </c>
      <c r="F559" s="86" t="s">
        <v>1287</v>
      </c>
      <c r="G559" s="242">
        <v>1.8707865168539325E-2</v>
      </c>
      <c r="H559" s="245">
        <v>100.71105255222035</v>
      </c>
    </row>
    <row r="560" spans="1:8">
      <c r="A560" s="86" t="str">
        <v>site_rightmove</v>
      </c>
      <c r="B560" s="239">
        <v>559</v>
      </c>
      <c r="C560" s="86" t="s">
        <v>1180</v>
      </c>
      <c r="D560" s="241">
        <f>COUNTIF($C$1:$C560,C560)</f>
        <v>55</v>
      </c>
      <c r="E560" s="241" t="str">
        <f t="shared" si="28"/>
        <v>Favourite web sites55</v>
      </c>
      <c r="F560" s="86" t="s">
        <v>1289</v>
      </c>
      <c r="G560" s="242">
        <v>7.0348314606741569E-2</v>
      </c>
      <c r="H560" s="245">
        <v>86.039360669071456</v>
      </c>
    </row>
    <row r="561" spans="1:8">
      <c r="A561" s="86" t="str">
        <v>site_santander</v>
      </c>
      <c r="B561" s="239">
        <v>560</v>
      </c>
      <c r="C561" s="86" t="s">
        <v>1180</v>
      </c>
      <c r="D561" s="241">
        <f>COUNTIF($C$1:$C561,C561)</f>
        <v>56</v>
      </c>
      <c r="E561" s="241" t="str">
        <f t="shared" si="28"/>
        <v>Favourite web sites56</v>
      </c>
      <c r="F561" s="86" t="s">
        <v>1291</v>
      </c>
      <c r="G561" s="242">
        <v>6.6528089887640446E-2</v>
      </c>
      <c r="H561" s="245">
        <v>96.037417033392131</v>
      </c>
    </row>
    <row r="562" spans="1:8">
      <c r="A562" s="86" t="str">
        <v>site_selfridges</v>
      </c>
      <c r="B562" s="239">
        <v>561</v>
      </c>
      <c r="C562" s="86" t="s">
        <v>1180</v>
      </c>
      <c r="D562" s="241">
        <f>COUNTIF($C$1:$C562,C562)</f>
        <v>57</v>
      </c>
      <c r="E562" s="241" t="str">
        <f t="shared" si="28"/>
        <v>Favourite web sites57</v>
      </c>
      <c r="F562" s="86" t="s">
        <v>1293</v>
      </c>
      <c r="G562" s="242">
        <v>2.0224719101123598E-2</v>
      </c>
      <c r="H562" s="245">
        <v>101.54813558715536</v>
      </c>
    </row>
    <row r="563" spans="1:8">
      <c r="A563" s="86" t="str">
        <v>site_skynews</v>
      </c>
      <c r="B563" s="239">
        <v>562</v>
      </c>
      <c r="C563" s="86" t="s">
        <v>1180</v>
      </c>
      <c r="D563" s="241">
        <f>COUNTIF($C$1:$C563,C563)</f>
        <v>58</v>
      </c>
      <c r="E563" s="241" t="str">
        <f t="shared" si="28"/>
        <v>Favourite web sites58</v>
      </c>
      <c r="F563" s="86" t="s">
        <v>1295</v>
      </c>
      <c r="G563" s="242">
        <v>8.9764044943820218E-2</v>
      </c>
      <c r="H563" s="245">
        <v>102.77833975435927</v>
      </c>
    </row>
    <row r="564" spans="1:8">
      <c r="A564" s="86" t="str">
        <v>site_skysports</v>
      </c>
      <c r="B564" s="239">
        <v>563</v>
      </c>
      <c r="C564" s="86" t="s">
        <v>1180</v>
      </c>
      <c r="D564" s="241">
        <f>COUNTIF($C$1:$C564,C564)</f>
        <v>59</v>
      </c>
      <c r="E564" s="241" t="str">
        <f t="shared" si="28"/>
        <v>Favourite web sites59</v>
      </c>
      <c r="F564" s="86" t="s">
        <v>1297</v>
      </c>
      <c r="G564" s="242">
        <v>9.4123595505617982E-2</v>
      </c>
      <c r="H564" s="245">
        <v>101.3040738463574</v>
      </c>
    </row>
    <row r="565" spans="1:8">
      <c r="A565" s="86" t="str">
        <v>site_soundcloud</v>
      </c>
      <c r="B565" s="239">
        <v>564</v>
      </c>
      <c r="C565" s="86" t="s">
        <v>1180</v>
      </c>
      <c r="D565" s="241">
        <f>COUNTIF($C$1:$C565,C565)</f>
        <v>60</v>
      </c>
      <c r="E565" s="241" t="str">
        <f t="shared" si="28"/>
        <v>Favourite web sites60</v>
      </c>
      <c r="F565" s="86" t="s">
        <v>1299</v>
      </c>
      <c r="G565" s="242">
        <v>2.9191011235955053E-2</v>
      </c>
      <c r="H565" s="245">
        <v>102.30722203310938</v>
      </c>
    </row>
    <row r="566" spans="1:8">
      <c r="A566" s="86" t="str">
        <v>site_spotify</v>
      </c>
      <c r="B566" s="239">
        <v>565</v>
      </c>
      <c r="C566" s="86" t="s">
        <v>1180</v>
      </c>
      <c r="D566" s="241">
        <f>COUNTIF($C$1:$C566,C566)</f>
        <v>61</v>
      </c>
      <c r="E566" s="241" t="str">
        <f t="shared" si="28"/>
        <v>Favourite web sites61</v>
      </c>
      <c r="F566" s="86" t="s">
        <v>1301</v>
      </c>
      <c r="G566" s="242">
        <v>0.17568539325842697</v>
      </c>
      <c r="H566" s="245">
        <v>99.973083765429621</v>
      </c>
    </row>
    <row r="567" spans="1:8">
      <c r="A567" s="86" t="str">
        <v>site_tesco</v>
      </c>
      <c r="B567" s="239">
        <v>566</v>
      </c>
      <c r="C567" s="86" t="s">
        <v>1180</v>
      </c>
      <c r="D567" s="241">
        <f>COUNTIF($C$1:$C567,C567)</f>
        <v>62</v>
      </c>
      <c r="E567" s="241" t="str">
        <f t="shared" si="28"/>
        <v>Favourite web sites62</v>
      </c>
      <c r="F567" s="86" t="s">
        <v>1303</v>
      </c>
      <c r="G567" s="242">
        <v>0.14995505617977525</v>
      </c>
      <c r="H567" s="245">
        <v>101.25795024023128</v>
      </c>
    </row>
    <row r="568" spans="1:8">
      <c r="A568" s="86" t="str">
        <v>site_theladbible</v>
      </c>
      <c r="B568" s="239">
        <v>567</v>
      </c>
      <c r="C568" s="86" t="s">
        <v>1180</v>
      </c>
      <c r="D568" s="241">
        <f>COUNTIF($C$1:$C568,C568)</f>
        <v>63</v>
      </c>
      <c r="E568" s="241" t="str">
        <f t="shared" si="28"/>
        <v>Favourite web sites63</v>
      </c>
      <c r="F568" s="86" t="s">
        <v>1305</v>
      </c>
      <c r="G568" s="242">
        <v>3.3752808988764045E-2</v>
      </c>
      <c r="H568" s="245">
        <v>97.425962266924756</v>
      </c>
    </row>
    <row r="569" spans="1:8">
      <c r="A569" s="86" t="str">
        <v>site_ticketmaster</v>
      </c>
      <c r="B569" s="239">
        <v>568</v>
      </c>
      <c r="C569" s="86" t="s">
        <v>1180</v>
      </c>
      <c r="D569" s="241">
        <f>COUNTIF($C$1:$C569,C569)</f>
        <v>64</v>
      </c>
      <c r="E569" s="241" t="str">
        <f t="shared" si="28"/>
        <v>Favourite web sites64</v>
      </c>
      <c r="F569" s="86" t="s">
        <v>1307</v>
      </c>
      <c r="G569" s="242">
        <v>3.3449438202247196E-2</v>
      </c>
      <c r="H569" s="245">
        <v>100.45981409549249</v>
      </c>
    </row>
    <row r="570" spans="1:8">
      <c r="A570" s="86" t="str">
        <v>site_topshop</v>
      </c>
      <c r="B570" s="239">
        <v>569</v>
      </c>
      <c r="C570" s="86" t="s">
        <v>1180</v>
      </c>
      <c r="D570" s="241">
        <f>COUNTIF($C$1:$C570,C570)</f>
        <v>65</v>
      </c>
      <c r="E570" s="241" t="str">
        <f t="shared" si="28"/>
        <v>Favourite web sites65</v>
      </c>
      <c r="F570" s="86" t="s">
        <v>1309</v>
      </c>
      <c r="G570" s="242">
        <v>3.0876404494382021E-2</v>
      </c>
      <c r="H570" s="245">
        <v>99.796164976697611</v>
      </c>
    </row>
    <row r="571" spans="1:8">
      <c r="A571" s="86" t="str">
        <v>site_tripadvisor</v>
      </c>
      <c r="B571" s="239">
        <v>570</v>
      </c>
      <c r="C571" s="86" t="s">
        <v>1180</v>
      </c>
      <c r="D571" s="241">
        <f>COUNTIF($C$1:$C571,C571)</f>
        <v>66</v>
      </c>
      <c r="E571" s="241" t="str">
        <f t="shared" si="28"/>
        <v>Favourite web sites66</v>
      </c>
      <c r="F571" s="86" t="s">
        <v>1311</v>
      </c>
      <c r="G571" s="242">
        <v>0.10147191011235955</v>
      </c>
      <c r="H571" s="245">
        <v>93.698522761191455</v>
      </c>
    </row>
    <row r="572" spans="1:8">
      <c r="A572" s="86" t="str">
        <v>site_trivago</v>
      </c>
      <c r="B572" s="239">
        <v>571</v>
      </c>
      <c r="C572" s="86" t="s">
        <v>1180</v>
      </c>
      <c r="D572" s="241">
        <f>COUNTIF($C$1:$C572,C572)</f>
        <v>67</v>
      </c>
      <c r="E572" s="241" t="str">
        <f t="shared" si="28"/>
        <v>Favourite web sites67</v>
      </c>
      <c r="F572" s="86" t="s">
        <v>1313</v>
      </c>
      <c r="G572" s="242">
        <v>3.5494382022471911E-2</v>
      </c>
      <c r="H572" s="245">
        <v>101.8031848543115</v>
      </c>
    </row>
    <row r="573" spans="1:8">
      <c r="A573" s="86" t="str">
        <v>site_tui</v>
      </c>
      <c r="B573" s="239">
        <v>572</v>
      </c>
      <c r="C573" s="86" t="s">
        <v>1180</v>
      </c>
      <c r="D573" s="241">
        <f>COUNTIF($C$1:$C573,C573)</f>
        <v>68</v>
      </c>
      <c r="E573" s="241" t="str">
        <f t="shared" si="28"/>
        <v>Favourite web sites68</v>
      </c>
      <c r="F573" s="86" t="s">
        <v>1315</v>
      </c>
      <c r="G573" s="242">
        <v>2.8404494382022468E-2</v>
      </c>
      <c r="H573" s="245">
        <v>100.8109020724316</v>
      </c>
    </row>
    <row r="574" spans="1:8">
      <c r="A574" s="86" t="str">
        <v>site_twitch</v>
      </c>
      <c r="B574" s="239">
        <v>573</v>
      </c>
      <c r="C574" s="86" t="s">
        <v>1180</v>
      </c>
      <c r="D574" s="241">
        <f>COUNTIF($C$1:$C574,C574)</f>
        <v>69</v>
      </c>
      <c r="E574" s="241" t="str">
        <f t="shared" si="28"/>
        <v>Favourite web sites69</v>
      </c>
      <c r="F574" s="86" t="s">
        <v>1317</v>
      </c>
      <c r="G574" s="242">
        <v>2.9134831460674158E-2</v>
      </c>
      <c r="H574" s="245">
        <v>99.164859619100497</v>
      </c>
    </row>
    <row r="575" spans="1:8">
      <c r="A575" s="86" t="str">
        <v>site_very</v>
      </c>
      <c r="B575" s="239">
        <v>574</v>
      </c>
      <c r="C575" s="86" t="s">
        <v>1180</v>
      </c>
      <c r="D575" s="241">
        <f>COUNTIF($C$1:$C575,C575)</f>
        <v>70</v>
      </c>
      <c r="E575" s="241" t="str">
        <f t="shared" si="28"/>
        <v>Favourite web sites70</v>
      </c>
      <c r="F575" s="86" t="s">
        <v>1319</v>
      </c>
      <c r="G575" s="242">
        <v>3.9168539325842702E-2</v>
      </c>
      <c r="H575" s="245">
        <v>109.51668022500078</v>
      </c>
    </row>
    <row r="576" spans="1:8">
      <c r="A576" s="86" t="str">
        <v>site_vevo</v>
      </c>
      <c r="B576" s="239">
        <v>575</v>
      </c>
      <c r="C576" s="86" t="s">
        <v>1180</v>
      </c>
      <c r="D576" s="241">
        <f>COUNTIF($C$1:$C576,C576)</f>
        <v>71</v>
      </c>
      <c r="E576" s="241" t="str">
        <f t="shared" si="28"/>
        <v>Favourite web sites71</v>
      </c>
      <c r="F576" s="86" t="s">
        <v>1321</v>
      </c>
      <c r="G576" s="242">
        <v>1.39438202247191E-2</v>
      </c>
      <c r="H576" s="245">
        <v>101.02103232800708</v>
      </c>
    </row>
    <row r="577" spans="1:8">
      <c r="A577" s="86" t="str">
        <v>site_vice</v>
      </c>
      <c r="B577" s="239">
        <v>576</v>
      </c>
      <c r="C577" s="86" t="s">
        <v>1180</v>
      </c>
      <c r="D577" s="241">
        <f>COUNTIF($C$1:$C577,C577)</f>
        <v>72</v>
      </c>
      <c r="E577" s="241" t="str">
        <f t="shared" si="28"/>
        <v>Favourite web sites72</v>
      </c>
      <c r="F577" s="86" t="s">
        <v>1323</v>
      </c>
      <c r="G577" s="242">
        <v>1.062921348314607E-2</v>
      </c>
      <c r="H577" s="245">
        <v>96.204843619637131</v>
      </c>
    </row>
    <row r="578" spans="1:8">
      <c r="A578" s="86" t="str">
        <v>site_wikihow</v>
      </c>
      <c r="B578" s="239">
        <v>577</v>
      </c>
      <c r="C578" s="86" t="s">
        <v>1180</v>
      </c>
      <c r="D578" s="241">
        <f>COUNTIF($C$1:$C578,C578)</f>
        <v>73</v>
      </c>
      <c r="E578" s="241" t="str">
        <f t="shared" si="28"/>
        <v>Favourite web sites73</v>
      </c>
      <c r="F578" s="86" t="s">
        <v>1325</v>
      </c>
      <c r="G578" s="242">
        <v>2.4606741573033712E-2</v>
      </c>
      <c r="H578" s="245">
        <v>103.93770056998099</v>
      </c>
    </row>
    <row r="579" spans="1:8">
      <c r="A579" s="86" t="str">
        <v>site_wiki</v>
      </c>
      <c r="B579" s="239">
        <v>578</v>
      </c>
      <c r="C579" s="86" t="s">
        <v>1180</v>
      </c>
      <c r="D579" s="241">
        <f>COUNTIF($C$1:$C579,C579)</f>
        <v>74</v>
      </c>
      <c r="E579" s="241" t="str">
        <f t="shared" ref="E579:E642" si="29">C579&amp;D579</f>
        <v>Favourite web sites74</v>
      </c>
      <c r="F579" s="86" t="s">
        <v>1327</v>
      </c>
      <c r="G579" s="242">
        <v>0.17273033707865168</v>
      </c>
      <c r="H579" s="245">
        <v>94.361419059289361</v>
      </c>
    </row>
    <row r="580" spans="1:8">
      <c r="A580" s="86" t="str">
        <v>site_williamhill</v>
      </c>
      <c r="B580" s="239">
        <v>579</v>
      </c>
      <c r="C580" s="86" t="s">
        <v>1180</v>
      </c>
      <c r="D580" s="241">
        <f>COUNTIF($C$1:$C580,C580)</f>
        <v>75</v>
      </c>
      <c r="E580" s="241" t="str">
        <f t="shared" si="29"/>
        <v>Favourite web sites75</v>
      </c>
      <c r="F580" s="86" t="s">
        <v>1329</v>
      </c>
      <c r="G580" s="242">
        <v>2.6157303370786516E-2</v>
      </c>
      <c r="H580" s="245">
        <v>101.23850926352797</v>
      </c>
    </row>
    <row r="581" spans="1:8">
      <c r="A581" s="86" t="str">
        <v>site_yahoo</v>
      </c>
      <c r="B581" s="239">
        <v>580</v>
      </c>
      <c r="C581" s="86" t="s">
        <v>1180</v>
      </c>
      <c r="D581" s="241">
        <f>COUNTIF($C$1:$C581,C581)</f>
        <v>76</v>
      </c>
      <c r="E581" s="241" t="str">
        <f t="shared" si="29"/>
        <v>Favourite web sites76</v>
      </c>
      <c r="F581" s="86" t="s">
        <v>1331</v>
      </c>
      <c r="G581" s="242">
        <v>7.0359550561797754E-2</v>
      </c>
      <c r="H581" s="245">
        <v>101.14664679469017</v>
      </c>
    </row>
    <row r="582" spans="1:8">
      <c r="A582" s="86" t="str">
        <v>site_zoopla</v>
      </c>
      <c r="B582" s="239">
        <v>581</v>
      </c>
      <c r="C582" s="86" t="s">
        <v>1180</v>
      </c>
      <c r="D582" s="241">
        <f>COUNTIF($C$1:$C582,C582)</f>
        <v>77</v>
      </c>
      <c r="E582" s="241" t="str">
        <f t="shared" si="29"/>
        <v>Favourite web sites77</v>
      </c>
      <c r="F582" s="86" t="s">
        <v>1333</v>
      </c>
      <c r="G582" s="242">
        <v>4.5460674157303371E-2</v>
      </c>
      <c r="H582" s="245">
        <v>101.82916121765497</v>
      </c>
    </row>
    <row r="583" spans="1:8">
      <c r="A583" s="86" t="str">
        <v>shopm10</v>
      </c>
      <c r="B583" s="239">
        <v>582</v>
      </c>
      <c r="C583" s="86" t="s">
        <v>1336</v>
      </c>
      <c r="D583" s="241">
        <f>COUNTIF($C$1:$C583,C583)</f>
        <v>1</v>
      </c>
      <c r="E583" s="241" t="str">
        <f t="shared" si="29"/>
        <v>Supermarket: shop at (1+ times per month)1</v>
      </c>
      <c r="F583" s="86" t="s">
        <v>1337</v>
      </c>
      <c r="G583" s="242">
        <v>0.39766292134831455</v>
      </c>
      <c r="H583" s="245">
        <v>102.5883460963661</v>
      </c>
    </row>
    <row r="584" spans="1:8">
      <c r="A584" s="86" t="str">
        <v>shopm1</v>
      </c>
      <c r="B584" s="239">
        <v>583</v>
      </c>
      <c r="C584" s="86" t="s">
        <v>1336</v>
      </c>
      <c r="D584" s="241">
        <f>COUNTIF($C$1:$C584,C584)</f>
        <v>2</v>
      </c>
      <c r="E584" s="241" t="str">
        <f t="shared" si="29"/>
        <v>Supermarket: shop at (1+ times per month)2</v>
      </c>
      <c r="F584" s="86" t="s">
        <v>1339</v>
      </c>
      <c r="G584" s="242">
        <v>0.45982022471910111</v>
      </c>
      <c r="H584" s="245">
        <v>111.80077852890177</v>
      </c>
    </row>
    <row r="585" spans="1:8">
      <c r="A585" s="86" t="str">
        <v>shopm2</v>
      </c>
      <c r="B585" s="239">
        <v>584</v>
      </c>
      <c r="C585" s="86" t="s">
        <v>1336</v>
      </c>
      <c r="D585" s="241">
        <f>COUNTIF($C$1:$C585,C585)</f>
        <v>3</v>
      </c>
      <c r="E585" s="241" t="str">
        <f t="shared" si="29"/>
        <v>Supermarket: shop at (1+ times per month)3</v>
      </c>
      <c r="F585" s="86" t="s">
        <v>1341</v>
      </c>
      <c r="G585" s="242">
        <v>0.22130337078651688</v>
      </c>
      <c r="H585" s="245">
        <v>90.170353601212682</v>
      </c>
    </row>
    <row r="586" spans="1:8">
      <c r="A586" s="86" t="str">
        <v>shopm11</v>
      </c>
      <c r="B586" s="239">
        <v>585</v>
      </c>
      <c r="C586" s="86" t="s">
        <v>1336</v>
      </c>
      <c r="D586" s="241">
        <f>COUNTIF($C$1:$C586,C586)</f>
        <v>4</v>
      </c>
      <c r="E586" s="241" t="str">
        <f t="shared" si="29"/>
        <v>Supermarket: shop at (1+ times per month)4</v>
      </c>
      <c r="F586" s="86" t="s">
        <v>1343</v>
      </c>
      <c r="G586" s="242">
        <v>0.3054044943820225</v>
      </c>
      <c r="H586" s="245">
        <v>100.38692993539635</v>
      </c>
    </row>
    <row r="587" spans="1:8">
      <c r="A587" s="86" t="str">
        <v>shopm3</v>
      </c>
      <c r="B587" s="239">
        <v>586</v>
      </c>
      <c r="C587" s="86" t="s">
        <v>1336</v>
      </c>
      <c r="D587" s="241">
        <f>COUNTIF($C$1:$C587,C587)</f>
        <v>5</v>
      </c>
      <c r="E587" s="241" t="str">
        <f t="shared" si="29"/>
        <v>Supermarket: shop at (1+ times per month)5</v>
      </c>
      <c r="F587" s="86" t="s">
        <v>1345</v>
      </c>
      <c r="G587" s="242">
        <v>0.19083146067415732</v>
      </c>
      <c r="H587" s="245">
        <v>80.787997349787119</v>
      </c>
    </row>
    <row r="588" spans="1:8">
      <c r="A588" s="86" t="str">
        <v>shopm4</v>
      </c>
      <c r="B588" s="239">
        <v>587</v>
      </c>
      <c r="C588" s="86" t="s">
        <v>1336</v>
      </c>
      <c r="D588" s="241">
        <f>COUNTIF($C$1:$C588,C588)</f>
        <v>6</v>
      </c>
      <c r="E588" s="241" t="str">
        <f t="shared" si="29"/>
        <v>Supermarket: shop at (1+ times per month)6</v>
      </c>
      <c r="F588" s="86" t="s">
        <v>1347</v>
      </c>
      <c r="G588" s="242">
        <v>0.33965168539325846</v>
      </c>
      <c r="H588" s="245">
        <v>100.46075025901938</v>
      </c>
    </row>
    <row r="589" spans="1:8">
      <c r="A589" s="86" t="str">
        <v>shopm5</v>
      </c>
      <c r="B589" s="239">
        <v>588</v>
      </c>
      <c r="C589" s="86" t="s">
        <v>1336</v>
      </c>
      <c r="D589" s="241">
        <f>COUNTIF($C$1:$C589,C589)</f>
        <v>7</v>
      </c>
      <c r="E589" s="241" t="str">
        <f t="shared" si="29"/>
        <v>Supermarket: shop at (1+ times per month)7</v>
      </c>
      <c r="F589" s="86" t="s">
        <v>1349</v>
      </c>
      <c r="G589" s="242">
        <v>0.39030337078651689</v>
      </c>
      <c r="H589" s="245">
        <v>88.43038903240155</v>
      </c>
    </row>
    <row r="590" spans="1:8">
      <c r="A590" s="86" t="str">
        <v>shopm6</v>
      </c>
      <c r="B590" s="239">
        <v>589</v>
      </c>
      <c r="C590" s="86" t="s">
        <v>1336</v>
      </c>
      <c r="D590" s="241">
        <f>COUNTIF($C$1:$C590,C590)</f>
        <v>8</v>
      </c>
      <c r="E590" s="241" t="str">
        <f t="shared" si="29"/>
        <v>Supermarket: shop at (1+ times per month)8</v>
      </c>
      <c r="F590" s="86" t="s">
        <v>1303</v>
      </c>
      <c r="G590" s="242">
        <v>0.59285393258426977</v>
      </c>
      <c r="H590" s="245">
        <v>96.652171357719965</v>
      </c>
    </row>
    <row r="591" spans="1:8">
      <c r="A591" s="86" t="str">
        <v>shopm8</v>
      </c>
      <c r="B591" s="239">
        <v>590</v>
      </c>
      <c r="C591" s="86" t="s">
        <v>1336</v>
      </c>
      <c r="D591" s="241">
        <f>COUNTIF($C$1:$C591,C591)</f>
        <v>9</v>
      </c>
      <c r="E591" s="241" t="str">
        <f t="shared" si="29"/>
        <v>Supermarket: shop at (1+ times per month)9</v>
      </c>
      <c r="F591" s="86" t="s">
        <v>1352</v>
      </c>
      <c r="G591" s="242">
        <v>0.11262921348314608</v>
      </c>
      <c r="H591" s="245">
        <v>67.582245293634557</v>
      </c>
    </row>
    <row r="592" spans="1:8">
      <c r="A592" s="86" t="str">
        <v>DAILY11</v>
      </c>
      <c r="B592" s="239">
        <v>591</v>
      </c>
      <c r="C592" s="86" t="s">
        <v>1355</v>
      </c>
      <c r="D592" s="241">
        <f>COUNTIF($C$1:$C592,C592)</f>
        <v>1</v>
      </c>
      <c r="E592" s="241" t="str">
        <f t="shared" si="29"/>
        <v>Daily Newspapers1</v>
      </c>
      <c r="F592" s="86" t="s">
        <v>1356</v>
      </c>
      <c r="G592" s="242">
        <v>0.1166179775280899</v>
      </c>
      <c r="H592" s="245">
        <v>124.30369477922929</v>
      </c>
    </row>
    <row r="593" spans="1:8">
      <c r="A593" s="86" t="str">
        <v>DAILY3</v>
      </c>
      <c r="B593" s="239">
        <v>592</v>
      </c>
      <c r="C593" s="86" t="s">
        <v>1355</v>
      </c>
      <c r="D593" s="241">
        <f>COUNTIF($C$1:$C593,C593)</f>
        <v>2</v>
      </c>
      <c r="E593" s="241" t="str">
        <f t="shared" si="29"/>
        <v>Daily Newspapers2</v>
      </c>
      <c r="F593" s="86" t="s">
        <v>1358</v>
      </c>
      <c r="G593" s="242">
        <v>4.5101123595505624E-2</v>
      </c>
      <c r="H593" s="245">
        <v>123.79127604562777</v>
      </c>
    </row>
    <row r="594" spans="1:8">
      <c r="A594" s="86" t="str">
        <v>DAILY4</v>
      </c>
      <c r="B594" s="239">
        <v>593</v>
      </c>
      <c r="C594" s="86" t="s">
        <v>1355</v>
      </c>
      <c r="D594" s="241">
        <f>COUNTIF($C$1:$C594,C594)</f>
        <v>3</v>
      </c>
      <c r="E594" s="241" t="str">
        <f t="shared" si="29"/>
        <v>Daily Newspapers3</v>
      </c>
      <c r="F594" s="86" t="s">
        <v>1360</v>
      </c>
      <c r="G594" s="242">
        <v>1.0853932584269664E-2</v>
      </c>
      <c r="H594" s="245">
        <v>131.83152139238317</v>
      </c>
    </row>
    <row r="595" spans="1:8">
      <c r="A595" s="86" t="str">
        <v>DAILY10</v>
      </c>
      <c r="B595" s="239">
        <v>594</v>
      </c>
      <c r="C595" s="86" t="s">
        <v>1355</v>
      </c>
      <c r="D595" s="241">
        <f>COUNTIF($C$1:$C595,C595)</f>
        <v>4</v>
      </c>
      <c r="E595" s="241" t="str">
        <f t="shared" si="29"/>
        <v>Daily Newspapers4</v>
      </c>
      <c r="F595" s="86" t="s">
        <v>1362</v>
      </c>
      <c r="G595" s="242">
        <v>2.4382022471910115E-2</v>
      </c>
      <c r="H595" s="245">
        <v>136.79230011385081</v>
      </c>
    </row>
    <row r="596" spans="1:8">
      <c r="A596" s="86" t="str">
        <v>DAILY2</v>
      </c>
      <c r="B596" s="239">
        <v>595</v>
      </c>
      <c r="C596" s="86" t="s">
        <v>1355</v>
      </c>
      <c r="D596" s="241">
        <f>COUNTIF($C$1:$C596,C596)</f>
        <v>5</v>
      </c>
      <c r="E596" s="241" t="str">
        <f t="shared" si="29"/>
        <v>Daily Newspapers5</v>
      </c>
      <c r="F596" s="86" t="s">
        <v>1364</v>
      </c>
      <c r="G596" s="242">
        <v>6.7370786516853923E-2</v>
      </c>
      <c r="H596" s="245">
        <v>84.828894037660547</v>
      </c>
    </row>
    <row r="597" spans="1:8">
      <c r="A597" s="86" t="str">
        <v>DAILY1</v>
      </c>
      <c r="B597" s="239">
        <v>596</v>
      </c>
      <c r="C597" s="86" t="s">
        <v>1355</v>
      </c>
      <c r="D597" s="241">
        <f>COUNTIF($C$1:$C597,C597)</f>
        <v>6</v>
      </c>
      <c r="E597" s="241" t="str">
        <f t="shared" si="29"/>
        <v>Daily Newspapers6</v>
      </c>
      <c r="F597" s="86" t="s">
        <v>1366</v>
      </c>
      <c r="G597" s="242">
        <v>1.6685393258426964E-2</v>
      </c>
      <c r="H597" s="245">
        <v>94.454782548631584</v>
      </c>
    </row>
    <row r="598" spans="1:8">
      <c r="A598" s="86" t="str">
        <v>DAILY6</v>
      </c>
      <c r="B598" s="239">
        <v>597</v>
      </c>
      <c r="C598" s="86" t="s">
        <v>1355</v>
      </c>
      <c r="D598" s="241">
        <f>COUNTIF($C$1:$C598,C598)</f>
        <v>7</v>
      </c>
      <c r="E598" s="241" t="str">
        <f t="shared" si="29"/>
        <v>Daily Newspapers7</v>
      </c>
      <c r="F598" s="86" t="s">
        <v>1368</v>
      </c>
      <c r="G598" s="242">
        <v>1.6382022471910115E-2</v>
      </c>
      <c r="H598" s="245">
        <v>62.060981033804929</v>
      </c>
    </row>
    <row r="599" spans="1:8">
      <c r="A599" s="86" t="str">
        <v>DAILY8</v>
      </c>
      <c r="B599" s="239">
        <v>598</v>
      </c>
      <c r="C599" s="86" t="s">
        <v>1355</v>
      </c>
      <c r="D599" s="241">
        <f>COUNTIF($C$1:$C599,C599)</f>
        <v>8</v>
      </c>
      <c r="E599" s="241" t="str">
        <f t="shared" si="29"/>
        <v>Daily Newspapers8</v>
      </c>
      <c r="F599" s="86" t="s">
        <v>1370</v>
      </c>
      <c r="G599" s="242">
        <v>1.6247191011235958E-2</v>
      </c>
      <c r="H599" s="245">
        <v>83.486386389328132</v>
      </c>
    </row>
    <row r="600" spans="1:8">
      <c r="A600" s="86" t="str">
        <v>DAILY12</v>
      </c>
      <c r="B600" s="239">
        <v>599</v>
      </c>
      <c r="C600" s="86" t="s">
        <v>1355</v>
      </c>
      <c r="D600" s="241">
        <f>COUNTIF($C$1:$C600,C600)</f>
        <v>9</v>
      </c>
      <c r="E600" s="241" t="str">
        <f t="shared" si="29"/>
        <v>Daily Newspapers9</v>
      </c>
      <c r="F600" s="86" t="s">
        <v>1372</v>
      </c>
      <c r="G600" s="242">
        <v>2.0280898876404496E-2</v>
      </c>
      <c r="H600" s="245">
        <v>66.543592508209926</v>
      </c>
    </row>
    <row r="601" spans="1:8">
      <c r="A601" s="86" t="str">
        <v>MAGBIZEDU</v>
      </c>
      <c r="B601" s="239">
        <v>600</v>
      </c>
      <c r="C601" s="86" t="s">
        <v>1374</v>
      </c>
      <c r="D601" s="241">
        <f>COUNTIF($C$1:$C601,C601)</f>
        <v>1</v>
      </c>
      <c r="E601" s="241" t="str">
        <f t="shared" si="29"/>
        <v>Magazines Read1</v>
      </c>
      <c r="F601" s="86" t="s">
        <v>1375</v>
      </c>
      <c r="G601" s="242">
        <v>2.377528089887641E-2</v>
      </c>
      <c r="H601" s="245">
        <v>93.199693733755311</v>
      </c>
    </row>
    <row r="602" spans="1:8">
      <c r="A602" s="86" t="str">
        <v>MAGCELEB</v>
      </c>
      <c r="B602" s="239">
        <v>601</v>
      </c>
      <c r="C602" s="86" t="s">
        <v>1374</v>
      </c>
      <c r="D602" s="241">
        <f>COUNTIF($C$1:$C602,C602)</f>
        <v>2</v>
      </c>
      <c r="E602" s="241" t="str">
        <f t="shared" si="29"/>
        <v>Magazines Read2</v>
      </c>
      <c r="F602" s="86" t="s">
        <v>1377</v>
      </c>
      <c r="G602" s="242">
        <v>2.6348314606741571E-2</v>
      </c>
      <c r="H602" s="245">
        <v>115.56648379252709</v>
      </c>
    </row>
    <row r="603" spans="1:8">
      <c r="A603" s="86" t="str">
        <v>MAGFASHION</v>
      </c>
      <c r="B603" s="239">
        <v>602</v>
      </c>
      <c r="C603" s="86" t="s">
        <v>1374</v>
      </c>
      <c r="D603" s="241">
        <f>COUNTIF($C$1:$C603,C603)</f>
        <v>3</v>
      </c>
      <c r="E603" s="241" t="str">
        <f t="shared" si="29"/>
        <v>Magazines Read3</v>
      </c>
      <c r="F603" s="86" t="s">
        <v>1379</v>
      </c>
      <c r="G603" s="242">
        <v>1.3752808988764045E-2</v>
      </c>
      <c r="H603" s="245">
        <v>115.45783284195508</v>
      </c>
    </row>
    <row r="604" spans="1:8">
      <c r="A604" s="86" t="str">
        <v>MAGCOOK</v>
      </c>
      <c r="B604" s="239">
        <v>603</v>
      </c>
      <c r="C604" s="86" t="s">
        <v>1374</v>
      </c>
      <c r="D604" s="241">
        <f>COUNTIF($C$1:$C604,C604)</f>
        <v>4</v>
      </c>
      <c r="E604" s="241" t="str">
        <f t="shared" si="29"/>
        <v>Magazines Read4</v>
      </c>
      <c r="F604" s="86" t="s">
        <v>1381</v>
      </c>
      <c r="G604" s="242">
        <v>7.7213483146067408E-2</v>
      </c>
      <c r="H604" s="245">
        <v>97.034175527913817</v>
      </c>
    </row>
    <row r="605" spans="1:8">
      <c r="A605" s="86" t="str">
        <v>MAGHEALTH</v>
      </c>
      <c r="B605" s="239">
        <v>604</v>
      </c>
      <c r="C605" s="86" t="s">
        <v>1374</v>
      </c>
      <c r="D605" s="241">
        <f>COUNTIF($C$1:$C605,C605)</f>
        <v>5</v>
      </c>
      <c r="E605" s="241" t="str">
        <f t="shared" si="29"/>
        <v>Magazines Read5</v>
      </c>
      <c r="F605" s="86" t="s">
        <v>1383</v>
      </c>
      <c r="G605" s="242">
        <v>2.5887640449438202E-2</v>
      </c>
      <c r="H605" s="245">
        <v>110.16834039402094</v>
      </c>
    </row>
    <row r="606" spans="1:8">
      <c r="A606" s="86" t="str">
        <v>MAGHOME</v>
      </c>
      <c r="B606" s="239">
        <v>605</v>
      </c>
      <c r="C606" s="86" t="s">
        <v>1374</v>
      </c>
      <c r="D606" s="241">
        <f>COUNTIF($C$1:$C606,C606)</f>
        <v>6</v>
      </c>
      <c r="E606" s="241" t="str">
        <f t="shared" si="29"/>
        <v>Magazines Read6</v>
      </c>
      <c r="F606" s="86" t="s">
        <v>1385</v>
      </c>
      <c r="G606" s="242">
        <v>3.9337078651685398E-2</v>
      </c>
      <c r="H606" s="245">
        <v>94.183635957531394</v>
      </c>
    </row>
    <row r="607" spans="1:8">
      <c r="A607" s="86" t="str">
        <v>MAGIT</v>
      </c>
      <c r="B607" s="239">
        <v>606</v>
      </c>
      <c r="C607" s="86" t="s">
        <v>1374</v>
      </c>
      <c r="D607" s="241">
        <f>COUNTIF($C$1:$C607,C607)</f>
        <v>7</v>
      </c>
      <c r="E607" s="241" t="str">
        <f t="shared" si="29"/>
        <v>Magazines Read7</v>
      </c>
      <c r="F607" s="86" t="s">
        <v>1387</v>
      </c>
      <c r="G607" s="242">
        <v>2.8606741573033712E-2</v>
      </c>
      <c r="H607" s="245">
        <v>103.45616301386569</v>
      </c>
    </row>
    <row r="608" spans="1:8">
      <c r="A608" s="86" t="str">
        <v>MAGMENSTYLE</v>
      </c>
      <c r="B608" s="239">
        <v>607</v>
      </c>
      <c r="C608" s="86" t="s">
        <v>1374</v>
      </c>
      <c r="D608" s="241">
        <f>COUNTIF($C$1:$C608,C608)</f>
        <v>8</v>
      </c>
      <c r="E608" s="241" t="str">
        <f t="shared" si="29"/>
        <v>Magazines Read8</v>
      </c>
      <c r="F608" s="86" t="s">
        <v>1389</v>
      </c>
      <c r="G608" s="242">
        <v>3.2460674157303367E-2</v>
      </c>
      <c r="H608" s="245">
        <v>108.61389907698067</v>
      </c>
    </row>
    <row r="609" spans="1:8">
      <c r="A609" s="86" t="str">
        <v>MAGMOTOR</v>
      </c>
      <c r="B609" s="239">
        <v>608</v>
      </c>
      <c r="C609" s="86" t="s">
        <v>1374</v>
      </c>
      <c r="D609" s="241">
        <f>COUNTIF($C$1:$C609,C609)</f>
        <v>9</v>
      </c>
      <c r="E609" s="241" t="str">
        <f t="shared" si="29"/>
        <v>Magazines Read9</v>
      </c>
      <c r="F609" s="86" t="s">
        <v>1391</v>
      </c>
      <c r="G609" s="242">
        <v>2.7483146067415736E-2</v>
      </c>
      <c r="H609" s="245">
        <v>102.11808002750126</v>
      </c>
    </row>
    <row r="610" spans="1:8">
      <c r="A610" s="86" t="str">
        <v>MAGMUSICFILM</v>
      </c>
      <c r="B610" s="239">
        <v>609</v>
      </c>
      <c r="C610" s="86" t="s">
        <v>1374</v>
      </c>
      <c r="D610" s="241">
        <f>COUNTIF($C$1:$C610,C610)</f>
        <v>10</v>
      </c>
      <c r="E610" s="241" t="str">
        <f t="shared" si="29"/>
        <v>Magazines Read10</v>
      </c>
      <c r="F610" s="86" t="s">
        <v>1393</v>
      </c>
      <c r="G610" s="242">
        <v>2.4224719101123598E-2</v>
      </c>
      <c r="H610" s="245">
        <v>112.33852563034345</v>
      </c>
    </row>
    <row r="611" spans="1:8">
      <c r="A611" s="86" t="str">
        <v>MAGSPORT</v>
      </c>
      <c r="B611" s="239">
        <v>610</v>
      </c>
      <c r="C611" s="86" t="s">
        <v>1374</v>
      </c>
      <c r="D611" s="241">
        <f>COUNTIF($C$1:$C611,C611)</f>
        <v>11</v>
      </c>
      <c r="E611" s="241" t="str">
        <f t="shared" si="29"/>
        <v>Magazines Read11</v>
      </c>
      <c r="F611" s="86" t="s">
        <v>1395</v>
      </c>
      <c r="G611" s="242">
        <v>2.485393258426967E-2</v>
      </c>
      <c r="H611" s="245">
        <v>108.77738726933504</v>
      </c>
    </row>
    <row r="612" spans="1:8">
      <c r="A612" s="86" t="str">
        <v>MAGTRAVEL</v>
      </c>
      <c r="B612" s="239">
        <v>611</v>
      </c>
      <c r="C612" s="86" t="s">
        <v>1374</v>
      </c>
      <c r="D612" s="241">
        <f>COUNTIF($C$1:$C612,C612)</f>
        <v>12</v>
      </c>
      <c r="E612" s="241" t="str">
        <f t="shared" si="29"/>
        <v>Magazines Read12</v>
      </c>
      <c r="F612" s="86" t="s">
        <v>1397</v>
      </c>
      <c r="G612" s="242">
        <v>4.6000000000000006E-2</v>
      </c>
      <c r="H612" s="245">
        <v>83.894500697882066</v>
      </c>
    </row>
    <row r="613" spans="1:8">
      <c r="A613" s="86" t="str">
        <v>MAGTV</v>
      </c>
      <c r="B613" s="239">
        <v>612</v>
      </c>
      <c r="C613" s="86" t="s">
        <v>1374</v>
      </c>
      <c r="D613" s="241">
        <f>COUNTIF($C$1:$C613,C613)</f>
        <v>13</v>
      </c>
      <c r="E613" s="241" t="str">
        <f t="shared" si="29"/>
        <v>Magazines Read13</v>
      </c>
      <c r="F613" s="86" t="s">
        <v>1399</v>
      </c>
      <c r="G613" s="242">
        <v>0.14942696629213484</v>
      </c>
      <c r="H613" s="245">
        <v>103.37556941369878</v>
      </c>
    </row>
    <row r="614" spans="1:8">
      <c r="A614" s="86" t="str">
        <v>MAGWOMEN</v>
      </c>
      <c r="B614" s="239">
        <v>613</v>
      </c>
      <c r="C614" s="86" t="s">
        <v>1374</v>
      </c>
      <c r="D614" s="241">
        <f>COUNTIF($C$1:$C614,C614)</f>
        <v>14</v>
      </c>
      <c r="E614" s="241" t="str">
        <f t="shared" si="29"/>
        <v>Magazines Read14</v>
      </c>
      <c r="F614" s="86" t="s">
        <v>1401</v>
      </c>
      <c r="G614" s="242">
        <v>0.10475280898876405</v>
      </c>
      <c r="H614" s="245">
        <v>110.97338069397338</v>
      </c>
    </row>
    <row r="615" spans="1:8">
      <c r="A615" s="86" t="str">
        <v>MAGWOMENGLOSS</v>
      </c>
      <c r="B615" s="239">
        <v>614</v>
      </c>
      <c r="C615" s="86" t="s">
        <v>1374</v>
      </c>
      <c r="D615" s="241">
        <f>COUNTIF($C$1:$C615,C615)</f>
        <v>15</v>
      </c>
      <c r="E615" s="241" t="str">
        <f t="shared" si="29"/>
        <v>Magazines Read15</v>
      </c>
      <c r="F615" s="86" t="s">
        <v>1403</v>
      </c>
      <c r="G615" s="242">
        <v>3.7730337078651692E-2</v>
      </c>
      <c r="H615" s="245">
        <v>102.17063545311906</v>
      </c>
    </row>
    <row r="616" spans="1:8">
      <c r="A616" s="86" t="str">
        <v>CHARITY1</v>
      </c>
      <c r="B616" s="239">
        <v>615</v>
      </c>
      <c r="C616" s="86" t="s">
        <v>1405</v>
      </c>
      <c r="D616" s="241">
        <f>COUNTIF($C$1:$C616,C616)</f>
        <v>1</v>
      </c>
      <c r="E616" s="241" t="str">
        <f t="shared" si="29"/>
        <v>Charities1</v>
      </c>
      <c r="F616" s="86" t="s">
        <v>1406</v>
      </c>
      <c r="G616" s="242">
        <v>0.13160674157303373</v>
      </c>
      <c r="H616" s="245">
        <v>95.259741315481619</v>
      </c>
    </row>
    <row r="617" spans="1:8">
      <c r="A617" s="86" t="str">
        <v>CHARITY2</v>
      </c>
      <c r="B617" s="239">
        <v>616</v>
      </c>
      <c r="C617" s="86" t="s">
        <v>1405</v>
      </c>
      <c r="D617" s="241">
        <f>COUNTIF($C$1:$C617,C617)</f>
        <v>2</v>
      </c>
      <c r="E617" s="241" t="str">
        <f t="shared" si="29"/>
        <v>Charities2</v>
      </c>
      <c r="F617" s="86" t="s">
        <v>1408</v>
      </c>
      <c r="G617" s="242">
        <v>0.12124719101123596</v>
      </c>
      <c r="H617" s="245">
        <v>96.394110994753547</v>
      </c>
    </row>
    <row r="618" spans="1:8">
      <c r="A618" s="86" t="str">
        <v>CHARITY3</v>
      </c>
      <c r="B618" s="239">
        <v>617</v>
      </c>
      <c r="C618" s="86" t="s">
        <v>1405</v>
      </c>
      <c r="D618" s="241">
        <f>COUNTIF($C$1:$C618,C618)</f>
        <v>3</v>
      </c>
      <c r="E618" s="241" t="str">
        <f t="shared" si="29"/>
        <v>Charities3</v>
      </c>
      <c r="F618" s="86" t="s">
        <v>1410</v>
      </c>
      <c r="G618" s="242">
        <v>4.215730337078652E-2</v>
      </c>
      <c r="H618" s="245">
        <v>99.661290082055174</v>
      </c>
    </row>
    <row r="619" spans="1:8">
      <c r="A619" s="86" t="str">
        <v>CHARITY5</v>
      </c>
      <c r="B619" s="239">
        <v>618</v>
      </c>
      <c r="C619" s="86" t="s">
        <v>1405</v>
      </c>
      <c r="D619" s="241">
        <f>COUNTIF($C$1:$C619,C619)</f>
        <v>4</v>
      </c>
      <c r="E619" s="241" t="str">
        <f t="shared" si="29"/>
        <v>Charities4</v>
      </c>
      <c r="F619" s="86" t="s">
        <v>1412</v>
      </c>
      <c r="G619" s="242">
        <v>6.204494382022472E-2</v>
      </c>
      <c r="H619" s="245">
        <v>95.992883873945686</v>
      </c>
    </row>
    <row r="620" spans="1:8">
      <c r="A620" s="86" t="str">
        <v>CHARITY7</v>
      </c>
      <c r="B620" s="239">
        <v>619</v>
      </c>
      <c r="C620" s="86" t="s">
        <v>1405</v>
      </c>
      <c r="D620" s="241">
        <f>COUNTIF($C$1:$C620,C620)</f>
        <v>5</v>
      </c>
      <c r="E620" s="241" t="str">
        <f t="shared" si="29"/>
        <v>Charities5</v>
      </c>
      <c r="F620" s="86" t="s">
        <v>1414</v>
      </c>
      <c r="G620" s="242">
        <v>0.2256179775280899</v>
      </c>
      <c r="H620" s="245">
        <v>90.68260487180909</v>
      </c>
    </row>
    <row r="621" spans="1:8">
      <c r="A621" s="86" t="str">
        <v>CHARITY8</v>
      </c>
      <c r="B621" s="239">
        <v>620</v>
      </c>
      <c r="C621" s="86" t="s">
        <v>1405</v>
      </c>
      <c r="D621" s="241">
        <f>COUNTIF($C$1:$C621,C621)</f>
        <v>6</v>
      </c>
      <c r="E621" s="241" t="str">
        <f t="shared" si="29"/>
        <v>Charities6</v>
      </c>
      <c r="F621" s="86" t="s">
        <v>1416</v>
      </c>
      <c r="G621" s="242">
        <v>3.0820224719101126E-2</v>
      </c>
      <c r="H621" s="245">
        <v>80.025942505265519</v>
      </c>
    </row>
    <row r="622" spans="1:8">
      <c r="A622" s="86" t="str">
        <v>CHARITY11</v>
      </c>
      <c r="B622" s="239">
        <v>621</v>
      </c>
      <c r="C622" s="86" t="s">
        <v>1405</v>
      </c>
      <c r="D622" s="241">
        <f>COUNTIF($C$1:$C622,C622)</f>
        <v>7</v>
      </c>
      <c r="E622" s="241" t="str">
        <f t="shared" si="29"/>
        <v>Charities7</v>
      </c>
      <c r="F622" s="86" t="s">
        <v>1418</v>
      </c>
      <c r="G622" s="242">
        <v>0.28017977528089888</v>
      </c>
      <c r="H622" s="245">
        <v>94.443298516768891</v>
      </c>
    </row>
    <row r="623" spans="1:8">
      <c r="A623" s="86" t="str">
        <v>CHARITY13</v>
      </c>
      <c r="B623" s="239">
        <v>622</v>
      </c>
      <c r="C623" s="86" t="s">
        <v>1405</v>
      </c>
      <c r="D623" s="241">
        <f>COUNTIF($C$1:$C623,C623)</f>
        <v>8</v>
      </c>
      <c r="E623" s="241" t="str">
        <f t="shared" si="29"/>
        <v>Charities8</v>
      </c>
      <c r="F623" s="86" t="s">
        <v>1420</v>
      </c>
      <c r="G623" s="242">
        <v>2.7483146067415722E-2</v>
      </c>
      <c r="H623" s="245">
        <v>89.869799638728978</v>
      </c>
    </row>
    <row r="624" spans="1:8">
      <c r="A624" s="86" t="str">
        <v>CHARITY15</v>
      </c>
      <c r="B624" s="239">
        <v>623</v>
      </c>
      <c r="C624" s="86" t="s">
        <v>1405</v>
      </c>
      <c r="D624" s="241">
        <f>COUNTIF($C$1:$C624,C624)</f>
        <v>9</v>
      </c>
      <c r="E624" s="241" t="str">
        <f t="shared" si="29"/>
        <v>Charities9</v>
      </c>
      <c r="F624" s="86" t="s">
        <v>1422</v>
      </c>
      <c r="G624" s="242">
        <v>9.3022471910112356E-2</v>
      </c>
      <c r="H624" s="245">
        <v>98.920498707353659</v>
      </c>
    </row>
    <row r="625" spans="1:8">
      <c r="A625" s="86" t="str">
        <v>CHARITY10</v>
      </c>
      <c r="B625" s="239">
        <v>624</v>
      </c>
      <c r="C625" s="86" t="s">
        <v>1405</v>
      </c>
      <c r="D625" s="241">
        <f>COUNTIF($C$1:$C625,C625)</f>
        <v>10</v>
      </c>
      <c r="E625" s="241" t="str">
        <f t="shared" si="29"/>
        <v>Charities10</v>
      </c>
      <c r="F625" s="86" t="s">
        <v>1424</v>
      </c>
      <c r="G625" s="242">
        <v>0.22907865168539324</v>
      </c>
      <c r="H625" s="245">
        <v>88.642600971269289</v>
      </c>
    </row>
    <row r="626" spans="1:8">
      <c r="A626" s="86" t="str">
        <v>INTERESTS1</v>
      </c>
      <c r="B626" s="239">
        <v>625</v>
      </c>
      <c r="C626" s="86" t="s">
        <v>1426</v>
      </c>
      <c r="D626" s="241">
        <f>COUNTIF($C$1:$C626,C626)</f>
        <v>1</v>
      </c>
      <c r="E626" s="241" t="str">
        <f t="shared" si="29"/>
        <v>Interests &amp; Hobbies1</v>
      </c>
      <c r="F626" s="86" t="s">
        <v>1427</v>
      </c>
      <c r="G626" s="242">
        <v>3.0955056179775283E-2</v>
      </c>
      <c r="H626" s="245">
        <v>109.74937783435838</v>
      </c>
    </row>
    <row r="627" spans="1:8">
      <c r="A627" s="86" t="str">
        <v>INTERESTS4</v>
      </c>
      <c r="B627" s="239">
        <v>626</v>
      </c>
      <c r="C627" s="86" t="s">
        <v>1426</v>
      </c>
      <c r="D627" s="241">
        <f>COUNTIF($C$1:$C627,C627)</f>
        <v>2</v>
      </c>
      <c r="E627" s="241" t="str">
        <f t="shared" si="29"/>
        <v>Interests &amp; Hobbies2</v>
      </c>
      <c r="F627" s="86" t="s">
        <v>1429</v>
      </c>
      <c r="G627" s="242">
        <v>0.15580898876404492</v>
      </c>
      <c r="H627" s="245">
        <v>87.785225525805004</v>
      </c>
    </row>
    <row r="628" spans="1:8">
      <c r="A628" s="86" t="str">
        <v>INTERESTS5</v>
      </c>
      <c r="B628" s="239">
        <v>627</v>
      </c>
      <c r="C628" s="86" t="s">
        <v>1426</v>
      </c>
      <c r="D628" s="241">
        <f>COUNTIF($C$1:$C628,C628)</f>
        <v>3</v>
      </c>
      <c r="E628" s="241" t="str">
        <f t="shared" si="29"/>
        <v>Interests &amp; Hobbies3</v>
      </c>
      <c r="F628" s="86" t="s">
        <v>1431</v>
      </c>
      <c r="G628" s="242">
        <v>0.29126966292134832</v>
      </c>
      <c r="H628" s="245">
        <v>98.158689841353748</v>
      </c>
    </row>
    <row r="629" spans="1:8">
      <c r="A629" s="86" t="str">
        <v>INTERESTS6</v>
      </c>
      <c r="B629" s="239">
        <v>628</v>
      </c>
      <c r="C629" s="86" t="s">
        <v>1426</v>
      </c>
      <c r="D629" s="241">
        <f>COUNTIF($C$1:$C629,C629)</f>
        <v>4</v>
      </c>
      <c r="E629" s="241" t="str">
        <f t="shared" si="29"/>
        <v>Interests &amp; Hobbies4</v>
      </c>
      <c r="F629" s="86" t="s">
        <v>1433</v>
      </c>
      <c r="G629" s="242">
        <v>0.34638202247191008</v>
      </c>
      <c r="H629" s="245">
        <v>95.186464985811952</v>
      </c>
    </row>
    <row r="630" spans="1:8">
      <c r="A630" s="86" t="str">
        <v>INTERESTS9</v>
      </c>
      <c r="B630" s="239">
        <v>629</v>
      </c>
      <c r="C630" s="86" t="s">
        <v>1426</v>
      </c>
      <c r="D630" s="241">
        <f>COUNTIF($C$1:$C630,C630)</f>
        <v>5</v>
      </c>
      <c r="E630" s="241" t="str">
        <f t="shared" si="29"/>
        <v>Interests &amp; Hobbies5</v>
      </c>
      <c r="F630" s="86" t="s">
        <v>1435</v>
      </c>
      <c r="G630" s="242">
        <v>0.23024719101123592</v>
      </c>
      <c r="H630" s="245">
        <v>94.692955998286351</v>
      </c>
    </row>
    <row r="631" spans="1:8">
      <c r="A631" s="86" t="str">
        <v>INTERESTS55</v>
      </c>
      <c r="B631" s="239">
        <v>630</v>
      </c>
      <c r="C631" s="86" t="s">
        <v>1426</v>
      </c>
      <c r="D631" s="241">
        <f>COUNTIF($C$1:$C631,C631)</f>
        <v>6</v>
      </c>
      <c r="E631" s="241" t="str">
        <f t="shared" si="29"/>
        <v>Interests &amp; Hobbies6</v>
      </c>
      <c r="F631" s="86" t="s">
        <v>1437</v>
      </c>
      <c r="G631" s="242">
        <v>0.18834831460674159</v>
      </c>
      <c r="H631" s="245">
        <v>92.679635671002004</v>
      </c>
    </row>
    <row r="632" spans="1:8">
      <c r="A632" s="86" t="str">
        <v>INTERESTS10</v>
      </c>
      <c r="B632" s="239">
        <v>631</v>
      </c>
      <c r="C632" s="86" t="s">
        <v>1426</v>
      </c>
      <c r="D632" s="241">
        <f>COUNTIF($C$1:$C632,C632)</f>
        <v>7</v>
      </c>
      <c r="E632" s="241" t="str">
        <f t="shared" si="29"/>
        <v>Interests &amp; Hobbies7</v>
      </c>
      <c r="F632" s="86" t="s">
        <v>1439</v>
      </c>
      <c r="G632" s="242">
        <v>0.4165617977528091</v>
      </c>
      <c r="H632" s="245">
        <v>93.160228210939238</v>
      </c>
    </row>
    <row r="633" spans="1:8">
      <c r="A633" s="86" t="str">
        <v>INTERESTS12</v>
      </c>
      <c r="B633" s="239">
        <v>632</v>
      </c>
      <c r="C633" s="86" t="s">
        <v>1426</v>
      </c>
      <c r="D633" s="241">
        <f>COUNTIF($C$1:$C633,C633)</f>
        <v>8</v>
      </c>
      <c r="E633" s="241" t="str">
        <f t="shared" si="29"/>
        <v>Interests &amp; Hobbies8</v>
      </c>
      <c r="F633" s="86" t="s">
        <v>1441</v>
      </c>
      <c r="G633" s="242">
        <v>0.31432584269662922</v>
      </c>
      <c r="H633" s="245">
        <v>92.195890360433751</v>
      </c>
    </row>
    <row r="634" spans="1:8">
      <c r="A634" s="86" t="str">
        <v>INTERESTS17</v>
      </c>
      <c r="B634" s="239">
        <v>633</v>
      </c>
      <c r="C634" s="86" t="s">
        <v>1426</v>
      </c>
      <c r="D634" s="241">
        <f>COUNTIF($C$1:$C634,C634)</f>
        <v>9</v>
      </c>
      <c r="E634" s="241" t="str">
        <f t="shared" si="29"/>
        <v>Interests &amp; Hobbies9</v>
      </c>
      <c r="F634" s="86" t="s">
        <v>1443</v>
      </c>
      <c r="G634" s="242">
        <v>0.35825842696629218</v>
      </c>
      <c r="H634" s="245">
        <v>94.836109936857909</v>
      </c>
    </row>
    <row r="635" spans="1:8">
      <c r="A635" s="86" t="str">
        <v>INTERESTS43</v>
      </c>
      <c r="B635" s="239">
        <v>634</v>
      </c>
      <c r="C635" s="86" t="s">
        <v>1426</v>
      </c>
      <c r="D635" s="241">
        <f>COUNTIF($C$1:$C635,C635)</f>
        <v>10</v>
      </c>
      <c r="E635" s="241" t="str">
        <f t="shared" si="29"/>
        <v>Interests &amp; Hobbies10</v>
      </c>
      <c r="F635" s="86" t="s">
        <v>1445</v>
      </c>
      <c r="G635" s="242">
        <v>8.1033707865168544E-2</v>
      </c>
      <c r="H635" s="245">
        <v>119.13238282962261</v>
      </c>
    </row>
    <row r="636" spans="1:8">
      <c r="A636" s="86" t="str">
        <v>INTERESTS18</v>
      </c>
      <c r="B636" s="239">
        <v>635</v>
      </c>
      <c r="C636" s="86" t="s">
        <v>1426</v>
      </c>
      <c r="D636" s="241">
        <f>COUNTIF($C$1:$C636,C636)</f>
        <v>11</v>
      </c>
      <c r="E636" s="241" t="str">
        <f t="shared" si="29"/>
        <v>Interests &amp; Hobbies11</v>
      </c>
      <c r="F636" s="86" t="s">
        <v>1447</v>
      </c>
      <c r="G636" s="242">
        <v>0.33056179775280897</v>
      </c>
      <c r="H636" s="245">
        <v>95.97055586697104</v>
      </c>
    </row>
    <row r="637" spans="1:8">
      <c r="A637" s="86" t="str">
        <v>INTERESTS19</v>
      </c>
      <c r="B637" s="239">
        <v>636</v>
      </c>
      <c r="C637" s="86" t="s">
        <v>1426</v>
      </c>
      <c r="D637" s="241">
        <f>COUNTIF($C$1:$C637,C637)</f>
        <v>12</v>
      </c>
      <c r="E637" s="241" t="str">
        <f t="shared" si="29"/>
        <v>Interests &amp; Hobbies12</v>
      </c>
      <c r="F637" s="86" t="s">
        <v>1449</v>
      </c>
      <c r="G637" s="242">
        <v>2.3674157303370788E-2</v>
      </c>
      <c r="H637" s="245">
        <v>76.562641382725772</v>
      </c>
    </row>
    <row r="638" spans="1:8">
      <c r="A638" s="86" t="str">
        <v>INTERESTS44</v>
      </c>
      <c r="B638" s="239">
        <v>637</v>
      </c>
      <c r="C638" s="86" t="s">
        <v>1426</v>
      </c>
      <c r="D638" s="241">
        <f>COUNTIF($C$1:$C638,C638)</f>
        <v>13</v>
      </c>
      <c r="E638" s="241" t="str">
        <f t="shared" si="29"/>
        <v>Interests &amp; Hobbies13</v>
      </c>
      <c r="F638" s="86" t="s">
        <v>1451</v>
      </c>
      <c r="G638" s="242">
        <v>0.34092134831460674</v>
      </c>
      <c r="H638" s="245">
        <v>90.591240203336739</v>
      </c>
    </row>
    <row r="639" spans="1:8">
      <c r="A639" s="86" t="str">
        <v>INTERESTS21</v>
      </c>
      <c r="B639" s="239">
        <v>638</v>
      </c>
      <c r="C639" s="86" t="s">
        <v>1426</v>
      </c>
      <c r="D639" s="241">
        <f>COUNTIF($C$1:$C639,C639)</f>
        <v>14</v>
      </c>
      <c r="E639" s="241" t="str">
        <f t="shared" si="29"/>
        <v>Interests &amp; Hobbies14</v>
      </c>
      <c r="F639" s="86" t="s">
        <v>1453</v>
      </c>
      <c r="G639" s="242">
        <v>0.1680561797752809</v>
      </c>
      <c r="H639" s="245">
        <v>85.300975800729134</v>
      </c>
    </row>
    <row r="640" spans="1:8">
      <c r="A640" s="86" t="str">
        <v>INTERESTS47</v>
      </c>
      <c r="B640" s="239">
        <v>639</v>
      </c>
      <c r="C640" s="86" t="s">
        <v>1426</v>
      </c>
      <c r="D640" s="241">
        <f>COUNTIF($C$1:$C640,C640)</f>
        <v>15</v>
      </c>
      <c r="E640" s="241" t="str">
        <f t="shared" si="29"/>
        <v>Interests &amp; Hobbies15</v>
      </c>
      <c r="F640" s="86" t="s">
        <v>1455</v>
      </c>
      <c r="G640" s="242">
        <v>4.7865168539325841E-2</v>
      </c>
      <c r="H640" s="245">
        <v>92.562506923423868</v>
      </c>
    </row>
    <row r="641" spans="1:8">
      <c r="A641" s="86" t="str">
        <v>INTERESTS48</v>
      </c>
      <c r="B641" s="239">
        <v>640</v>
      </c>
      <c r="C641" s="86" t="s">
        <v>1426</v>
      </c>
      <c r="D641" s="241">
        <f>COUNTIF($C$1:$C641,C641)</f>
        <v>16</v>
      </c>
      <c r="E641" s="241" t="str">
        <f t="shared" si="29"/>
        <v>Interests &amp; Hobbies16</v>
      </c>
      <c r="F641" s="86" t="s">
        <v>1457</v>
      </c>
      <c r="G641" s="242">
        <v>0.4827865168539327</v>
      </c>
      <c r="H641" s="245">
        <v>101.27619133061691</v>
      </c>
    </row>
    <row r="642" spans="1:8">
      <c r="A642" s="86" t="str">
        <v>INTERESTS28</v>
      </c>
      <c r="B642" s="239">
        <v>641</v>
      </c>
      <c r="C642" s="86" t="s">
        <v>1426</v>
      </c>
      <c r="D642" s="241">
        <f>COUNTIF($C$1:$C642,C642)</f>
        <v>17</v>
      </c>
      <c r="E642" s="241" t="str">
        <f t="shared" si="29"/>
        <v>Interests &amp; Hobbies17</v>
      </c>
      <c r="F642" s="86" t="s">
        <v>1459</v>
      </c>
      <c r="G642" s="242">
        <v>0.33591011235955054</v>
      </c>
      <c r="H642" s="245">
        <v>92.57083335013391</v>
      </c>
    </row>
    <row r="643" spans="1:8">
      <c r="A643" s="86" t="str">
        <v>INTERESTS29</v>
      </c>
      <c r="B643" s="239">
        <v>642</v>
      </c>
      <c r="C643" s="86" t="s">
        <v>1426</v>
      </c>
      <c r="D643" s="241">
        <f>COUNTIF($C$1:$C643,C643)</f>
        <v>18</v>
      </c>
      <c r="E643" s="241" t="str">
        <f t="shared" ref="E643:E706" si="30">C643&amp;D643</f>
        <v>Interests &amp; Hobbies18</v>
      </c>
      <c r="F643" s="86" t="s">
        <v>1461</v>
      </c>
      <c r="G643" s="242">
        <v>0.41914606741573029</v>
      </c>
      <c r="H643" s="245">
        <v>99.494127902521086</v>
      </c>
    </row>
    <row r="644" spans="1:8">
      <c r="A644" s="86" t="str">
        <v>INTERESTS51</v>
      </c>
      <c r="B644" s="239">
        <v>643</v>
      </c>
      <c r="C644" s="86" t="s">
        <v>1426</v>
      </c>
      <c r="D644" s="241">
        <f>COUNTIF($C$1:$C644,C644)</f>
        <v>19</v>
      </c>
      <c r="E644" s="241" t="str">
        <f t="shared" si="30"/>
        <v>Interests &amp; Hobbies19</v>
      </c>
      <c r="F644" s="86" t="s">
        <v>1399</v>
      </c>
      <c r="G644" s="242">
        <v>0.52613483146067419</v>
      </c>
      <c r="H644" s="245">
        <v>102.93074720887729</v>
      </c>
    </row>
    <row r="645" spans="1:8">
      <c r="A645" s="86" t="str">
        <v>INTERESTS52</v>
      </c>
      <c r="B645" s="239">
        <v>644</v>
      </c>
      <c r="C645" s="86" t="s">
        <v>1426</v>
      </c>
      <c r="D645" s="241">
        <f>COUNTIF($C$1:$C645,C645)</f>
        <v>20</v>
      </c>
      <c r="E645" s="241" t="str">
        <f t="shared" si="30"/>
        <v>Interests &amp; Hobbies20</v>
      </c>
      <c r="F645" s="86" t="s">
        <v>1464</v>
      </c>
      <c r="G645" s="242">
        <v>0.16701123595505618</v>
      </c>
      <c r="H645" s="245">
        <v>95.503359610550191</v>
      </c>
    </row>
    <row r="646" spans="1:8">
      <c r="A646" s="86" t="str">
        <v>holdest6</v>
      </c>
      <c r="B646" s="239">
        <v>645</v>
      </c>
      <c r="C646" s="86" t="s">
        <v>1466</v>
      </c>
      <c r="D646" s="241">
        <f>COUNTIF($C$1:$C646,C646)</f>
        <v>1</v>
      </c>
      <c r="E646" s="241" t="str">
        <f t="shared" si="30"/>
        <v>Holiday Destination/Type1</v>
      </c>
      <c r="F646" s="86" t="s">
        <v>1467</v>
      </c>
      <c r="G646" s="242">
        <v>0.56219101123595505</v>
      </c>
      <c r="H646" s="245">
        <v>96.916378290663587</v>
      </c>
    </row>
    <row r="647" spans="1:8">
      <c r="A647" s="86" t="str">
        <v>holdest1</v>
      </c>
      <c r="B647" s="239">
        <v>646</v>
      </c>
      <c r="C647" s="86" t="s">
        <v>1466</v>
      </c>
      <c r="D647" s="241">
        <f>COUNTIF($C$1:$C647,C647)</f>
        <v>2</v>
      </c>
      <c r="E647" s="241" t="str">
        <f t="shared" si="30"/>
        <v>Holiday Destination/Type2</v>
      </c>
      <c r="F647" s="86" t="s">
        <v>1469</v>
      </c>
      <c r="G647" s="242">
        <v>4.2460674157303369E-2</v>
      </c>
      <c r="H647" s="245">
        <v>98.258119354908274</v>
      </c>
    </row>
    <row r="648" spans="1:8">
      <c r="A648" s="86" t="str">
        <v>holdest2</v>
      </c>
      <c r="B648" s="239">
        <v>647</v>
      </c>
      <c r="C648" s="86" t="s">
        <v>1466</v>
      </c>
      <c r="D648" s="241">
        <f>COUNTIF($C$1:$C648,C648)</f>
        <v>3</v>
      </c>
      <c r="E648" s="241" t="str">
        <f t="shared" si="30"/>
        <v>Holiday Destination/Type3</v>
      </c>
      <c r="F648" s="86" t="s">
        <v>1471</v>
      </c>
      <c r="G648" s="242">
        <v>9.4348314606741576E-2</v>
      </c>
      <c r="H648" s="245">
        <v>91.383914243945583</v>
      </c>
    </row>
    <row r="649" spans="1:8">
      <c r="A649" s="86" t="str">
        <v>holdest3</v>
      </c>
      <c r="B649" s="239">
        <v>648</v>
      </c>
      <c r="C649" s="86" t="s">
        <v>1466</v>
      </c>
      <c r="D649" s="241">
        <f>COUNTIF($C$1:$C649,C649)</f>
        <v>4</v>
      </c>
      <c r="E649" s="241" t="str">
        <f t="shared" si="30"/>
        <v>Holiday Destination/Type4</v>
      </c>
      <c r="F649" s="86" t="s">
        <v>1473</v>
      </c>
      <c r="G649" s="242">
        <v>8.842696629213484E-3</v>
      </c>
      <c r="H649" s="245">
        <v>79.165475977473648</v>
      </c>
    </row>
    <row r="650" spans="1:8">
      <c r="A650" s="86" t="str">
        <v>holdest4</v>
      </c>
      <c r="B650" s="239">
        <v>649</v>
      </c>
      <c r="C650" s="86" t="s">
        <v>1466</v>
      </c>
      <c r="D650" s="241">
        <f>COUNTIF($C$1:$C650,C650)</f>
        <v>5</v>
      </c>
      <c r="E650" s="241" t="str">
        <f t="shared" si="30"/>
        <v>Holiday Destination/Type5</v>
      </c>
      <c r="F650" s="86" t="s">
        <v>1475</v>
      </c>
      <c r="G650" s="242">
        <v>1.6011235955056179E-2</v>
      </c>
      <c r="H650" s="245">
        <v>85.963227860532257</v>
      </c>
    </row>
    <row r="651" spans="1:8">
      <c r="A651" s="86" t="str">
        <v>holdest5</v>
      </c>
      <c r="B651" s="239">
        <v>650</v>
      </c>
      <c r="C651" s="86" t="s">
        <v>1466</v>
      </c>
      <c r="D651" s="241">
        <f>COUNTIF($C$1:$C651,C651)</f>
        <v>6</v>
      </c>
      <c r="E651" s="241" t="str">
        <f t="shared" si="30"/>
        <v>Holiday Destination/Type6</v>
      </c>
      <c r="F651" s="86" t="s">
        <v>1477</v>
      </c>
      <c r="G651" s="242">
        <v>0.33238202247191012</v>
      </c>
      <c r="H651" s="245">
        <v>92.199745910192078</v>
      </c>
    </row>
    <row r="652" spans="1:8">
      <c r="A652" s="86" t="str">
        <v>holdest7</v>
      </c>
      <c r="B652" s="239">
        <v>651</v>
      </c>
      <c r="C652" s="86" t="s">
        <v>1466</v>
      </c>
      <c r="D652" s="241">
        <f>COUNTIF($C$1:$C652,C652)</f>
        <v>7</v>
      </c>
      <c r="E652" s="241" t="str">
        <f t="shared" si="30"/>
        <v>Holiday Destination/Type7</v>
      </c>
      <c r="F652" s="86" t="s">
        <v>1479</v>
      </c>
      <c r="G652" s="242">
        <v>0.20997752808988768</v>
      </c>
      <c r="H652" s="245">
        <v>94.477594589781305</v>
      </c>
    </row>
    <row r="653" spans="1:8">
      <c r="A653" s="86" t="str">
        <v>holdest8</v>
      </c>
      <c r="B653" s="239">
        <v>652</v>
      </c>
      <c r="C653" s="86" t="s">
        <v>1466</v>
      </c>
      <c r="D653" s="241">
        <f>COUNTIF($C$1:$C653,C653)</f>
        <v>8</v>
      </c>
      <c r="E653" s="241" t="str">
        <f t="shared" si="30"/>
        <v>Holiday Destination/Type8</v>
      </c>
      <c r="F653" s="86" t="s">
        <v>1481</v>
      </c>
      <c r="G653" s="242">
        <v>6.2898876404494375E-2</v>
      </c>
      <c r="H653" s="245">
        <v>84.15661468668047</v>
      </c>
    </row>
    <row r="654" spans="1:8">
      <c r="A654" s="86" t="str">
        <v>holtype1</v>
      </c>
      <c r="B654" s="239">
        <v>653</v>
      </c>
      <c r="C654" s="86" t="s">
        <v>1466</v>
      </c>
      <c r="D654" s="241">
        <f>COUNTIF($C$1:$C654,C654)</f>
        <v>9</v>
      </c>
      <c r="E654" s="241" t="str">
        <f t="shared" si="30"/>
        <v>Holiday Destination/Type9</v>
      </c>
      <c r="F654" s="86" t="s">
        <v>1483</v>
      </c>
      <c r="G654" s="242">
        <v>0.20683146067415731</v>
      </c>
      <c r="H654" s="245">
        <v>90.869624865162834</v>
      </c>
    </row>
    <row r="655" spans="1:8">
      <c r="A655" s="86" t="str">
        <v>holtype3</v>
      </c>
      <c r="B655" s="239">
        <v>654</v>
      </c>
      <c r="C655" s="86" t="s">
        <v>1466</v>
      </c>
      <c r="D655" s="241">
        <f>COUNTIF($C$1:$C655,C655)</f>
        <v>10</v>
      </c>
      <c r="E655" s="241" t="str">
        <f t="shared" si="30"/>
        <v>Holiday Destination/Type10</v>
      </c>
      <c r="F655" s="86" t="s">
        <v>1485</v>
      </c>
      <c r="G655" s="242">
        <v>2.507865168539326E-2</v>
      </c>
      <c r="H655" s="245">
        <v>81.610721779313153</v>
      </c>
    </row>
    <row r="656" spans="1:8">
      <c r="A656" s="86" t="str">
        <v>holtype4</v>
      </c>
      <c r="B656" s="239">
        <v>655</v>
      </c>
      <c r="C656" s="86" t="s">
        <v>1466</v>
      </c>
      <c r="D656" s="241">
        <f>COUNTIF($C$1:$C656,C656)</f>
        <v>11</v>
      </c>
      <c r="E656" s="241" t="str">
        <f t="shared" si="30"/>
        <v>Holiday Destination/Type11</v>
      </c>
      <c r="F656" s="86" t="s">
        <v>1487</v>
      </c>
      <c r="G656" s="242">
        <v>0.19779775280898876</v>
      </c>
      <c r="H656" s="245">
        <v>98.136484634709404</v>
      </c>
    </row>
    <row r="657" spans="1:8">
      <c r="A657" s="86" t="str">
        <v>holtype6</v>
      </c>
      <c r="B657" s="239">
        <v>656</v>
      </c>
      <c r="C657" s="86" t="s">
        <v>1466</v>
      </c>
      <c r="D657" s="241">
        <f>COUNTIF($C$1:$C657,C657)</f>
        <v>12</v>
      </c>
      <c r="E657" s="241" t="str">
        <f t="shared" si="30"/>
        <v>Holiday Destination/Type12</v>
      </c>
      <c r="F657" s="86" t="s">
        <v>1489</v>
      </c>
      <c r="G657" s="242">
        <v>0.12503370786516857</v>
      </c>
      <c r="H657" s="245">
        <v>84.997700017649905</v>
      </c>
    </row>
    <row r="658" spans="1:8">
      <c r="A658" s="86" t="str">
        <v>car_enqc_app</v>
      </c>
      <c r="B658" s="239">
        <v>657</v>
      </c>
      <c r="C658" s="86" t="s">
        <v>1492</v>
      </c>
      <c r="D658" s="241">
        <f>COUNTIF($C$1:$C658,C658)</f>
        <v>1</v>
      </c>
      <c r="E658" s="241" t="str">
        <f t="shared" si="30"/>
        <v>Make enquiry on car dealership or manufacturer1</v>
      </c>
      <c r="F658" s="86" t="s">
        <v>1493</v>
      </c>
      <c r="G658" s="242">
        <v>0.16338202247191011</v>
      </c>
      <c r="H658" s="245">
        <v>113.08563145267141</v>
      </c>
    </row>
    <row r="659" spans="1:8">
      <c r="A659" s="86" t="str">
        <v>car_enqc_call</v>
      </c>
      <c r="B659" s="239">
        <v>658</v>
      </c>
      <c r="C659" s="86" t="s">
        <v>1492</v>
      </c>
      <c r="D659" s="241">
        <f>COUNTIF($C$1:$C659,C659)</f>
        <v>2</v>
      </c>
      <c r="E659" s="241" t="str">
        <f t="shared" si="30"/>
        <v>Make enquiry on car dealership or manufacturer2</v>
      </c>
      <c r="F659" s="86" t="s">
        <v>1495</v>
      </c>
      <c r="G659" s="242">
        <v>0.45782022471910117</v>
      </c>
      <c r="H659" s="245">
        <v>98.553806795738211</v>
      </c>
    </row>
    <row r="660" spans="1:8">
      <c r="A660" s="86" t="str">
        <v>car_enqc_email</v>
      </c>
      <c r="B660" s="239">
        <v>659</v>
      </c>
      <c r="C660" s="86" t="s">
        <v>1492</v>
      </c>
      <c r="D660" s="241">
        <f>COUNTIF($C$1:$C660,C660)</f>
        <v>3</v>
      </c>
      <c r="E660" s="241" t="str">
        <f t="shared" si="30"/>
        <v>Make enquiry on car dealership or manufacturer3</v>
      </c>
      <c r="F660" s="86" t="s">
        <v>1050</v>
      </c>
      <c r="G660" s="242">
        <v>0.32521348314606746</v>
      </c>
      <c r="H660" s="245">
        <v>99.6723789501022</v>
      </c>
    </row>
    <row r="661" spans="1:8">
      <c r="A661" s="86" t="str">
        <v>car_enqc_f2f</v>
      </c>
      <c r="B661" s="239">
        <v>660</v>
      </c>
      <c r="C661" s="86" t="s">
        <v>1492</v>
      </c>
      <c r="D661" s="241">
        <f>COUNTIF($C$1:$C661,C661)</f>
        <v>4</v>
      </c>
      <c r="E661" s="241" t="str">
        <f t="shared" si="30"/>
        <v>Make enquiry on car dealership or manufacturer4</v>
      </c>
      <c r="F661" s="86" t="s">
        <v>1498</v>
      </c>
      <c r="G661" s="242">
        <v>0.51883146067415731</v>
      </c>
      <c r="H661" s="245">
        <v>99.560406619422466</v>
      </c>
    </row>
    <row r="662" spans="1:8">
      <c r="A662" s="86" t="str">
        <v>car_enqc_mail</v>
      </c>
      <c r="B662" s="239">
        <v>661</v>
      </c>
      <c r="C662" s="86" t="s">
        <v>1492</v>
      </c>
      <c r="D662" s="241">
        <f>COUNTIF($C$1:$C662,C662)</f>
        <v>5</v>
      </c>
      <c r="E662" s="241" t="str">
        <f t="shared" si="30"/>
        <v>Make enquiry on car dealership or manufacturer5</v>
      </c>
      <c r="F662" s="86" t="s">
        <v>1500</v>
      </c>
      <c r="G662" s="242">
        <v>0.12834831460674156</v>
      </c>
      <c r="H662" s="245">
        <v>107.18339070565011</v>
      </c>
    </row>
    <row r="663" spans="1:8">
      <c r="A663" s="86" t="str">
        <v>car_enqc_txt</v>
      </c>
      <c r="B663" s="239">
        <v>662</v>
      </c>
      <c r="C663" s="86" t="s">
        <v>1492</v>
      </c>
      <c r="D663" s="241">
        <f>COUNTIF($C$1:$C663,C663)</f>
        <v>6</v>
      </c>
      <c r="E663" s="241" t="str">
        <f t="shared" si="30"/>
        <v>Make enquiry on car dealership or manufacturer6</v>
      </c>
      <c r="F663" s="86" t="s">
        <v>1502</v>
      </c>
      <c r="G663" s="242">
        <v>0.10202247191011238</v>
      </c>
      <c r="H663" s="245">
        <v>113.09006542586471</v>
      </c>
    </row>
    <row r="664" spans="1:8">
      <c r="A664" s="86" t="str">
        <v>car_enqc_web</v>
      </c>
      <c r="B664" s="239">
        <v>663</v>
      </c>
      <c r="C664" s="86" t="s">
        <v>1492</v>
      </c>
      <c r="D664" s="241">
        <f>COUNTIF($C$1:$C664,C664)</f>
        <v>7</v>
      </c>
      <c r="E664" s="241" t="str">
        <f t="shared" si="30"/>
        <v>Make enquiry on car dealership or manufacturer7</v>
      </c>
      <c r="F664" s="86" t="s">
        <v>1504</v>
      </c>
      <c r="G664" s="242">
        <v>0.23965168539325843</v>
      </c>
      <c r="H664" s="245">
        <v>100.71380940519265</v>
      </c>
    </row>
    <row r="665" spans="1:8">
      <c r="A665" s="86" t="str">
        <v>car_sub_app</v>
      </c>
      <c r="B665" s="239">
        <v>664</v>
      </c>
      <c r="C665" s="86" t="s">
        <v>1506</v>
      </c>
      <c r="D665" s="241">
        <f>COUNTIF($C$1:$C665,C665)</f>
        <v>1</v>
      </c>
      <c r="E665" s="241" t="str">
        <f t="shared" si="30"/>
        <v>Submit info to cars dealership or manufacturer1</v>
      </c>
      <c r="F665" s="86" t="s">
        <v>1493</v>
      </c>
      <c r="G665" s="242">
        <v>0.19049438202247193</v>
      </c>
      <c r="H665" s="245">
        <v>114.18713745080602</v>
      </c>
    </row>
    <row r="666" spans="1:8">
      <c r="A666" s="86" t="str">
        <v>car_sub_call</v>
      </c>
      <c r="B666" s="239">
        <v>665</v>
      </c>
      <c r="C666" s="86" t="s">
        <v>1506</v>
      </c>
      <c r="D666" s="241">
        <f>COUNTIF($C$1:$C666,C666)</f>
        <v>2</v>
      </c>
      <c r="E666" s="241" t="str">
        <f t="shared" si="30"/>
        <v>Submit info to cars dealership or manufacturer2</v>
      </c>
      <c r="F666" s="86" t="s">
        <v>1495</v>
      </c>
      <c r="G666" s="242">
        <v>0.424752808988764</v>
      </c>
      <c r="H666" s="245">
        <v>100.05486937874943</v>
      </c>
    </row>
    <row r="667" spans="1:8">
      <c r="A667" s="86" t="str">
        <v>car_sub_email</v>
      </c>
      <c r="B667" s="239">
        <v>666</v>
      </c>
      <c r="C667" s="86" t="s">
        <v>1506</v>
      </c>
      <c r="D667" s="241">
        <f>COUNTIF($C$1:$C667,C667)</f>
        <v>3</v>
      </c>
      <c r="E667" s="241" t="str">
        <f t="shared" si="30"/>
        <v>Submit info to cars dealership or manufacturer3</v>
      </c>
      <c r="F667" s="86" t="s">
        <v>1050</v>
      </c>
      <c r="G667" s="242">
        <v>0.30251685393258426</v>
      </c>
      <c r="H667" s="245">
        <v>100.94303048406752</v>
      </c>
    </row>
    <row r="668" spans="1:8">
      <c r="A668" s="86" t="str">
        <v>car_sub_f2f</v>
      </c>
      <c r="B668" s="239">
        <v>667</v>
      </c>
      <c r="C668" s="86" t="s">
        <v>1506</v>
      </c>
      <c r="D668" s="241">
        <f>COUNTIF($C$1:$C668,C668)</f>
        <v>4</v>
      </c>
      <c r="E668" s="241" t="str">
        <f t="shared" si="30"/>
        <v>Submit info to cars dealership or manufacturer4</v>
      </c>
      <c r="F668" s="86" t="s">
        <v>1498</v>
      </c>
      <c r="G668" s="242">
        <v>0.49575280898876406</v>
      </c>
      <c r="H668" s="245">
        <v>99.759521953166143</v>
      </c>
    </row>
    <row r="669" spans="1:8">
      <c r="A669" s="86" t="str">
        <v>car_sub_mail</v>
      </c>
      <c r="B669" s="239">
        <v>668</v>
      </c>
      <c r="C669" s="86" t="s">
        <v>1506</v>
      </c>
      <c r="D669" s="241">
        <f>COUNTIF($C$1:$C669,C669)</f>
        <v>5</v>
      </c>
      <c r="E669" s="241" t="str">
        <f t="shared" si="30"/>
        <v>Submit info to cars dealership or manufacturer5</v>
      </c>
      <c r="F669" s="86" t="s">
        <v>1500</v>
      </c>
      <c r="G669" s="242">
        <v>9.6719101123595511E-2</v>
      </c>
      <c r="H669" s="245">
        <v>109.57149967106207</v>
      </c>
    </row>
    <row r="670" spans="1:8">
      <c r="A670" s="86" t="str">
        <v>car_sub_txt</v>
      </c>
      <c r="B670" s="239">
        <v>669</v>
      </c>
      <c r="C670" s="86" t="s">
        <v>1506</v>
      </c>
      <c r="D670" s="241">
        <f>COUNTIF($C$1:$C670,C670)</f>
        <v>6</v>
      </c>
      <c r="E670" s="241" t="str">
        <f t="shared" si="30"/>
        <v>Submit info to cars dealership or manufacturer6</v>
      </c>
      <c r="F670" s="86" t="s">
        <v>1502</v>
      </c>
      <c r="G670" s="242">
        <v>0.11604494382022473</v>
      </c>
      <c r="H670" s="245">
        <v>110.67914060873146</v>
      </c>
    </row>
    <row r="671" spans="1:8">
      <c r="A671" s="86" t="str">
        <v>car_sub_web</v>
      </c>
      <c r="B671" s="239">
        <v>670</v>
      </c>
      <c r="C671" s="86" t="s">
        <v>1506</v>
      </c>
      <c r="D671" s="241">
        <f>COUNTIF($C$1:$C671,C671)</f>
        <v>7</v>
      </c>
      <c r="E671" s="241" t="str">
        <f t="shared" si="30"/>
        <v>Submit info to cars dealership or manufacturer7</v>
      </c>
      <c r="F671" s="86" t="s">
        <v>1504</v>
      </c>
      <c r="G671" s="242">
        <v>0.31670786516853933</v>
      </c>
      <c r="H671" s="245">
        <v>102.79096504144836</v>
      </c>
    </row>
    <row r="672" spans="1:8">
      <c r="A672" s="86" t="str">
        <v>car_mark_app</v>
      </c>
      <c r="B672" s="239">
        <v>671</v>
      </c>
      <c r="C672" s="86" t="s">
        <v>1514</v>
      </c>
      <c r="D672" s="241">
        <f>COUNTIF($C$1:$C672,C672)</f>
        <v>1</v>
      </c>
      <c r="E672" s="241" t="str">
        <f t="shared" si="30"/>
        <v>Get info/marketing from car dealership or manufacturer1</v>
      </c>
      <c r="F672" s="86" t="s">
        <v>1493</v>
      </c>
      <c r="G672" s="242">
        <v>0.15760674157303373</v>
      </c>
      <c r="H672" s="245">
        <v>113.55773985645001</v>
      </c>
    </row>
    <row r="673" spans="1:8">
      <c r="A673" s="86" t="str">
        <v>car_mark_call</v>
      </c>
      <c r="B673" s="239">
        <v>672</v>
      </c>
      <c r="C673" s="86" t="s">
        <v>1514</v>
      </c>
      <c r="D673" s="241">
        <f>COUNTIF($C$1:$C673,C673)</f>
        <v>2</v>
      </c>
      <c r="E673" s="241" t="str">
        <f t="shared" si="30"/>
        <v>Get info/marketing from car dealership or manufacturer2</v>
      </c>
      <c r="F673" s="86" t="s">
        <v>1495</v>
      </c>
      <c r="G673" s="242">
        <v>0.23931460674157304</v>
      </c>
      <c r="H673" s="245">
        <v>103.49563411192462</v>
      </c>
    </row>
    <row r="674" spans="1:8">
      <c r="A674" s="86" t="str">
        <v>car_mark_email</v>
      </c>
      <c r="B674" s="239">
        <v>673</v>
      </c>
      <c r="C674" s="86" t="s">
        <v>1514</v>
      </c>
      <c r="D674" s="241">
        <f>COUNTIF($C$1:$C674,C674)</f>
        <v>3</v>
      </c>
      <c r="E674" s="241" t="str">
        <f t="shared" si="30"/>
        <v>Get info/marketing from car dealership or manufacturer3</v>
      </c>
      <c r="F674" s="86" t="s">
        <v>1050</v>
      </c>
      <c r="G674" s="242">
        <v>0.25058426966292136</v>
      </c>
      <c r="H674" s="245">
        <v>102.80069273046924</v>
      </c>
    </row>
    <row r="675" spans="1:8">
      <c r="A675" s="86" t="str">
        <v>car_mark_f2f</v>
      </c>
      <c r="B675" s="239">
        <v>674</v>
      </c>
      <c r="C675" s="86" t="s">
        <v>1514</v>
      </c>
      <c r="D675" s="241">
        <f>COUNTIF($C$1:$C675,C675)</f>
        <v>4</v>
      </c>
      <c r="E675" s="241" t="str">
        <f t="shared" si="30"/>
        <v>Get info/marketing from car dealership or manufacturer4</v>
      </c>
      <c r="F675" s="86" t="s">
        <v>1498</v>
      </c>
      <c r="G675" s="242">
        <v>0.4975842696629213</v>
      </c>
      <c r="H675" s="245">
        <v>101.62561118738664</v>
      </c>
    </row>
    <row r="676" spans="1:8">
      <c r="A676" s="86" t="str">
        <v>car_mark_mail</v>
      </c>
      <c r="B676" s="239">
        <v>675</v>
      </c>
      <c r="C676" s="86" t="s">
        <v>1514</v>
      </c>
      <c r="D676" s="241">
        <f>COUNTIF($C$1:$C676,C676)</f>
        <v>5</v>
      </c>
      <c r="E676" s="241" t="str">
        <f t="shared" si="30"/>
        <v>Get info/marketing from car dealership or manufacturer5</v>
      </c>
      <c r="F676" s="86" t="s">
        <v>1500</v>
      </c>
      <c r="G676" s="242">
        <v>0.14952808988764046</v>
      </c>
      <c r="H676" s="245">
        <v>97.992093554584088</v>
      </c>
    </row>
    <row r="677" spans="1:8">
      <c r="A677" s="86" t="str">
        <v>car_mark_txt</v>
      </c>
      <c r="B677" s="239">
        <v>676</v>
      </c>
      <c r="C677" s="86" t="s">
        <v>1514</v>
      </c>
      <c r="D677" s="241">
        <f>COUNTIF($C$1:$C677,C677)</f>
        <v>6</v>
      </c>
      <c r="E677" s="241" t="str">
        <f t="shared" si="30"/>
        <v>Get info/marketing from car dealership or manufacturer6</v>
      </c>
      <c r="F677" s="86" t="s">
        <v>1502</v>
      </c>
      <c r="G677" s="242">
        <v>0.1038426966292135</v>
      </c>
      <c r="H677" s="245">
        <v>103.59971603733658</v>
      </c>
    </row>
    <row r="678" spans="1:8">
      <c r="A678" s="86" t="str">
        <v>car_mark_web</v>
      </c>
      <c r="B678" s="239">
        <v>677</v>
      </c>
      <c r="C678" s="86" t="s">
        <v>1514</v>
      </c>
      <c r="D678" s="241">
        <f>COUNTIF($C$1:$C678,C678)</f>
        <v>7</v>
      </c>
      <c r="E678" s="241" t="str">
        <f t="shared" si="30"/>
        <v>Get info/marketing from car dealership or manufacturer7</v>
      </c>
      <c r="F678" s="86" t="s">
        <v>1504</v>
      </c>
      <c r="G678" s="242">
        <v>0.31126966292134833</v>
      </c>
      <c r="H678" s="245">
        <v>100.58308067897983</v>
      </c>
    </row>
    <row r="679" spans="1:8">
      <c r="A679" s="86" t="str">
        <v>car_res_app</v>
      </c>
      <c r="B679" s="239">
        <v>678</v>
      </c>
      <c r="C679" s="86" t="s">
        <v>1522</v>
      </c>
      <c r="D679" s="241">
        <f>COUNTIF($C$1:$C679,C679)</f>
        <v>1</v>
      </c>
      <c r="E679" s="241" t="str">
        <f t="shared" si="30"/>
        <v>Research car dealership or manufacturer1</v>
      </c>
      <c r="F679" s="86" t="s">
        <v>1493</v>
      </c>
      <c r="G679" s="242">
        <v>0.1388426966292135</v>
      </c>
      <c r="H679" s="245">
        <v>107.8236261946046</v>
      </c>
    </row>
    <row r="680" spans="1:8">
      <c r="A680" s="86" t="str">
        <v>car_res_call</v>
      </c>
      <c r="B680" s="239">
        <v>679</v>
      </c>
      <c r="C680" s="86" t="s">
        <v>1522</v>
      </c>
      <c r="D680" s="241">
        <f>COUNTIF($C$1:$C680,C680)</f>
        <v>2</v>
      </c>
      <c r="E680" s="241" t="str">
        <f t="shared" si="30"/>
        <v>Research car dealership or manufacturer2</v>
      </c>
      <c r="F680" s="86" t="s">
        <v>1495</v>
      </c>
      <c r="G680" s="242">
        <v>0.22937078651685394</v>
      </c>
      <c r="H680" s="245">
        <v>105.71016841129573</v>
      </c>
    </row>
    <row r="681" spans="1:8">
      <c r="A681" s="86" t="str">
        <v>car_res_email</v>
      </c>
      <c r="B681" s="239">
        <v>680</v>
      </c>
      <c r="C681" s="86" t="s">
        <v>1522</v>
      </c>
      <c r="D681" s="241">
        <f>COUNTIF($C$1:$C681,C681)</f>
        <v>3</v>
      </c>
      <c r="E681" s="241" t="str">
        <f t="shared" si="30"/>
        <v>Research car dealership or manufacturer3</v>
      </c>
      <c r="F681" s="86" t="s">
        <v>1050</v>
      </c>
      <c r="G681" s="242">
        <v>0.17789887640449437</v>
      </c>
      <c r="H681" s="245">
        <v>100.80464533239788</v>
      </c>
    </row>
    <row r="682" spans="1:8">
      <c r="A682" s="86" t="str">
        <v>car_res_f2f</v>
      </c>
      <c r="B682" s="239">
        <v>681</v>
      </c>
      <c r="C682" s="86" t="s">
        <v>1522</v>
      </c>
      <c r="D682" s="241">
        <f>COUNTIF($C$1:$C682,C682)</f>
        <v>4</v>
      </c>
      <c r="E682" s="241" t="str">
        <f t="shared" si="30"/>
        <v>Research car dealership or manufacturer4</v>
      </c>
      <c r="F682" s="86" t="s">
        <v>1498</v>
      </c>
      <c r="G682" s="242">
        <v>0.67626966292134816</v>
      </c>
      <c r="H682" s="245">
        <v>100.18270681242991</v>
      </c>
    </row>
    <row r="683" spans="1:8">
      <c r="A683" s="86" t="str">
        <v>car_res_mail</v>
      </c>
      <c r="B683" s="239">
        <v>682</v>
      </c>
      <c r="C683" s="86" t="s">
        <v>1522</v>
      </c>
      <c r="D683" s="241">
        <f>COUNTIF($C$1:$C683,C683)</f>
        <v>5</v>
      </c>
      <c r="E683" s="241" t="str">
        <f t="shared" si="30"/>
        <v>Research car dealership or manufacturer5</v>
      </c>
      <c r="F683" s="86" t="s">
        <v>1500</v>
      </c>
      <c r="G683" s="242">
        <v>9.0550561797752824E-2</v>
      </c>
      <c r="H683" s="245">
        <v>107.49219265050691</v>
      </c>
    </row>
    <row r="684" spans="1:8">
      <c r="A684" s="86" t="str">
        <v>car_res_txt</v>
      </c>
      <c r="B684" s="239">
        <v>683</v>
      </c>
      <c r="C684" s="86" t="s">
        <v>1522</v>
      </c>
      <c r="D684" s="241">
        <f>COUNTIF($C$1:$C684,C684)</f>
        <v>6</v>
      </c>
      <c r="E684" s="241" t="str">
        <f t="shared" si="30"/>
        <v>Research car dealership or manufacturer6</v>
      </c>
      <c r="F684" s="86" t="s">
        <v>1502</v>
      </c>
      <c r="G684" s="242">
        <v>7.0707865168539316E-2</v>
      </c>
      <c r="H684" s="245">
        <v>111.96908746243557</v>
      </c>
    </row>
    <row r="685" spans="1:8">
      <c r="A685" s="86" t="str">
        <v>car_res_web</v>
      </c>
      <c r="B685" s="239">
        <v>684</v>
      </c>
      <c r="C685" s="86" t="s">
        <v>1522</v>
      </c>
      <c r="D685" s="241">
        <f>COUNTIF($C$1:$C685,C685)</f>
        <v>7</v>
      </c>
      <c r="E685" s="241" t="str">
        <f t="shared" si="30"/>
        <v>Research car dealership or manufacturer7</v>
      </c>
      <c r="F685" s="86" t="s">
        <v>1504</v>
      </c>
      <c r="G685" s="242">
        <v>0.38437078651685397</v>
      </c>
      <c r="H685" s="245">
        <v>99.974836791423996</v>
      </c>
    </row>
    <row r="686" spans="1:8">
      <c r="A686" s="86" t="str">
        <v>hlh_enqc_app</v>
      </c>
      <c r="B686" s="239">
        <v>685</v>
      </c>
      <c r="C686" s="86" t="s">
        <v>1530</v>
      </c>
      <c r="D686" s="241">
        <f>COUNTIF($C$1:$C686,C686)</f>
        <v>1</v>
      </c>
      <c r="E686" s="241" t="str">
        <f t="shared" si="30"/>
        <v>Make enquiry on local health services1</v>
      </c>
      <c r="F686" s="86" t="s">
        <v>1493</v>
      </c>
      <c r="G686" s="242">
        <v>0.12738202247191013</v>
      </c>
      <c r="H686" s="245">
        <v>103.76476454854486</v>
      </c>
    </row>
    <row r="687" spans="1:8">
      <c r="A687" s="86" t="str">
        <v>hlh_enqc_call</v>
      </c>
      <c r="B687" s="239">
        <v>686</v>
      </c>
      <c r="C687" s="86" t="s">
        <v>1530</v>
      </c>
      <c r="D687" s="241">
        <f>COUNTIF($C$1:$C687,C687)</f>
        <v>2</v>
      </c>
      <c r="E687" s="241" t="str">
        <f t="shared" si="30"/>
        <v>Make enquiry on local health services2</v>
      </c>
      <c r="F687" s="86" t="s">
        <v>1495</v>
      </c>
      <c r="G687" s="242">
        <v>0.39122471910112355</v>
      </c>
      <c r="H687" s="245">
        <v>98.122860495316814</v>
      </c>
    </row>
    <row r="688" spans="1:8">
      <c r="A688" s="86" t="str">
        <v>hlh_enqc_email</v>
      </c>
      <c r="B688" s="239">
        <v>687</v>
      </c>
      <c r="C688" s="86" t="s">
        <v>1530</v>
      </c>
      <c r="D688" s="241">
        <f>COUNTIF($C$1:$C688,C688)</f>
        <v>3</v>
      </c>
      <c r="E688" s="241" t="str">
        <f t="shared" si="30"/>
        <v>Make enquiry on local health services3</v>
      </c>
      <c r="F688" s="86" t="s">
        <v>1050</v>
      </c>
      <c r="G688" s="242">
        <v>0.31385393258426963</v>
      </c>
      <c r="H688" s="245">
        <v>100.15216065922725</v>
      </c>
    </row>
    <row r="689" spans="1:8">
      <c r="A689" s="86" t="str">
        <v>hlh_enqc_f2f</v>
      </c>
      <c r="B689" s="239">
        <v>688</v>
      </c>
      <c r="C689" s="86" t="s">
        <v>1530</v>
      </c>
      <c r="D689" s="241">
        <f>COUNTIF($C$1:$C689,C689)</f>
        <v>4</v>
      </c>
      <c r="E689" s="241" t="str">
        <f t="shared" si="30"/>
        <v>Make enquiry on local health services4</v>
      </c>
      <c r="F689" s="86" t="s">
        <v>1498</v>
      </c>
      <c r="G689" s="242">
        <v>0.3372921348314607</v>
      </c>
      <c r="H689" s="245">
        <v>101.85481674058954</v>
      </c>
    </row>
    <row r="690" spans="1:8">
      <c r="A690" s="86" t="str">
        <v>hlh_enqc_mail</v>
      </c>
      <c r="B690" s="239">
        <v>689</v>
      </c>
      <c r="C690" s="86" t="s">
        <v>1530</v>
      </c>
      <c r="D690" s="241">
        <f>COUNTIF($C$1:$C690,C690)</f>
        <v>5</v>
      </c>
      <c r="E690" s="241" t="str">
        <f t="shared" si="30"/>
        <v>Make enquiry on local health services5</v>
      </c>
      <c r="F690" s="86" t="s">
        <v>1500</v>
      </c>
      <c r="G690" s="242">
        <v>0.12632584269662919</v>
      </c>
      <c r="H690" s="245">
        <v>100.83767740740728</v>
      </c>
    </row>
    <row r="691" spans="1:8">
      <c r="A691" s="86" t="str">
        <v>hlh_enqc_txt</v>
      </c>
      <c r="B691" s="239">
        <v>690</v>
      </c>
      <c r="C691" s="86" t="s">
        <v>1530</v>
      </c>
      <c r="D691" s="241">
        <f>COUNTIF($C$1:$C691,C691)</f>
        <v>6</v>
      </c>
      <c r="E691" s="241" t="str">
        <f t="shared" si="30"/>
        <v>Make enquiry on local health services6</v>
      </c>
      <c r="F691" s="86" t="s">
        <v>1502</v>
      </c>
      <c r="G691" s="242">
        <v>9.0404494382022485E-2</v>
      </c>
      <c r="H691" s="245">
        <v>101.14305559233682</v>
      </c>
    </row>
    <row r="692" spans="1:8">
      <c r="A692" s="86" t="str">
        <v>hlh_enqc_web</v>
      </c>
      <c r="B692" s="239">
        <v>691</v>
      </c>
      <c r="C692" s="86" t="s">
        <v>1530</v>
      </c>
      <c r="D692" s="241">
        <f>COUNTIF($C$1:$C692,C692)</f>
        <v>7</v>
      </c>
      <c r="E692" s="241" t="str">
        <f t="shared" si="30"/>
        <v>Make enquiry on local health services7</v>
      </c>
      <c r="F692" s="86" t="s">
        <v>1504</v>
      </c>
      <c r="G692" s="242">
        <v>0.22378651685393261</v>
      </c>
      <c r="H692" s="245">
        <v>100.86458517822537</v>
      </c>
    </row>
    <row r="693" spans="1:8">
      <c r="A693" s="86" t="str">
        <v>hlh_sub_app</v>
      </c>
      <c r="B693" s="239">
        <v>692</v>
      </c>
      <c r="C693" s="86" t="s">
        <v>1538</v>
      </c>
      <c r="D693" s="241">
        <f>COUNTIF($C$1:$C693,C693)</f>
        <v>1</v>
      </c>
      <c r="E693" s="241" t="str">
        <f t="shared" si="30"/>
        <v>Submit info to local health services1</v>
      </c>
      <c r="F693" s="86" t="s">
        <v>1493</v>
      </c>
      <c r="G693" s="242">
        <v>0.175561797752809</v>
      </c>
      <c r="H693" s="245">
        <v>106.3323971702748</v>
      </c>
    </row>
    <row r="694" spans="1:8">
      <c r="A694" s="86" t="str">
        <v>hlh_sub_call</v>
      </c>
      <c r="B694" s="239">
        <v>693</v>
      </c>
      <c r="C694" s="86" t="s">
        <v>1538</v>
      </c>
      <c r="D694" s="241">
        <f>COUNTIF($C$1:$C694,C694)</f>
        <v>2</v>
      </c>
      <c r="E694" s="241" t="str">
        <f t="shared" si="30"/>
        <v>Submit info to local health services2</v>
      </c>
      <c r="F694" s="86" t="s">
        <v>1495</v>
      </c>
      <c r="G694" s="242">
        <v>0.38065168539325844</v>
      </c>
      <c r="H694" s="245">
        <v>99.591255649513798</v>
      </c>
    </row>
    <row r="695" spans="1:8">
      <c r="A695" s="86" t="str">
        <v>hlh_sub_email</v>
      </c>
      <c r="B695" s="239">
        <v>694</v>
      </c>
      <c r="C695" s="86" t="s">
        <v>1538</v>
      </c>
      <c r="D695" s="241">
        <f>COUNTIF($C$1:$C695,C695)</f>
        <v>3</v>
      </c>
      <c r="E695" s="241" t="str">
        <f t="shared" si="30"/>
        <v>Submit info to local health services3</v>
      </c>
      <c r="F695" s="86" t="s">
        <v>1050</v>
      </c>
      <c r="G695" s="242">
        <v>0.27904494382022471</v>
      </c>
      <c r="H695" s="245">
        <v>100.82399155693109</v>
      </c>
    </row>
    <row r="696" spans="1:8">
      <c r="A696" s="86" t="str">
        <v>hlh_sub_f2f</v>
      </c>
      <c r="B696" s="239">
        <v>695</v>
      </c>
      <c r="C696" s="86" t="s">
        <v>1538</v>
      </c>
      <c r="D696" s="241">
        <f>COUNTIF($C$1:$C696,C696)</f>
        <v>4</v>
      </c>
      <c r="E696" s="241" t="str">
        <f t="shared" si="30"/>
        <v>Submit info to local health services4</v>
      </c>
      <c r="F696" s="86" t="s">
        <v>1498</v>
      </c>
      <c r="G696" s="242">
        <v>0.41147191011235951</v>
      </c>
      <c r="H696" s="245">
        <v>102.10982708086904</v>
      </c>
    </row>
    <row r="697" spans="1:8">
      <c r="A697" s="86" t="str">
        <v>hlh_sub_mail</v>
      </c>
      <c r="B697" s="239">
        <v>696</v>
      </c>
      <c r="C697" s="86" t="s">
        <v>1538</v>
      </c>
      <c r="D697" s="241">
        <f>COUNTIF($C$1:$C697,C697)</f>
        <v>5</v>
      </c>
      <c r="E697" s="241" t="str">
        <f t="shared" si="30"/>
        <v>Submit info to local health services5</v>
      </c>
      <c r="F697" s="86" t="s">
        <v>1500</v>
      </c>
      <c r="G697" s="242">
        <v>0.11823595505617977</v>
      </c>
      <c r="H697" s="245">
        <v>98.943897687392223</v>
      </c>
    </row>
    <row r="698" spans="1:8">
      <c r="A698" s="86" t="str">
        <v>hlh_sub_txt</v>
      </c>
      <c r="B698" s="239">
        <v>697</v>
      </c>
      <c r="C698" s="86" t="s">
        <v>1538</v>
      </c>
      <c r="D698" s="241">
        <f>COUNTIF($C$1:$C698,C698)</f>
        <v>6</v>
      </c>
      <c r="E698" s="241" t="str">
        <f t="shared" si="30"/>
        <v>Submit info to local health services6</v>
      </c>
      <c r="F698" s="86" t="s">
        <v>1502</v>
      </c>
      <c r="G698" s="242">
        <v>0.11219101123595505</v>
      </c>
      <c r="H698" s="245">
        <v>106.74282411488181</v>
      </c>
    </row>
    <row r="699" spans="1:8">
      <c r="A699" s="86" t="str">
        <v>hlh_sub_web</v>
      </c>
      <c r="B699" s="239">
        <v>698</v>
      </c>
      <c r="C699" s="86" t="s">
        <v>1538</v>
      </c>
      <c r="D699" s="241">
        <f>COUNTIF($C$1:$C699,C699)</f>
        <v>7</v>
      </c>
      <c r="E699" s="241" t="str">
        <f t="shared" si="30"/>
        <v>Submit info to local health services7</v>
      </c>
      <c r="F699" s="86" t="s">
        <v>1504</v>
      </c>
      <c r="G699" s="242">
        <v>0.26720224719101127</v>
      </c>
      <c r="H699" s="245">
        <v>99.740132410269538</v>
      </c>
    </row>
    <row r="700" spans="1:8">
      <c r="A700" s="86" t="str">
        <v>hlh_mark_app</v>
      </c>
      <c r="B700" s="239">
        <v>699</v>
      </c>
      <c r="C700" s="86" t="s">
        <v>1546</v>
      </c>
      <c r="D700" s="241">
        <f>COUNTIF($C$1:$C700,C700)</f>
        <v>1</v>
      </c>
      <c r="E700" s="241" t="str">
        <f t="shared" si="30"/>
        <v>Get info/marketing on local health services1</v>
      </c>
      <c r="F700" s="86" t="s">
        <v>1493</v>
      </c>
      <c r="G700" s="242">
        <v>0.14961797752808989</v>
      </c>
      <c r="H700" s="245">
        <v>109.81327066966524</v>
      </c>
    </row>
    <row r="701" spans="1:8">
      <c r="A701" s="86" t="str">
        <v>hlh_mark_call</v>
      </c>
      <c r="B701" s="239">
        <v>700</v>
      </c>
      <c r="C701" s="86" t="s">
        <v>1546</v>
      </c>
      <c r="D701" s="241">
        <f>COUNTIF($C$1:$C701,C701)</f>
        <v>2</v>
      </c>
      <c r="E701" s="241" t="str">
        <f t="shared" si="30"/>
        <v>Get info/marketing on local health services2</v>
      </c>
      <c r="F701" s="86" t="s">
        <v>1495</v>
      </c>
      <c r="G701" s="242">
        <v>0.26516853932584267</v>
      </c>
      <c r="H701" s="245">
        <v>102.37565262419093</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0.27378651685393257</v>
      </c>
      <c r="H703" s="245">
        <v>104.21478621103843</v>
      </c>
    </row>
    <row r="704" spans="1:8">
      <c r="A704" s="86" t="str">
        <v>hlh_mark_mail</v>
      </c>
      <c r="B704" s="239">
        <v>703</v>
      </c>
      <c r="C704" s="86" t="s">
        <v>1546</v>
      </c>
      <c r="D704" s="241">
        <f>COUNTIF($C$1:$C704,C704)</f>
        <v>5</v>
      </c>
      <c r="E704" s="241" t="str">
        <f t="shared" si="30"/>
        <v>Get info/marketing on local health services5</v>
      </c>
      <c r="F704" s="86" t="s">
        <v>1500</v>
      </c>
      <c r="G704" s="242">
        <v>0.19234831460674157</v>
      </c>
      <c r="H704" s="245">
        <v>107.39968874151371</v>
      </c>
    </row>
    <row r="705" spans="1:8">
      <c r="A705" s="86" t="str">
        <v>hlh_mark_txt</v>
      </c>
      <c r="B705" s="239">
        <v>704</v>
      </c>
      <c r="C705" s="86" t="s">
        <v>1546</v>
      </c>
      <c r="D705" s="241">
        <f>COUNTIF($C$1:$C705,C705)</f>
        <v>6</v>
      </c>
      <c r="E705" s="241" t="str">
        <f t="shared" si="30"/>
        <v>Get info/marketing on local health services6</v>
      </c>
      <c r="F705" s="86" t="s">
        <v>1502</v>
      </c>
      <c r="G705" s="242">
        <v>0.14222471910112361</v>
      </c>
      <c r="H705" s="245">
        <v>102.38917344763266</v>
      </c>
    </row>
    <row r="706" spans="1:8">
      <c r="A706" s="86" t="str">
        <v>hlh_mark_web</v>
      </c>
      <c r="B706" s="239">
        <v>705</v>
      </c>
      <c r="C706" s="86" t="s">
        <v>1546</v>
      </c>
      <c r="D706" s="241">
        <f>COUNTIF($C$1:$C706,C706)</f>
        <v>7</v>
      </c>
      <c r="E706" s="241" t="str">
        <f t="shared" si="30"/>
        <v>Get info/marketing on local health services7</v>
      </c>
      <c r="F706" s="86" t="s">
        <v>1504</v>
      </c>
      <c r="G706" s="242">
        <v>0.25511235955056172</v>
      </c>
      <c r="H706" s="245">
        <v>97.492099737015778</v>
      </c>
    </row>
    <row r="707" spans="1:8">
      <c r="A707" s="86" t="str">
        <v>hlh_res_app</v>
      </c>
      <c r="B707" s="239">
        <v>706</v>
      </c>
      <c r="C707" s="86" t="s">
        <v>1554</v>
      </c>
      <c r="D707" s="241">
        <f>COUNTIF($C$1:$C707,C707)</f>
        <v>1</v>
      </c>
      <c r="E707" s="241" t="str">
        <f t="shared" ref="E707:E770" si="31">C707&amp;D707</f>
        <v>Research local health services1</v>
      </c>
      <c r="F707" s="86" t="s">
        <v>1493</v>
      </c>
      <c r="G707" s="242">
        <v>0.14739325842696629</v>
      </c>
      <c r="H707" s="245">
        <v>113.08576024979828</v>
      </c>
    </row>
    <row r="708" spans="1:8">
      <c r="A708" s="86" t="str">
        <v>hlh_res_call</v>
      </c>
      <c r="B708" s="239">
        <v>707</v>
      </c>
      <c r="C708" s="86" t="s">
        <v>1554</v>
      </c>
      <c r="D708" s="241">
        <f>COUNTIF($C$1:$C708,C708)</f>
        <v>2</v>
      </c>
      <c r="E708" s="241" t="str">
        <f t="shared" si="31"/>
        <v>Research local health services2</v>
      </c>
      <c r="F708" s="86" t="s">
        <v>1495</v>
      </c>
      <c r="G708" s="242">
        <v>0.32221348314606746</v>
      </c>
      <c r="H708" s="245">
        <v>99.859980152717</v>
      </c>
    </row>
    <row r="709" spans="1:8">
      <c r="A709" s="86" t="str">
        <v>hlh_res_email</v>
      </c>
      <c r="B709" s="239">
        <v>708</v>
      </c>
      <c r="C709" s="86" t="s">
        <v>1554</v>
      </c>
      <c r="D709" s="241">
        <f>COUNTIF($C$1:$C709,C709)</f>
        <v>3</v>
      </c>
      <c r="E709" s="241" t="str">
        <f t="shared" si="31"/>
        <v>Research local health services3</v>
      </c>
      <c r="F709" s="86" t="s">
        <v>1050</v>
      </c>
      <c r="G709" s="242">
        <v>0.21249438202247195</v>
      </c>
      <c r="H709" s="245">
        <v>103.95755010609533</v>
      </c>
    </row>
    <row r="710" spans="1:8">
      <c r="A710" s="86" t="str">
        <v>hlh_res_f2f</v>
      </c>
      <c r="B710" s="239">
        <v>709</v>
      </c>
      <c r="C710" s="86" t="s">
        <v>1554</v>
      </c>
      <c r="D710" s="241">
        <f>COUNTIF($C$1:$C710,C710)</f>
        <v>4</v>
      </c>
      <c r="E710" s="241" t="str">
        <f t="shared" si="31"/>
        <v>Research local health services4</v>
      </c>
      <c r="F710" s="86" t="s">
        <v>1498</v>
      </c>
      <c r="G710" s="242">
        <v>0.30752808988764047</v>
      </c>
      <c r="H710" s="245">
        <v>104.28262540600582</v>
      </c>
    </row>
    <row r="711" spans="1:8">
      <c r="A711" s="86" t="str">
        <v>hlh_res_mail</v>
      </c>
      <c r="B711" s="239">
        <v>710</v>
      </c>
      <c r="C711" s="86" t="s">
        <v>1554</v>
      </c>
      <c r="D711" s="241">
        <f>COUNTIF($C$1:$C711,C711)</f>
        <v>5</v>
      </c>
      <c r="E711" s="241" t="str">
        <f t="shared" si="31"/>
        <v>Research local health services5</v>
      </c>
      <c r="F711" s="86" t="s">
        <v>1500</v>
      </c>
      <c r="G711" s="242">
        <v>8.4303370786516854E-2</v>
      </c>
      <c r="H711" s="245">
        <v>109.62416624991647</v>
      </c>
    </row>
    <row r="712" spans="1:8">
      <c r="A712" s="86" t="str">
        <v>hlh_res_txt</v>
      </c>
      <c r="B712" s="239">
        <v>711</v>
      </c>
      <c r="C712" s="86" t="s">
        <v>1554</v>
      </c>
      <c r="D712" s="241">
        <f>COUNTIF($C$1:$C712,C712)</f>
        <v>6</v>
      </c>
      <c r="E712" s="241" t="str">
        <f t="shared" si="31"/>
        <v>Research local health services6</v>
      </c>
      <c r="F712" s="86" t="s">
        <v>1502</v>
      </c>
      <c r="G712" s="242">
        <v>9.1764044943820219E-2</v>
      </c>
      <c r="H712" s="245">
        <v>106.71573587186514</v>
      </c>
    </row>
    <row r="713" spans="1:8">
      <c r="A713" s="86" t="str">
        <v>hlh_res_web</v>
      </c>
      <c r="B713" s="239">
        <v>712</v>
      </c>
      <c r="C713" s="86" t="s">
        <v>1554</v>
      </c>
      <c r="D713" s="241">
        <f>COUNTIF($C$1:$C713,C713)</f>
        <v>7</v>
      </c>
      <c r="E713" s="241" t="str">
        <f t="shared" si="31"/>
        <v>Research local health services7</v>
      </c>
      <c r="F713" s="86" t="s">
        <v>1504</v>
      </c>
      <c r="G713" s="242">
        <v>0.32638202247191017</v>
      </c>
      <c r="H713" s="245">
        <v>98.192142015728066</v>
      </c>
    </row>
    <row r="714" spans="1:8">
      <c r="A714" s="86" t="str">
        <v>loc_enqc_app</v>
      </c>
      <c r="B714" s="239">
        <v>713</v>
      </c>
      <c r="C714" s="86" t="s">
        <v>1562</v>
      </c>
      <c r="D714" s="241">
        <f>COUNTIF($C$1:$C714,C714)</f>
        <v>1</v>
      </c>
      <c r="E714" s="241" t="str">
        <f t="shared" si="31"/>
        <v>Make enquiry on local services, events, news1</v>
      </c>
      <c r="F714" s="86" t="s">
        <v>1493</v>
      </c>
      <c r="G714" s="242">
        <v>0.11603370786516856</v>
      </c>
      <c r="H714" s="245">
        <v>106.72761966385738</v>
      </c>
    </row>
    <row r="715" spans="1:8">
      <c r="A715" s="86" t="str">
        <v>loc_enqc_call</v>
      </c>
      <c r="B715" s="239">
        <v>714</v>
      </c>
      <c r="C715" s="86" t="s">
        <v>1562</v>
      </c>
      <c r="D715" s="241">
        <f>COUNTIF($C$1:$C715,C715)</f>
        <v>2</v>
      </c>
      <c r="E715" s="241" t="str">
        <f t="shared" si="31"/>
        <v>Make enquiry on local services, events, news2</v>
      </c>
      <c r="F715" s="86" t="s">
        <v>1495</v>
      </c>
      <c r="G715" s="242">
        <v>0.34912359550561789</v>
      </c>
      <c r="H715" s="245">
        <v>100.6752920439415</v>
      </c>
    </row>
    <row r="716" spans="1:8">
      <c r="A716" s="86" t="str">
        <v>loc_enqc_email</v>
      </c>
      <c r="B716" s="239">
        <v>715</v>
      </c>
      <c r="C716" s="86" t="s">
        <v>1562</v>
      </c>
      <c r="D716" s="241">
        <f>COUNTIF($C$1:$C716,C716)</f>
        <v>3</v>
      </c>
      <c r="E716" s="241" t="str">
        <f t="shared" si="31"/>
        <v>Make enquiry on local services, events, news3</v>
      </c>
      <c r="F716" s="86" t="s">
        <v>1050</v>
      </c>
      <c r="G716" s="242">
        <v>0.39543820224719095</v>
      </c>
      <c r="H716" s="245">
        <v>98.850774476146555</v>
      </c>
    </row>
    <row r="717" spans="1:8">
      <c r="A717" s="86" t="str">
        <v>loc_enqc_f2f</v>
      </c>
      <c r="B717" s="239">
        <v>716</v>
      </c>
      <c r="C717" s="86" t="s">
        <v>1562</v>
      </c>
      <c r="D717" s="241">
        <f>COUNTIF($C$1:$C717,C717)</f>
        <v>4</v>
      </c>
      <c r="E717" s="241" t="str">
        <f t="shared" si="31"/>
        <v>Make enquiry on local services, events, news4</v>
      </c>
      <c r="F717" s="86" t="s">
        <v>1498</v>
      </c>
      <c r="G717" s="242">
        <v>0.20843820224719103</v>
      </c>
      <c r="H717" s="245">
        <v>106.7199928154469</v>
      </c>
    </row>
    <row r="718" spans="1:8">
      <c r="A718" s="86" t="str">
        <v>loc_enqc_mail</v>
      </c>
      <c r="B718" s="239">
        <v>717</v>
      </c>
      <c r="C718" s="86" t="s">
        <v>1562</v>
      </c>
      <c r="D718" s="241">
        <f>COUNTIF($C$1:$C718,C718)</f>
        <v>5</v>
      </c>
      <c r="E718" s="241" t="str">
        <f t="shared" si="31"/>
        <v>Make enquiry on local services, events, news5</v>
      </c>
      <c r="F718" s="86" t="s">
        <v>1500</v>
      </c>
      <c r="G718" s="242">
        <v>0.11631460674157301</v>
      </c>
      <c r="H718" s="245">
        <v>98.188587655879218</v>
      </c>
    </row>
    <row r="719" spans="1:8">
      <c r="A719" s="86" t="str">
        <v>loc_enqc_txt</v>
      </c>
      <c r="B719" s="239">
        <v>718</v>
      </c>
      <c r="C719" s="86" t="s">
        <v>1562</v>
      </c>
      <c r="D719" s="241">
        <f>COUNTIF($C$1:$C719,C719)</f>
        <v>6</v>
      </c>
      <c r="E719" s="241" t="str">
        <f t="shared" si="31"/>
        <v>Make enquiry on local services, events, news6</v>
      </c>
      <c r="F719" s="86" t="s">
        <v>1502</v>
      </c>
      <c r="G719" s="242">
        <v>6.9898876404494395E-2</v>
      </c>
      <c r="H719" s="245">
        <v>108.574687240317</v>
      </c>
    </row>
    <row r="720" spans="1:8">
      <c r="A720" s="86" t="str">
        <v>loc_enqc_web</v>
      </c>
      <c r="B720" s="239">
        <v>719</v>
      </c>
      <c r="C720" s="86" t="s">
        <v>1562</v>
      </c>
      <c r="D720" s="241">
        <f>COUNTIF($C$1:$C720,C720)</f>
        <v>7</v>
      </c>
      <c r="E720" s="241" t="str">
        <f t="shared" si="31"/>
        <v>Make enquiry on local services, events, news7</v>
      </c>
      <c r="F720" s="86" t="s">
        <v>1504</v>
      </c>
      <c r="G720" s="242">
        <v>0.25021348314606739</v>
      </c>
      <c r="H720" s="245">
        <v>100.15897545557834</v>
      </c>
    </row>
    <row r="721" spans="1:8">
      <c r="A721" s="86" t="str">
        <v>loc_sub_app</v>
      </c>
      <c r="B721" s="239">
        <v>720</v>
      </c>
      <c r="C721" s="86" t="s">
        <v>1570</v>
      </c>
      <c r="D721" s="241">
        <f>COUNTIF($C$1:$C721,C721)</f>
        <v>1</v>
      </c>
      <c r="E721" s="241" t="str">
        <f t="shared" si="31"/>
        <v>Submit info to local services, events, news1</v>
      </c>
      <c r="F721" s="86" t="s">
        <v>1493</v>
      </c>
      <c r="G721" s="242">
        <v>0.16128089887640451</v>
      </c>
      <c r="H721" s="245">
        <v>111.15203660928313</v>
      </c>
    </row>
    <row r="722" spans="1:8">
      <c r="A722" s="86" t="str">
        <v>loc_sub_call</v>
      </c>
      <c r="B722" s="239">
        <v>721</v>
      </c>
      <c r="C722" s="86" t="s">
        <v>1570</v>
      </c>
      <c r="D722" s="241">
        <f>COUNTIF($C$1:$C722,C722)</f>
        <v>2</v>
      </c>
      <c r="E722" s="241" t="str">
        <f t="shared" si="31"/>
        <v>Submit info to local services, events, news2</v>
      </c>
      <c r="F722" s="86" t="s">
        <v>1495</v>
      </c>
      <c r="G722" s="242">
        <v>0.19047191011235953</v>
      </c>
      <c r="H722" s="245">
        <v>102.59478737955632</v>
      </c>
    </row>
    <row r="723" spans="1:8">
      <c r="A723" s="86" t="str">
        <v>loc_sub_email</v>
      </c>
      <c r="B723" s="239">
        <v>722</v>
      </c>
      <c r="C723" s="86" t="s">
        <v>1570</v>
      </c>
      <c r="D723" s="241">
        <f>COUNTIF($C$1:$C723,C723)</f>
        <v>3</v>
      </c>
      <c r="E723" s="241" t="str">
        <f t="shared" si="31"/>
        <v>Submit info to local services, events, news3</v>
      </c>
      <c r="F723" s="86" t="s">
        <v>1050</v>
      </c>
      <c r="G723" s="242">
        <v>0.32977528089887637</v>
      </c>
      <c r="H723" s="245">
        <v>99.901204542021901</v>
      </c>
    </row>
    <row r="724" spans="1:8">
      <c r="A724" s="86" t="str">
        <v>loc_sub_f2f</v>
      </c>
      <c r="B724" s="239">
        <v>723</v>
      </c>
      <c r="C724" s="86" t="s">
        <v>1570</v>
      </c>
      <c r="D724" s="241">
        <f>COUNTIF($C$1:$C724,C724)</f>
        <v>4</v>
      </c>
      <c r="E724" s="241" t="str">
        <f t="shared" si="31"/>
        <v>Submit info to local services, events, news4</v>
      </c>
      <c r="F724" s="86" t="s">
        <v>1498</v>
      </c>
      <c r="G724" s="242">
        <v>0.17499999999999996</v>
      </c>
      <c r="H724" s="245">
        <v>109.53884320871224</v>
      </c>
    </row>
    <row r="725" spans="1:8">
      <c r="A725" s="86" t="str">
        <v>loc_sub_mail</v>
      </c>
      <c r="B725" s="239">
        <v>724</v>
      </c>
      <c r="C725" s="86" t="s">
        <v>1570</v>
      </c>
      <c r="D725" s="241">
        <f>COUNTIF($C$1:$C725,C725)</f>
        <v>5</v>
      </c>
      <c r="E725" s="241" t="str">
        <f t="shared" si="31"/>
        <v>Submit info to local services, events, news5</v>
      </c>
      <c r="F725" s="86" t="s">
        <v>1500</v>
      </c>
      <c r="G725" s="242">
        <v>0.1338314606741573</v>
      </c>
      <c r="H725" s="245">
        <v>107.14124436722213</v>
      </c>
    </row>
    <row r="726" spans="1:8">
      <c r="A726" s="86" t="str">
        <v>loc_sub_txt</v>
      </c>
      <c r="B726" s="239">
        <v>725</v>
      </c>
      <c r="C726" s="86" t="s">
        <v>1570</v>
      </c>
      <c r="D726" s="241">
        <f>COUNTIF($C$1:$C726,C726)</f>
        <v>6</v>
      </c>
      <c r="E726" s="241" t="str">
        <f t="shared" si="31"/>
        <v>Submit info to local services, events, news6</v>
      </c>
      <c r="F726" s="86" t="s">
        <v>1502</v>
      </c>
      <c r="G726" s="242">
        <v>9.7078651685393244E-2</v>
      </c>
      <c r="H726" s="245">
        <v>115.65294653440378</v>
      </c>
    </row>
    <row r="727" spans="1:8">
      <c r="A727" s="86" t="str">
        <v>loc_sub_web</v>
      </c>
      <c r="B727" s="239">
        <v>726</v>
      </c>
      <c r="C727" s="86" t="s">
        <v>1570</v>
      </c>
      <c r="D727" s="241">
        <f>COUNTIF($C$1:$C727,C727)</f>
        <v>7</v>
      </c>
      <c r="E727" s="241" t="str">
        <f t="shared" si="31"/>
        <v>Submit info to local services, events, news7</v>
      </c>
      <c r="F727" s="86" t="s">
        <v>1504</v>
      </c>
      <c r="G727" s="242">
        <v>0.28082022471910117</v>
      </c>
      <c r="H727" s="245">
        <v>99.191126508042942</v>
      </c>
    </row>
    <row r="728" spans="1:8">
      <c r="A728" s="86" t="str">
        <v>loc_mark_app</v>
      </c>
      <c r="B728" s="239">
        <v>727</v>
      </c>
      <c r="C728" s="86" t="s">
        <v>1578</v>
      </c>
      <c r="D728" s="241">
        <f>COUNTIF($C$1:$C728,C728)</f>
        <v>1</v>
      </c>
      <c r="E728" s="241" t="str">
        <f t="shared" si="31"/>
        <v>Get info/marketing on local services, events, news1</v>
      </c>
      <c r="F728" s="86" t="s">
        <v>1493</v>
      </c>
      <c r="G728" s="242">
        <v>0.14794382022471911</v>
      </c>
      <c r="H728" s="245">
        <v>111.51612097513015</v>
      </c>
    </row>
    <row r="729" spans="1:8">
      <c r="A729" s="86" t="str">
        <v>loc_mark_call</v>
      </c>
      <c r="B729" s="239">
        <v>728</v>
      </c>
      <c r="C729" s="86" t="s">
        <v>1578</v>
      </c>
      <c r="D729" s="241">
        <f>COUNTIF($C$1:$C729,C729)</f>
        <v>2</v>
      </c>
      <c r="E729" s="241" t="str">
        <f t="shared" si="31"/>
        <v>Get info/marketing on local services, events, news2</v>
      </c>
      <c r="F729" s="86" t="s">
        <v>1495</v>
      </c>
      <c r="G729" s="242">
        <v>0.15693258426966292</v>
      </c>
      <c r="H729" s="245">
        <v>99.373087308050785</v>
      </c>
    </row>
    <row r="730" spans="1:8">
      <c r="A730" s="86" t="str">
        <v>loc_mark_email</v>
      </c>
      <c r="B730" s="239">
        <v>729</v>
      </c>
      <c r="C730" s="86" t="s">
        <v>1578</v>
      </c>
      <c r="D730" s="241">
        <f>COUNTIF($C$1:$C730,C730)</f>
        <v>3</v>
      </c>
      <c r="E730" s="241" t="str">
        <f t="shared" si="31"/>
        <v>Get info/marketing on local services, events, news3</v>
      </c>
      <c r="F730" s="86" t="s">
        <v>1050</v>
      </c>
      <c r="G730" s="242">
        <v>0.34343820224719102</v>
      </c>
      <c r="H730" s="245">
        <v>100.80936704382995</v>
      </c>
    </row>
    <row r="731" spans="1:8">
      <c r="A731" s="86" t="str">
        <v>loc_mark_f2f</v>
      </c>
      <c r="B731" s="239">
        <v>730</v>
      </c>
      <c r="C731" s="86" t="s">
        <v>1578</v>
      </c>
      <c r="D731" s="241">
        <f>COUNTIF($C$1:$C731,C731)</f>
        <v>4</v>
      </c>
      <c r="E731" s="241" t="str">
        <f t="shared" si="31"/>
        <v>Get info/marketing on local services, events, news4</v>
      </c>
      <c r="F731" s="86" t="s">
        <v>1498</v>
      </c>
      <c r="G731" s="242">
        <v>0.14371910112359551</v>
      </c>
      <c r="H731" s="245">
        <v>106.27989321919154</v>
      </c>
    </row>
    <row r="732" spans="1:8">
      <c r="A732" s="86" t="str">
        <v>loc_mark_mail</v>
      </c>
      <c r="B732" s="239">
        <v>731</v>
      </c>
      <c r="C732" s="86" t="s">
        <v>1578</v>
      </c>
      <c r="D732" s="241">
        <f>COUNTIF($C$1:$C732,C732)</f>
        <v>5</v>
      </c>
      <c r="E732" s="241" t="str">
        <f t="shared" si="31"/>
        <v>Get info/marketing on local services, events, news5</v>
      </c>
      <c r="F732" s="86" t="s">
        <v>1500</v>
      </c>
      <c r="G732" s="242">
        <v>0.15976404494382024</v>
      </c>
      <c r="H732" s="245">
        <v>101.4356990222051</v>
      </c>
    </row>
    <row r="733" spans="1:8">
      <c r="A733" s="86" t="str">
        <v>loc_mark_txt</v>
      </c>
      <c r="B733" s="239">
        <v>732</v>
      </c>
      <c r="C733" s="86" t="s">
        <v>1578</v>
      </c>
      <c r="D733" s="241">
        <f>COUNTIF($C$1:$C733,C733)</f>
        <v>6</v>
      </c>
      <c r="E733" s="241" t="str">
        <f t="shared" si="31"/>
        <v>Get info/marketing on local services, events, news6</v>
      </c>
      <c r="F733" s="86" t="s">
        <v>1502</v>
      </c>
      <c r="G733" s="242">
        <v>0.11505617977528088</v>
      </c>
      <c r="H733" s="245">
        <v>109.55176644823193</v>
      </c>
    </row>
    <row r="734" spans="1:8">
      <c r="A734" s="86" t="str">
        <v>loc_mark_web</v>
      </c>
      <c r="B734" s="239">
        <v>733</v>
      </c>
      <c r="C734" s="86" t="s">
        <v>1578</v>
      </c>
      <c r="D734" s="241">
        <f>COUNTIF($C$1:$C734,C734)</f>
        <v>7</v>
      </c>
      <c r="E734" s="241" t="str">
        <f t="shared" si="31"/>
        <v>Get info/marketing on local services, events, news7</v>
      </c>
      <c r="F734" s="86" t="s">
        <v>1504</v>
      </c>
      <c r="G734" s="242">
        <v>0.24904494382022471</v>
      </c>
      <c r="H734" s="245">
        <v>101.44304021373121</v>
      </c>
    </row>
    <row r="735" spans="1:8">
      <c r="A735" s="86" t="str">
        <v>loc_res_app</v>
      </c>
      <c r="B735" s="239">
        <v>734</v>
      </c>
      <c r="C735" s="86" t="s">
        <v>1586</v>
      </c>
      <c r="D735" s="241">
        <f>COUNTIF($C$1:$C735,C735)</f>
        <v>1</v>
      </c>
      <c r="E735" s="241" t="str">
        <f t="shared" si="31"/>
        <v>Research local services, events, news1</v>
      </c>
      <c r="F735" s="86" t="s">
        <v>1493</v>
      </c>
      <c r="G735" s="242">
        <v>0.14089887640449442</v>
      </c>
      <c r="H735" s="245">
        <v>114.42845066408687</v>
      </c>
    </row>
    <row r="736" spans="1:8">
      <c r="A736" s="86" t="str">
        <v>loc_res_call</v>
      </c>
      <c r="B736" s="239">
        <v>735</v>
      </c>
      <c r="C736" s="86" t="s">
        <v>1586</v>
      </c>
      <c r="D736" s="241">
        <f>COUNTIF($C$1:$C736,C736)</f>
        <v>2</v>
      </c>
      <c r="E736" s="241" t="str">
        <f t="shared" si="31"/>
        <v>Research local services, events, news2</v>
      </c>
      <c r="F736" s="86" t="s">
        <v>1495</v>
      </c>
      <c r="G736" s="242">
        <v>0.16412359550561798</v>
      </c>
      <c r="H736" s="245">
        <v>100.28727533532576</v>
      </c>
    </row>
    <row r="737" spans="1:8">
      <c r="A737" s="86" t="str">
        <v>loc_res_email</v>
      </c>
      <c r="B737" s="239">
        <v>736</v>
      </c>
      <c r="C737" s="86" t="s">
        <v>1586</v>
      </c>
      <c r="D737" s="241">
        <f>COUNTIF($C$1:$C737,C737)</f>
        <v>3</v>
      </c>
      <c r="E737" s="241" t="str">
        <f t="shared" si="31"/>
        <v>Research local services, events, news3</v>
      </c>
      <c r="F737" s="86" t="s">
        <v>1050</v>
      </c>
      <c r="G737" s="242">
        <v>0.25848314606741574</v>
      </c>
      <c r="H737" s="245">
        <v>101.20948504707729</v>
      </c>
    </row>
    <row r="738" spans="1:8">
      <c r="A738" s="86" t="str">
        <v>loc_res_f2f</v>
      </c>
      <c r="B738" s="239">
        <v>737</v>
      </c>
      <c r="C738" s="86" t="s">
        <v>1586</v>
      </c>
      <c r="D738" s="241">
        <f>COUNTIF($C$1:$C738,C738)</f>
        <v>4</v>
      </c>
      <c r="E738" s="241" t="str">
        <f t="shared" si="31"/>
        <v>Research local services, events, news4</v>
      </c>
      <c r="F738" s="86" t="s">
        <v>1498</v>
      </c>
      <c r="G738" s="242">
        <v>0.11644943820224719</v>
      </c>
      <c r="H738" s="245">
        <v>102.17411313956653</v>
      </c>
    </row>
    <row r="739" spans="1:8">
      <c r="A739" s="86" t="str">
        <v>loc_res_mail</v>
      </c>
      <c r="B739" s="239">
        <v>738</v>
      </c>
      <c r="C739" s="86" t="s">
        <v>1586</v>
      </c>
      <c r="D739" s="241">
        <f>COUNTIF($C$1:$C739,C739)</f>
        <v>5</v>
      </c>
      <c r="E739" s="241" t="str">
        <f t="shared" si="31"/>
        <v>Research local services, events, news5</v>
      </c>
      <c r="F739" s="86" t="s">
        <v>1500</v>
      </c>
      <c r="G739" s="242">
        <v>8.4820224719101112E-2</v>
      </c>
      <c r="H739" s="245">
        <v>111.88600053329615</v>
      </c>
    </row>
    <row r="740" spans="1:8">
      <c r="A740" s="86" t="str">
        <v>loc_res_txt</v>
      </c>
      <c r="B740" s="239">
        <v>739</v>
      </c>
      <c r="C740" s="86" t="s">
        <v>1586</v>
      </c>
      <c r="D740" s="241">
        <f>COUNTIF($C$1:$C740,C740)</f>
        <v>6</v>
      </c>
      <c r="E740" s="241" t="str">
        <f t="shared" si="31"/>
        <v>Research local services, events, news6</v>
      </c>
      <c r="F740" s="86" t="s">
        <v>1502</v>
      </c>
      <c r="G740" s="242">
        <v>7.638202247191013E-2</v>
      </c>
      <c r="H740" s="245">
        <v>115.13827813491375</v>
      </c>
    </row>
    <row r="741" spans="1:8">
      <c r="A741" s="86" t="str">
        <v>loc_res_web</v>
      </c>
      <c r="B741" s="239">
        <v>740</v>
      </c>
      <c r="C741" s="86" t="s">
        <v>1586</v>
      </c>
      <c r="D741" s="241">
        <f>COUNTIF($C$1:$C741,C741)</f>
        <v>7</v>
      </c>
      <c r="E741" s="241" t="str">
        <f t="shared" si="31"/>
        <v>Research local services, events, news7</v>
      </c>
      <c r="F741" s="86" t="s">
        <v>1504</v>
      </c>
      <c r="G741" s="242">
        <v>0.31260674157303364</v>
      </c>
      <c r="H741" s="245">
        <v>100.23597077769766</v>
      </c>
    </row>
    <row r="742" spans="1:8">
      <c r="A742" s="86" t="str">
        <v>utl_enqc_app</v>
      </c>
      <c r="B742" s="239">
        <v>741</v>
      </c>
      <c r="C742" s="86" t="s">
        <v>1594</v>
      </c>
      <c r="D742" s="241">
        <f>COUNTIF($C$1:$C742,C742)</f>
        <v>1</v>
      </c>
      <c r="E742" s="241" t="str">
        <f t="shared" si="31"/>
        <v>Make enquiry on utilities1</v>
      </c>
      <c r="F742" s="86" t="s">
        <v>1493</v>
      </c>
      <c r="G742" s="242">
        <v>0.14747191011235958</v>
      </c>
      <c r="H742" s="245">
        <v>104.73881749015506</v>
      </c>
    </row>
    <row r="743" spans="1:8">
      <c r="A743" s="86" t="str">
        <v>utl_enqc_call</v>
      </c>
      <c r="B743" s="239">
        <v>742</v>
      </c>
      <c r="C743" s="86" t="s">
        <v>1594</v>
      </c>
      <c r="D743" s="241">
        <f>COUNTIF($C$1:$C743,C743)</f>
        <v>2</v>
      </c>
      <c r="E743" s="241" t="str">
        <f t="shared" si="31"/>
        <v>Make enquiry on utilities2</v>
      </c>
      <c r="F743" s="86" t="s">
        <v>1495</v>
      </c>
      <c r="G743" s="242">
        <v>0.35887640449438202</v>
      </c>
      <c r="H743" s="245">
        <v>100.05558664261494</v>
      </c>
    </row>
    <row r="744" spans="1:8">
      <c r="A744" s="86" t="str">
        <v>utl_enqc_email</v>
      </c>
      <c r="B744" s="239">
        <v>743</v>
      </c>
      <c r="C744" s="86" t="s">
        <v>1594</v>
      </c>
      <c r="D744" s="241">
        <f>COUNTIF($C$1:$C744,C744)</f>
        <v>3</v>
      </c>
      <c r="E744" s="241" t="str">
        <f t="shared" si="31"/>
        <v>Make enquiry on utilities3</v>
      </c>
      <c r="F744" s="86" t="s">
        <v>1050</v>
      </c>
      <c r="G744" s="242">
        <v>0.36999999999999994</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0.20771910112359554</v>
      </c>
      <c r="H745" s="245">
        <v>102.81311589869541</v>
      </c>
    </row>
    <row r="746" spans="1:8">
      <c r="A746" s="86" t="str">
        <v>utl_enqc_mail</v>
      </c>
      <c r="B746" s="239">
        <v>745</v>
      </c>
      <c r="C746" s="86" t="s">
        <v>1594</v>
      </c>
      <c r="D746" s="241">
        <f>COUNTIF($C$1:$C746,C746)</f>
        <v>5</v>
      </c>
      <c r="E746" s="241" t="str">
        <f t="shared" si="31"/>
        <v>Make enquiry on utilities5</v>
      </c>
      <c r="F746" s="86" t="s">
        <v>1500</v>
      </c>
      <c r="G746" s="242">
        <v>0.13035955056179777</v>
      </c>
      <c r="H746" s="245">
        <v>95.029340235821977</v>
      </c>
    </row>
    <row r="747" spans="1:8">
      <c r="A747" s="86" t="str">
        <v>utl_enqc_txt</v>
      </c>
      <c r="B747" s="239">
        <v>746</v>
      </c>
      <c r="C747" s="86" t="s">
        <v>1594</v>
      </c>
      <c r="D747" s="241">
        <f>COUNTIF($C$1:$C747,C747)</f>
        <v>6</v>
      </c>
      <c r="E747" s="241" t="str">
        <f t="shared" si="31"/>
        <v>Make enquiry on utilities6</v>
      </c>
      <c r="F747" s="86" t="s">
        <v>1502</v>
      </c>
      <c r="G747" s="242">
        <v>8.0483146067415717E-2</v>
      </c>
      <c r="H747" s="245">
        <v>108.42926751182817</v>
      </c>
    </row>
    <row r="748" spans="1:8">
      <c r="A748" s="86" t="str">
        <v>utl_enqc_web</v>
      </c>
      <c r="B748" s="239">
        <v>747</v>
      </c>
      <c r="C748" s="86" t="s">
        <v>1594</v>
      </c>
      <c r="D748" s="241">
        <f>COUNTIF($C$1:$C748,C748)</f>
        <v>7</v>
      </c>
      <c r="E748" s="241" t="str">
        <f t="shared" si="31"/>
        <v>Make enquiry on utilities7</v>
      </c>
      <c r="F748" s="86" t="s">
        <v>1504</v>
      </c>
      <c r="G748" s="242">
        <v>0.29246067415730342</v>
      </c>
      <c r="H748" s="245">
        <v>100.11620425513736</v>
      </c>
    </row>
    <row r="749" spans="1:8">
      <c r="A749" s="86" t="str">
        <v>utl_sub_app</v>
      </c>
      <c r="B749" s="239">
        <v>748</v>
      </c>
      <c r="C749" s="86" t="s">
        <v>1602</v>
      </c>
      <c r="D749" s="241">
        <f>COUNTIF($C$1:$C749,C749)</f>
        <v>1</v>
      </c>
      <c r="E749" s="241" t="str">
        <f t="shared" si="31"/>
        <v>Submit info to on utilities1</v>
      </c>
      <c r="F749" s="86" t="s">
        <v>1493</v>
      </c>
      <c r="G749" s="242">
        <v>0.204752808988764</v>
      </c>
      <c r="H749" s="245">
        <v>105.66110439584489</v>
      </c>
    </row>
    <row r="750" spans="1:8">
      <c r="A750" s="86" t="str">
        <v>utl_sub_call</v>
      </c>
      <c r="B750" s="239">
        <v>749</v>
      </c>
      <c r="C750" s="86" t="s">
        <v>1602</v>
      </c>
      <c r="D750" s="241">
        <f>COUNTIF($C$1:$C750,C750)</f>
        <v>2</v>
      </c>
      <c r="E750" s="241" t="str">
        <f t="shared" si="31"/>
        <v>Submit info to on utilities2</v>
      </c>
      <c r="F750" s="86" t="s">
        <v>1495</v>
      </c>
      <c r="G750" s="242">
        <v>0.26883146067415725</v>
      </c>
      <c r="H750" s="245">
        <v>102.36520643699588</v>
      </c>
    </row>
    <row r="751" spans="1:8">
      <c r="A751" s="86" t="str">
        <v>utl_sub_email</v>
      </c>
      <c r="B751" s="239">
        <v>750</v>
      </c>
      <c r="C751" s="86" t="s">
        <v>1602</v>
      </c>
      <c r="D751" s="241">
        <f>COUNTIF($C$1:$C751,C751)</f>
        <v>3</v>
      </c>
      <c r="E751" s="241" t="str">
        <f t="shared" si="31"/>
        <v>Submit info to on utilities3</v>
      </c>
      <c r="F751" s="86" t="s">
        <v>1050</v>
      </c>
      <c r="G751" s="242">
        <v>0.28416853932584274</v>
      </c>
      <c r="H751" s="245">
        <v>98.992209727385756</v>
      </c>
    </row>
    <row r="752" spans="1:8">
      <c r="A752" s="86" t="str">
        <v>utl_sub_f2f</v>
      </c>
      <c r="B752" s="239">
        <v>751</v>
      </c>
      <c r="C752" s="86" t="s">
        <v>1602</v>
      </c>
      <c r="D752" s="241">
        <f>COUNTIF($C$1:$C752,C752)</f>
        <v>4</v>
      </c>
      <c r="E752" s="241" t="str">
        <f t="shared" si="31"/>
        <v>Submit info to on utilities4</v>
      </c>
      <c r="F752" s="86" t="s">
        <v>1498</v>
      </c>
      <c r="G752" s="242">
        <v>0.19380898876404493</v>
      </c>
      <c r="H752" s="245">
        <v>101.81601313528907</v>
      </c>
    </row>
    <row r="753" spans="1:8">
      <c r="A753" s="86" t="str">
        <v>utl_sub_mail</v>
      </c>
      <c r="B753" s="239">
        <v>752</v>
      </c>
      <c r="C753" s="86" t="s">
        <v>1602</v>
      </c>
      <c r="D753" s="241">
        <f>COUNTIF($C$1:$C753,C753)</f>
        <v>5</v>
      </c>
      <c r="E753" s="241" t="str">
        <f t="shared" si="31"/>
        <v>Submit info to on utilities5</v>
      </c>
      <c r="F753" s="86" t="s">
        <v>1500</v>
      </c>
      <c r="G753" s="242">
        <v>0.12584269662921346</v>
      </c>
      <c r="H753" s="245">
        <v>101.44508551267973</v>
      </c>
    </row>
    <row r="754" spans="1:8">
      <c r="A754" s="86" t="str">
        <v>utl_sub_txt</v>
      </c>
      <c r="B754" s="239">
        <v>753</v>
      </c>
      <c r="C754" s="86" t="s">
        <v>1602</v>
      </c>
      <c r="D754" s="241">
        <f>COUNTIF($C$1:$C754,C754)</f>
        <v>6</v>
      </c>
      <c r="E754" s="241" t="str">
        <f t="shared" si="31"/>
        <v>Submit info to on utilities6</v>
      </c>
      <c r="F754" s="86" t="s">
        <v>1502</v>
      </c>
      <c r="G754" s="242">
        <v>8.9011235955056181E-2</v>
      </c>
      <c r="H754" s="245">
        <v>106.62610670868959</v>
      </c>
    </row>
    <row r="755" spans="1:8">
      <c r="A755" s="86" t="str">
        <v>utl_sub_web</v>
      </c>
      <c r="B755" s="239">
        <v>754</v>
      </c>
      <c r="C755" s="86" t="s">
        <v>1602</v>
      </c>
      <c r="D755" s="241">
        <f>COUNTIF($C$1:$C755,C755)</f>
        <v>7</v>
      </c>
      <c r="E755" s="241" t="str">
        <f t="shared" si="31"/>
        <v>Submit info to on utilities7</v>
      </c>
      <c r="F755" s="86" t="s">
        <v>1504</v>
      </c>
      <c r="G755" s="242">
        <v>0.33013483146067413</v>
      </c>
      <c r="H755" s="245">
        <v>99.986438250464957</v>
      </c>
    </row>
    <row r="756" spans="1:8">
      <c r="A756" s="86" t="str">
        <v>utl_mark_app</v>
      </c>
      <c r="B756" s="239">
        <v>755</v>
      </c>
      <c r="C756" s="86" t="s">
        <v>1610</v>
      </c>
      <c r="D756" s="241">
        <f>COUNTIF($C$1:$C756,C756)</f>
        <v>1</v>
      </c>
      <c r="E756" s="241" t="str">
        <f t="shared" si="31"/>
        <v>Get info/marketing on utilities1</v>
      </c>
      <c r="F756" s="86" t="s">
        <v>1493</v>
      </c>
      <c r="G756" s="242">
        <v>0.16216853932584274</v>
      </c>
      <c r="H756" s="245">
        <v>106.06089857435801</v>
      </c>
    </row>
    <row r="757" spans="1:8">
      <c r="A757" s="86" t="str">
        <v>utl_mark_call</v>
      </c>
      <c r="B757" s="239">
        <v>756</v>
      </c>
      <c r="C757" s="86" t="s">
        <v>1610</v>
      </c>
      <c r="D757" s="241">
        <f>COUNTIF($C$1:$C757,C757)</f>
        <v>2</v>
      </c>
      <c r="E757" s="241" t="str">
        <f t="shared" si="31"/>
        <v>Get info/marketing on utilities2</v>
      </c>
      <c r="F757" s="86" t="s">
        <v>1495</v>
      </c>
      <c r="G757" s="242">
        <v>0.22513483146067417</v>
      </c>
      <c r="H757" s="245">
        <v>104.21813878422401</v>
      </c>
    </row>
    <row r="758" spans="1:8">
      <c r="A758" s="86" t="str">
        <v>utl_mark_email</v>
      </c>
      <c r="B758" s="239">
        <v>757</v>
      </c>
      <c r="C758" s="86" t="s">
        <v>1610</v>
      </c>
      <c r="D758" s="241">
        <f>COUNTIF($C$1:$C758,C758)</f>
        <v>3</v>
      </c>
      <c r="E758" s="241" t="str">
        <f t="shared" si="31"/>
        <v>Get info/marketing on utilities3</v>
      </c>
      <c r="F758" s="86" t="s">
        <v>1050</v>
      </c>
      <c r="G758" s="242">
        <v>0.33349438202247189</v>
      </c>
      <c r="H758" s="245">
        <v>102.07358322594165</v>
      </c>
    </row>
    <row r="759" spans="1:8">
      <c r="A759" s="86" t="str">
        <v>utl_mark_f2f</v>
      </c>
      <c r="B759" s="239">
        <v>758</v>
      </c>
      <c r="C759" s="86" t="s">
        <v>1610</v>
      </c>
      <c r="D759" s="241">
        <f>COUNTIF($C$1:$C759,C759)</f>
        <v>4</v>
      </c>
      <c r="E759" s="241" t="str">
        <f t="shared" si="31"/>
        <v>Get info/marketing on utilities4</v>
      </c>
      <c r="F759" s="86" t="s">
        <v>1498</v>
      </c>
      <c r="G759" s="242">
        <v>0.17571910112359551</v>
      </c>
      <c r="H759" s="245">
        <v>105.55640393805932</v>
      </c>
    </row>
    <row r="760" spans="1:8">
      <c r="A760" s="86" t="str">
        <v>utl_mark_mail</v>
      </c>
      <c r="B760" s="239">
        <v>759</v>
      </c>
      <c r="C760" s="86" t="s">
        <v>1610</v>
      </c>
      <c r="D760" s="241">
        <f>COUNTIF($C$1:$C760,C760)</f>
        <v>5</v>
      </c>
      <c r="E760" s="241" t="str">
        <f t="shared" si="31"/>
        <v>Get info/marketing on utilities5</v>
      </c>
      <c r="F760" s="86" t="s">
        <v>1500</v>
      </c>
      <c r="G760" s="242">
        <v>0.19556179775280899</v>
      </c>
      <c r="H760" s="245">
        <v>101.10943456950477</v>
      </c>
    </row>
    <row r="761" spans="1:8">
      <c r="A761" s="86" t="str">
        <v>utl_mark_txt</v>
      </c>
      <c r="B761" s="239">
        <v>760</v>
      </c>
      <c r="C761" s="86" t="s">
        <v>1610</v>
      </c>
      <c r="D761" s="241">
        <f>COUNTIF($C$1:$C761,C761)</f>
        <v>6</v>
      </c>
      <c r="E761" s="241" t="str">
        <f t="shared" si="31"/>
        <v>Get info/marketing on utilities6</v>
      </c>
      <c r="F761" s="86" t="s">
        <v>1502</v>
      </c>
      <c r="G761" s="242">
        <v>9.1696629213483136E-2</v>
      </c>
      <c r="H761" s="245">
        <v>103.47847778092363</v>
      </c>
    </row>
    <row r="762" spans="1:8">
      <c r="A762" s="86" t="str">
        <v>utl_mark_web</v>
      </c>
      <c r="B762" s="239">
        <v>761</v>
      </c>
      <c r="C762" s="86" t="s">
        <v>1610</v>
      </c>
      <c r="D762" s="241">
        <f>COUNTIF($C$1:$C762,C762)</f>
        <v>7</v>
      </c>
      <c r="E762" s="241" t="str">
        <f t="shared" si="31"/>
        <v>Get info/marketing on utilities7</v>
      </c>
      <c r="F762" s="86" t="s">
        <v>1504</v>
      </c>
      <c r="G762" s="242">
        <v>0.31313483146067411</v>
      </c>
      <c r="H762" s="245">
        <v>100.82579470003807</v>
      </c>
    </row>
    <row r="763" spans="1:8">
      <c r="A763" s="86" t="str">
        <v>utl_res_app</v>
      </c>
      <c r="B763" s="239">
        <v>762</v>
      </c>
      <c r="C763" s="86" t="s">
        <v>1618</v>
      </c>
      <c r="D763" s="241">
        <f>COUNTIF($C$1:$C763,C763)</f>
        <v>1</v>
      </c>
      <c r="E763" s="241" t="str">
        <f t="shared" si="31"/>
        <v>Research utilities1</v>
      </c>
      <c r="F763" s="86" t="s">
        <v>1493</v>
      </c>
      <c r="G763" s="242">
        <v>0.15471910112359552</v>
      </c>
      <c r="H763" s="245">
        <v>108.46041504727664</v>
      </c>
    </row>
    <row r="764" spans="1:8">
      <c r="A764" s="86" t="str">
        <v>utl_res_call</v>
      </c>
      <c r="B764" s="239">
        <v>763</v>
      </c>
      <c r="C764" s="86" t="s">
        <v>1618</v>
      </c>
      <c r="D764" s="241">
        <f>COUNTIF($C$1:$C764,C764)</f>
        <v>2</v>
      </c>
      <c r="E764" s="241" t="str">
        <f t="shared" si="31"/>
        <v>Research utilities2</v>
      </c>
      <c r="F764" s="86" t="s">
        <v>1495</v>
      </c>
      <c r="G764" s="242">
        <v>0.23944943820224718</v>
      </c>
      <c r="H764" s="245">
        <v>106.74735539707886</v>
      </c>
    </row>
    <row r="765" spans="1:8">
      <c r="A765" s="86" t="str">
        <v>utl_res_email</v>
      </c>
      <c r="B765" s="239">
        <v>764</v>
      </c>
      <c r="C765" s="86" t="s">
        <v>1618</v>
      </c>
      <c r="D765" s="241">
        <f>COUNTIF($C$1:$C765,C765)</f>
        <v>3</v>
      </c>
      <c r="E765" s="241" t="str">
        <f t="shared" si="31"/>
        <v>Research utilities3</v>
      </c>
      <c r="F765" s="86" t="s">
        <v>1050</v>
      </c>
      <c r="G765" s="242">
        <v>0.23160674157303371</v>
      </c>
      <c r="H765" s="245">
        <v>100.36072357676147</v>
      </c>
    </row>
    <row r="766" spans="1:8">
      <c r="A766" s="86" t="str">
        <v>utl_res_f2f</v>
      </c>
      <c r="B766" s="239">
        <v>765</v>
      </c>
      <c r="C766" s="86" t="s">
        <v>1618</v>
      </c>
      <c r="D766" s="241">
        <f>COUNTIF($C$1:$C766,C766)</f>
        <v>4</v>
      </c>
      <c r="E766" s="241" t="str">
        <f t="shared" si="31"/>
        <v>Research utilities4</v>
      </c>
      <c r="F766" s="86" t="s">
        <v>1498</v>
      </c>
      <c r="G766" s="242">
        <v>0.13907865168539327</v>
      </c>
      <c r="H766" s="245">
        <v>105.2760970002748</v>
      </c>
    </row>
    <row r="767" spans="1:8">
      <c r="A767" s="86" t="str">
        <v>utl_res_mail</v>
      </c>
      <c r="B767" s="239">
        <v>766</v>
      </c>
      <c r="C767" s="86" t="s">
        <v>1618</v>
      </c>
      <c r="D767" s="241">
        <f>COUNTIF($C$1:$C767,C767)</f>
        <v>5</v>
      </c>
      <c r="E767" s="241" t="str">
        <f t="shared" si="31"/>
        <v>Research utilities5</v>
      </c>
      <c r="F767" s="86" t="s">
        <v>1500</v>
      </c>
      <c r="G767" s="242">
        <v>8.7089887640449434E-2</v>
      </c>
      <c r="H767" s="245">
        <v>105.6928299832326</v>
      </c>
    </row>
    <row r="768" spans="1:8">
      <c r="A768" s="86" t="str">
        <v>utl_res_txt</v>
      </c>
      <c r="B768" s="239">
        <v>767</v>
      </c>
      <c r="C768" s="86" t="s">
        <v>1618</v>
      </c>
      <c r="D768" s="241">
        <f>COUNTIF($C$1:$C768,C768)</f>
        <v>6</v>
      </c>
      <c r="E768" s="241" t="str">
        <f t="shared" si="31"/>
        <v>Research utilities6</v>
      </c>
      <c r="F768" s="86" t="s">
        <v>1502</v>
      </c>
      <c r="G768" s="242">
        <v>7.2235955056179774E-2</v>
      </c>
      <c r="H768" s="245">
        <v>106.60079956821455</v>
      </c>
    </row>
    <row r="769" spans="1:8">
      <c r="A769" s="86" t="str">
        <v>utl_res_web</v>
      </c>
      <c r="B769" s="239">
        <v>768</v>
      </c>
      <c r="C769" s="86" t="s">
        <v>1618</v>
      </c>
      <c r="D769" s="241">
        <f>COUNTIF($C$1:$C769,C769)</f>
        <v>7</v>
      </c>
      <c r="E769" s="241" t="str">
        <f t="shared" si="31"/>
        <v>Research utilities7</v>
      </c>
      <c r="F769" s="86" t="s">
        <v>1504</v>
      </c>
      <c r="G769" s="242">
        <v>0.4125505617977529</v>
      </c>
      <c r="H769" s="245">
        <v>98.431875043490649</v>
      </c>
    </row>
    <row r="770" spans="1:8">
      <c r="A770" s="86" t="str">
        <v>retles_enqc_app</v>
      </c>
      <c r="B770" s="239">
        <v>769</v>
      </c>
      <c r="C770" s="86" t="s">
        <v>1626</v>
      </c>
      <c r="D770" s="241">
        <f>COUNTIF($C$1:$C770,C770)</f>
        <v>1</v>
      </c>
      <c r="E770" s="241" t="str">
        <f t="shared" si="31"/>
        <v>Make enquiry on retail and leisure1</v>
      </c>
      <c r="F770" s="86" t="s">
        <v>1493</v>
      </c>
      <c r="G770" s="242">
        <v>0.20849438202247192</v>
      </c>
      <c r="H770" s="245">
        <v>107.10874451934916</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0.4006629213483146</v>
      </c>
      <c r="H771" s="245">
        <v>100.3064043614612</v>
      </c>
    </row>
    <row r="772" spans="1:8">
      <c r="A772" s="86" t="str">
        <v>retles_enqc_eml</v>
      </c>
      <c r="B772" s="239">
        <v>771</v>
      </c>
      <c r="C772" s="86" t="s">
        <v>1626</v>
      </c>
      <c r="D772" s="241">
        <f>COUNTIF($C$1:$C772,C772)</f>
        <v>3</v>
      </c>
      <c r="E772" s="241" t="str">
        <f t="shared" si="32"/>
        <v>Make enquiry on retail and leisure3</v>
      </c>
      <c r="F772" s="86" t="s">
        <v>1050</v>
      </c>
      <c r="G772" s="242">
        <v>0.46202247191011242</v>
      </c>
      <c r="H772" s="245">
        <v>99.978043559276244</v>
      </c>
    </row>
    <row r="773" spans="1:8">
      <c r="A773" s="86" t="str">
        <v>retles_enqc_f2f</v>
      </c>
      <c r="B773" s="239">
        <v>772</v>
      </c>
      <c r="C773" s="86" t="s">
        <v>1626</v>
      </c>
      <c r="D773" s="241">
        <f>COUNTIF($C$1:$C773,C773)</f>
        <v>4</v>
      </c>
      <c r="E773" s="241" t="str">
        <f t="shared" si="32"/>
        <v>Make enquiry on retail and leisure4</v>
      </c>
      <c r="F773" s="86" t="s">
        <v>1498</v>
      </c>
      <c r="G773" s="242">
        <v>0.39</v>
      </c>
      <c r="H773" s="245">
        <v>101.70961009264516</v>
      </c>
    </row>
    <row r="774" spans="1:8">
      <c r="A774" s="86" t="str">
        <v>retles_enqc_mail</v>
      </c>
      <c r="B774" s="239">
        <v>773</v>
      </c>
      <c r="C774" s="86" t="s">
        <v>1626</v>
      </c>
      <c r="D774" s="241">
        <f>COUNTIF($C$1:$C774,C774)</f>
        <v>5</v>
      </c>
      <c r="E774" s="241" t="str">
        <f t="shared" si="32"/>
        <v>Make enquiry on retail and leisure5</v>
      </c>
      <c r="F774" s="86" t="s">
        <v>1500</v>
      </c>
      <c r="G774" s="242">
        <v>0.17048314606741574</v>
      </c>
      <c r="H774" s="245">
        <v>103.56819595955487</v>
      </c>
    </row>
    <row r="775" spans="1:8">
      <c r="A775" s="86" t="str">
        <v>retles_enqc_txt</v>
      </c>
      <c r="B775" s="239">
        <v>774</v>
      </c>
      <c r="C775" s="86" t="s">
        <v>1626</v>
      </c>
      <c r="D775" s="241">
        <f>COUNTIF($C$1:$C775,C775)</f>
        <v>6</v>
      </c>
      <c r="E775" s="241" t="str">
        <f t="shared" si="32"/>
        <v>Make enquiry on retail and leisure6</v>
      </c>
      <c r="F775" s="86" t="s">
        <v>1502</v>
      </c>
      <c r="G775" s="242">
        <v>0.12558426966292136</v>
      </c>
      <c r="H775" s="245">
        <v>111.23607626623793</v>
      </c>
    </row>
    <row r="776" spans="1:8">
      <c r="A776" s="86" t="str">
        <v>retles_enqc_web</v>
      </c>
      <c r="B776" s="239">
        <v>775</v>
      </c>
      <c r="C776" s="86" t="s">
        <v>1626</v>
      </c>
      <c r="D776" s="241">
        <f>COUNTIF($C$1:$C776,C776)</f>
        <v>7</v>
      </c>
      <c r="E776" s="241" t="str">
        <f t="shared" si="32"/>
        <v>Make enquiry on retail and leisure7</v>
      </c>
      <c r="F776" s="86" t="s">
        <v>1504</v>
      </c>
      <c r="G776" s="242">
        <v>0.38603370786516855</v>
      </c>
      <c r="H776" s="245">
        <v>99.42183554619595</v>
      </c>
    </row>
    <row r="777" spans="1:8">
      <c r="A777" s="86" t="str">
        <v>retles_sub_app</v>
      </c>
      <c r="B777" s="239">
        <v>776</v>
      </c>
      <c r="C777" s="86" t="s">
        <v>1634</v>
      </c>
      <c r="D777" s="241">
        <f>COUNTIF($C$1:$C777,C777)</f>
        <v>1</v>
      </c>
      <c r="E777" s="241" t="str">
        <f t="shared" si="32"/>
        <v>Submit info to retail and leisure1</v>
      </c>
      <c r="F777" s="86" t="s">
        <v>1493</v>
      </c>
      <c r="G777" s="242">
        <v>0.26726966292134835</v>
      </c>
      <c r="H777" s="245">
        <v>103.35668230148785</v>
      </c>
    </row>
    <row r="778" spans="1:8">
      <c r="A778" s="86" t="str">
        <v>retles_sub_call</v>
      </c>
      <c r="B778" s="239">
        <v>777</v>
      </c>
      <c r="C778" s="86" t="s">
        <v>1634</v>
      </c>
      <c r="D778" s="241">
        <f>COUNTIF($C$1:$C778,C778)</f>
        <v>2</v>
      </c>
      <c r="E778" s="241" t="str">
        <f t="shared" si="32"/>
        <v>Submit info to retail and leisure2</v>
      </c>
      <c r="F778" s="86" t="s">
        <v>1495</v>
      </c>
      <c r="G778" s="242">
        <v>0.37474157303370792</v>
      </c>
      <c r="H778" s="245">
        <v>100.29410421129283</v>
      </c>
    </row>
    <row r="779" spans="1:8">
      <c r="A779" s="86" t="str">
        <v>retles_sub_eml</v>
      </c>
      <c r="B779" s="239">
        <v>778</v>
      </c>
      <c r="C779" s="86" t="s">
        <v>1634</v>
      </c>
      <c r="D779" s="241">
        <f>COUNTIF($C$1:$C779,C779)</f>
        <v>3</v>
      </c>
      <c r="E779" s="241" t="str">
        <f t="shared" si="32"/>
        <v>Submit info to retail and leisure3</v>
      </c>
      <c r="F779" s="86" t="s">
        <v>1050</v>
      </c>
      <c r="G779" s="242">
        <v>0.36684269662921348</v>
      </c>
      <c r="H779" s="245">
        <v>99.53517082376095</v>
      </c>
    </row>
    <row r="780" spans="1:8">
      <c r="A780" s="86" t="str">
        <v>retles_sub_f2f</v>
      </c>
      <c r="B780" s="239">
        <v>779</v>
      </c>
      <c r="C780" s="86" t="s">
        <v>1634</v>
      </c>
      <c r="D780" s="241">
        <f>COUNTIF($C$1:$C780,C780)</f>
        <v>4</v>
      </c>
      <c r="E780" s="241" t="str">
        <f t="shared" si="32"/>
        <v>Submit info to retail and leisure4</v>
      </c>
      <c r="F780" s="86" t="s">
        <v>1498</v>
      </c>
      <c r="G780" s="242">
        <v>0.40158426966292132</v>
      </c>
      <c r="H780" s="245">
        <v>102.21001332813435</v>
      </c>
    </row>
    <row r="781" spans="1:8">
      <c r="A781" s="86" t="str">
        <v>retles_sub_mail</v>
      </c>
      <c r="B781" s="239">
        <v>780</v>
      </c>
      <c r="C781" s="86" t="s">
        <v>1634</v>
      </c>
      <c r="D781" s="241">
        <f>COUNTIF($C$1:$C781,C781)</f>
        <v>5</v>
      </c>
      <c r="E781" s="241" t="str">
        <f t="shared" si="32"/>
        <v>Submit info to retail and leisure5</v>
      </c>
      <c r="F781" s="86" t="s">
        <v>1500</v>
      </c>
      <c r="G781" s="242">
        <v>0.13259550561797753</v>
      </c>
      <c r="H781" s="245">
        <v>104.31541102527386</v>
      </c>
    </row>
    <row r="782" spans="1:8">
      <c r="A782" s="86" t="str">
        <v>retles_sub_txt</v>
      </c>
      <c r="B782" s="239">
        <v>781</v>
      </c>
      <c r="C782" s="86" t="s">
        <v>1634</v>
      </c>
      <c r="D782" s="241">
        <f>COUNTIF($C$1:$C782,C782)</f>
        <v>6</v>
      </c>
      <c r="E782" s="241" t="str">
        <f t="shared" si="32"/>
        <v>Submit info to retail and leisure6</v>
      </c>
      <c r="F782" s="86" t="s">
        <v>1502</v>
      </c>
      <c r="G782" s="242">
        <v>0.12365168539325844</v>
      </c>
      <c r="H782" s="245">
        <v>105.92425574476752</v>
      </c>
    </row>
    <row r="783" spans="1:8">
      <c r="A783" s="86" t="str">
        <v>retles_sub_web</v>
      </c>
      <c r="B783" s="239">
        <v>782</v>
      </c>
      <c r="C783" s="86" t="s">
        <v>1634</v>
      </c>
      <c r="D783" s="241">
        <f>COUNTIF($C$1:$C783,C783)</f>
        <v>7</v>
      </c>
      <c r="E783" s="241" t="str">
        <f t="shared" si="32"/>
        <v>Submit info to retail and leisure7</v>
      </c>
      <c r="F783" s="86" t="s">
        <v>1504</v>
      </c>
      <c r="G783" s="242">
        <v>0.4352022471910113</v>
      </c>
      <c r="H783" s="245">
        <v>99.19920165723201</v>
      </c>
    </row>
    <row r="784" spans="1:8">
      <c r="A784" s="86" t="str">
        <v>retles_mark_app</v>
      </c>
      <c r="B784" s="239">
        <v>783</v>
      </c>
      <c r="C784" s="86" t="s">
        <v>1642</v>
      </c>
      <c r="D784" s="241">
        <f>COUNTIF($C$1:$C784,C784)</f>
        <v>1</v>
      </c>
      <c r="E784" s="241" t="str">
        <f t="shared" si="32"/>
        <v>Get info/marketing on retail and leisure1</v>
      </c>
      <c r="F784" s="86" t="s">
        <v>1493</v>
      </c>
      <c r="G784" s="242">
        <v>0.22155056179775282</v>
      </c>
      <c r="H784" s="245">
        <v>101.67690484305874</v>
      </c>
    </row>
    <row r="785" spans="1:8">
      <c r="A785" s="86" t="str">
        <v>retles_mark_call</v>
      </c>
      <c r="B785" s="239">
        <v>784</v>
      </c>
      <c r="C785" s="86" t="s">
        <v>1642</v>
      </c>
      <c r="D785" s="241">
        <f>COUNTIF($C$1:$C785,C785)</f>
        <v>2</v>
      </c>
      <c r="E785" s="241" t="str">
        <f t="shared" si="32"/>
        <v>Get info/marketing on retail and leisure2</v>
      </c>
      <c r="F785" s="86" t="s">
        <v>1495</v>
      </c>
      <c r="G785" s="242">
        <v>0.2284494382022472</v>
      </c>
      <c r="H785" s="245">
        <v>104.23534009406077</v>
      </c>
    </row>
    <row r="786" spans="1:8">
      <c r="A786" s="86" t="str">
        <v>retles_mark_eml</v>
      </c>
      <c r="B786" s="239">
        <v>785</v>
      </c>
      <c r="C786" s="86" t="s">
        <v>1642</v>
      </c>
      <c r="D786" s="241">
        <f>COUNTIF($C$1:$C786,C786)</f>
        <v>3</v>
      </c>
      <c r="E786" s="241" t="str">
        <f t="shared" si="32"/>
        <v>Get info/marketing on retail and leisure3</v>
      </c>
      <c r="F786" s="86" t="s">
        <v>1050</v>
      </c>
      <c r="G786" s="242">
        <v>0.38051685393258428</v>
      </c>
      <c r="H786" s="245">
        <v>99.549607721795439</v>
      </c>
    </row>
    <row r="787" spans="1:8">
      <c r="A787" s="86" t="str">
        <v>retles_mark_f2f</v>
      </c>
      <c r="B787" s="239">
        <v>786</v>
      </c>
      <c r="C787" s="86" t="s">
        <v>1642</v>
      </c>
      <c r="D787" s="241">
        <f>COUNTIF($C$1:$C787,C787)</f>
        <v>4</v>
      </c>
      <c r="E787" s="241" t="str">
        <f t="shared" si="32"/>
        <v>Get info/marketing on retail and leisure4</v>
      </c>
      <c r="F787" s="86" t="s">
        <v>1498</v>
      </c>
      <c r="G787" s="242">
        <v>0.31513483146067411</v>
      </c>
      <c r="H787" s="245">
        <v>103.36641253613965</v>
      </c>
    </row>
    <row r="788" spans="1:8">
      <c r="A788" s="86" t="str">
        <v>retles_mark_mail</v>
      </c>
      <c r="B788" s="239">
        <v>787</v>
      </c>
      <c r="C788" s="86" t="s">
        <v>1642</v>
      </c>
      <c r="D788" s="241">
        <f>COUNTIF($C$1:$C788,C788)</f>
        <v>5</v>
      </c>
      <c r="E788" s="241" t="str">
        <f t="shared" si="32"/>
        <v>Get info/marketing on retail and leisure5</v>
      </c>
      <c r="F788" s="86" t="s">
        <v>1500</v>
      </c>
      <c r="G788" s="242">
        <v>0.20633707865168541</v>
      </c>
      <c r="H788" s="247">
        <v>101.47769817368979</v>
      </c>
    </row>
    <row r="789" spans="1:8">
      <c r="A789" s="86" t="str">
        <v>retles_mark_txt</v>
      </c>
      <c r="B789" s="239">
        <v>788</v>
      </c>
      <c r="C789" s="86" t="s">
        <v>1642</v>
      </c>
      <c r="D789" s="241">
        <f>COUNTIF($C$1:$C789,C789)</f>
        <v>6</v>
      </c>
      <c r="E789" s="241" t="str">
        <f t="shared" si="32"/>
        <v>Get info/marketing on retail and leisure6</v>
      </c>
      <c r="F789" s="86" t="s">
        <v>1502</v>
      </c>
      <c r="G789" s="242">
        <v>0.13055056179775279</v>
      </c>
      <c r="H789" s="247">
        <v>106.30907474187931</v>
      </c>
    </row>
    <row r="790" spans="1:8">
      <c r="A790" s="86" t="str">
        <v>retles_mark_web</v>
      </c>
      <c r="B790" s="239">
        <v>789</v>
      </c>
      <c r="C790" s="86" t="s">
        <v>1642</v>
      </c>
      <c r="D790" s="241">
        <f>COUNTIF($C$1:$C790,C790)</f>
        <v>7</v>
      </c>
      <c r="E790" s="241" t="str">
        <f t="shared" si="32"/>
        <v>Get info/marketing on retail and leisure7</v>
      </c>
      <c r="F790" s="86" t="s">
        <v>1504</v>
      </c>
      <c r="G790" s="242">
        <v>0.3764157303370787</v>
      </c>
      <c r="H790" s="247">
        <v>100.01786984258123</v>
      </c>
    </row>
    <row r="791" spans="1:8">
      <c r="A791" s="86" t="str">
        <v>retles_res_app</v>
      </c>
      <c r="B791" s="239">
        <v>790</v>
      </c>
      <c r="C791" s="86" t="s">
        <v>1650</v>
      </c>
      <c r="D791" s="241">
        <f>COUNTIF($C$1:$C791,C791)</f>
        <v>1</v>
      </c>
      <c r="E791" s="241" t="str">
        <f t="shared" si="32"/>
        <v>Research retail and leisure1</v>
      </c>
      <c r="F791" s="86" t="s">
        <v>1493</v>
      </c>
      <c r="G791" s="242">
        <v>0.24512359550561802</v>
      </c>
      <c r="H791" s="247">
        <v>104.99734522276563</v>
      </c>
    </row>
    <row r="792" spans="1:8">
      <c r="A792" s="86" t="str">
        <v>retles_res_call</v>
      </c>
      <c r="B792" s="239">
        <v>791</v>
      </c>
      <c r="C792" s="86" t="s">
        <v>1650</v>
      </c>
      <c r="D792" s="241">
        <f>COUNTIF($C$1:$C792,C792)</f>
        <v>2</v>
      </c>
      <c r="E792" s="241" t="str">
        <f t="shared" si="32"/>
        <v>Research retail and leisure2</v>
      </c>
      <c r="F792" s="86" t="s">
        <v>1495</v>
      </c>
      <c r="G792" s="242">
        <v>0.22943820224719103</v>
      </c>
      <c r="H792" s="247">
        <v>101.67425347949799</v>
      </c>
    </row>
    <row r="793" spans="1:8">
      <c r="A793" s="86" t="str">
        <v>retles_res_eml</v>
      </c>
      <c r="B793" s="239">
        <v>792</v>
      </c>
      <c r="C793" s="86" t="s">
        <v>1650</v>
      </c>
      <c r="D793" s="241">
        <f>COUNTIF($C$1:$C793,C793)</f>
        <v>3</v>
      </c>
      <c r="E793" s="241" t="str">
        <f t="shared" si="32"/>
        <v>Research retail and leisure3</v>
      </c>
      <c r="F793" s="86" t="s">
        <v>1050</v>
      </c>
      <c r="G793" s="242">
        <v>0.25855056179775282</v>
      </c>
      <c r="H793" s="247">
        <v>101.04738385160037</v>
      </c>
    </row>
    <row r="794" spans="1:8">
      <c r="A794" s="86" t="str">
        <v>retles_res_f2f</v>
      </c>
      <c r="B794" s="239">
        <v>793</v>
      </c>
      <c r="C794" s="86" t="s">
        <v>1650</v>
      </c>
      <c r="D794" s="241">
        <f>COUNTIF($C$1:$C794,C794)</f>
        <v>4</v>
      </c>
      <c r="E794" s="241" t="str">
        <f t="shared" si="32"/>
        <v>Research retail and leisure4</v>
      </c>
      <c r="F794" s="86" t="s">
        <v>1498</v>
      </c>
      <c r="G794" s="242">
        <v>0.38778651685393262</v>
      </c>
      <c r="H794" s="247">
        <v>101.49652102798098</v>
      </c>
    </row>
    <row r="795" spans="1:8">
      <c r="A795" s="86" t="str">
        <v>retles_res_mail</v>
      </c>
      <c r="B795" s="239">
        <v>794</v>
      </c>
      <c r="C795" s="86" t="s">
        <v>1650</v>
      </c>
      <c r="D795" s="241">
        <f>COUNTIF($C$1:$C795,C795)</f>
        <v>5</v>
      </c>
      <c r="E795" s="241" t="str">
        <f t="shared" si="32"/>
        <v>Research retail and leisure5</v>
      </c>
      <c r="F795" s="86" t="s">
        <v>1500</v>
      </c>
      <c r="G795" s="242">
        <v>0.11115730337078653</v>
      </c>
      <c r="H795" s="247">
        <v>109.97411667081096</v>
      </c>
    </row>
    <row r="796" spans="1:8">
      <c r="A796" s="86" t="str">
        <v>retles_res_txt</v>
      </c>
      <c r="B796" s="240">
        <v>795</v>
      </c>
      <c r="C796" s="86" t="s">
        <v>1650</v>
      </c>
      <c r="D796" s="241">
        <f>COUNTIF($C$1:$C796,C796)</f>
        <v>6</v>
      </c>
      <c r="E796" s="241" t="str">
        <f t="shared" si="32"/>
        <v>Research retail and leisure6</v>
      </c>
      <c r="F796" s="86" t="s">
        <v>1502</v>
      </c>
      <c r="G796" s="244">
        <v>9.5314606741573035E-2</v>
      </c>
      <c r="H796" s="248">
        <v>112.81723659579812</v>
      </c>
    </row>
    <row r="797" spans="1:8">
      <c r="A797" s="86" t="str">
        <v>retles_res_web</v>
      </c>
      <c r="B797" s="1">
        <v>796</v>
      </c>
      <c r="C797" s="86" t="s">
        <v>1650</v>
      </c>
      <c r="D797" s="241">
        <f>COUNTIF($C$1:$C797,C797)</f>
        <v>7</v>
      </c>
      <c r="E797" s="241" t="str">
        <f t="shared" si="32"/>
        <v>Research retail and leisure7</v>
      </c>
      <c r="F797" s="86" t="s">
        <v>1504</v>
      </c>
      <c r="G797" s="68">
        <v>0.50193258426966303</v>
      </c>
      <c r="H797" s="70">
        <v>97.901194899263416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C4B81-E67E-46D6-9CD4-36515EDFF595}">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Winsford Wharton Ward</v>
      </c>
      <c r="C7" s="1" t="str">
        <f>BASE_PROFILE_DESC</f>
        <v>Associated Base - Cheshire West and Chester</v>
      </c>
      <c r="E7" s="1" t="str">
        <f>"Profile Title: "&amp;B7</f>
        <v>Profile Title: Ward: Winsford Wharton Ward</v>
      </c>
      <c r="F7" s="1" t="str">
        <f>"Base Title: "&amp;C7</f>
        <v>Base Title: Associated Base - Cheshire West and Chester</v>
      </c>
    </row>
    <row r="8" spans="1:6">
      <c r="A8" s="1">
        <v>1</v>
      </c>
      <c r="B8" s="1">
        <v>1</v>
      </c>
      <c r="C8" s="1">
        <v>3787</v>
      </c>
      <c r="D8" s="1">
        <v>1</v>
      </c>
    </row>
    <row r="9" spans="1:6">
      <c r="A9" s="1">
        <v>2</v>
      </c>
      <c r="B9" s="1">
        <v>3</v>
      </c>
      <c r="C9" s="1">
        <v>11136</v>
      </c>
      <c r="D9" s="1">
        <v>2</v>
      </c>
    </row>
    <row r="10" spans="1:6">
      <c r="A10" s="1">
        <v>3</v>
      </c>
      <c r="B10" s="1">
        <v>15</v>
      </c>
      <c r="C10" s="1">
        <v>17099</v>
      </c>
      <c r="D10" s="1">
        <v>3</v>
      </c>
    </row>
    <row r="11" spans="1:6">
      <c r="A11" s="1">
        <v>4</v>
      </c>
      <c r="B11" s="1">
        <v>0</v>
      </c>
      <c r="C11" s="1">
        <v>14210</v>
      </c>
      <c r="D11" s="1">
        <v>4</v>
      </c>
    </row>
    <row r="12" spans="1:6">
      <c r="A12" s="1">
        <v>5</v>
      </c>
      <c r="B12" s="1">
        <v>4</v>
      </c>
      <c r="C12" s="1">
        <v>12098</v>
      </c>
      <c r="D12" s="1">
        <v>5</v>
      </c>
    </row>
    <row r="13" spans="1:6">
      <c r="A13" s="1">
        <v>6</v>
      </c>
      <c r="B13" s="1">
        <v>2</v>
      </c>
      <c r="C13" s="1">
        <v>3360</v>
      </c>
      <c r="D13" s="1">
        <v>6</v>
      </c>
    </row>
    <row r="14" spans="1:6">
      <c r="A14" s="1">
        <v>7</v>
      </c>
      <c r="B14" s="1">
        <v>4</v>
      </c>
      <c r="C14" s="1">
        <v>7077</v>
      </c>
      <c r="D14" s="1">
        <v>7</v>
      </c>
    </row>
    <row r="15" spans="1:6">
      <c r="A15" s="1">
        <v>8</v>
      </c>
      <c r="B15" s="1">
        <v>0</v>
      </c>
      <c r="C15" s="1">
        <v>0</v>
      </c>
      <c r="D15" s="1">
        <v>8</v>
      </c>
    </row>
    <row r="16" spans="1:6">
      <c r="A16" s="1">
        <v>9</v>
      </c>
      <c r="B16" s="1">
        <v>2</v>
      </c>
      <c r="C16" s="1">
        <v>16337</v>
      </c>
      <c r="D16" s="1">
        <v>9</v>
      </c>
    </row>
    <row r="17" spans="1:4">
      <c r="A17" s="1">
        <v>10</v>
      </c>
      <c r="B17" s="1">
        <v>11</v>
      </c>
      <c r="C17" s="1">
        <v>12048</v>
      </c>
      <c r="D17" s="1">
        <v>10</v>
      </c>
    </row>
    <row r="18" spans="1:4">
      <c r="A18" s="1">
        <v>11</v>
      </c>
      <c r="B18" s="1">
        <v>1</v>
      </c>
      <c r="C18" s="1">
        <v>6926</v>
      </c>
      <c r="D18" s="1">
        <v>11</v>
      </c>
    </row>
    <row r="19" spans="1:4">
      <c r="A19" s="1">
        <v>12</v>
      </c>
      <c r="B19" s="1">
        <v>0</v>
      </c>
      <c r="C19" s="1">
        <v>6282</v>
      </c>
      <c r="D19" s="1">
        <v>12</v>
      </c>
    </row>
    <row r="20" spans="1:4">
      <c r="A20" s="1">
        <v>13</v>
      </c>
      <c r="B20" s="1">
        <v>0</v>
      </c>
      <c r="C20" s="1">
        <v>7412</v>
      </c>
      <c r="D20" s="1">
        <v>13</v>
      </c>
    </row>
    <row r="21" spans="1:4">
      <c r="A21" s="1">
        <v>14</v>
      </c>
      <c r="B21" s="1">
        <v>6</v>
      </c>
      <c r="C21" s="1">
        <v>13105</v>
      </c>
      <c r="D21" s="1">
        <v>14</v>
      </c>
    </row>
    <row r="22" spans="1:4">
      <c r="A22" s="1">
        <v>15</v>
      </c>
      <c r="B22" s="1">
        <v>10</v>
      </c>
      <c r="C22" s="1">
        <v>15117</v>
      </c>
      <c r="D22" s="1">
        <v>15</v>
      </c>
    </row>
    <row r="23" spans="1:4">
      <c r="A23" s="1">
        <v>16</v>
      </c>
      <c r="B23" s="1">
        <v>3</v>
      </c>
      <c r="C23" s="1">
        <v>22417</v>
      </c>
      <c r="D23" s="1">
        <v>16</v>
      </c>
    </row>
    <row r="24" spans="1:4">
      <c r="A24" s="1">
        <v>17</v>
      </c>
      <c r="B24" s="1">
        <v>4</v>
      </c>
      <c r="C24" s="1">
        <v>26453</v>
      </c>
      <c r="D24" s="1">
        <v>17</v>
      </c>
    </row>
    <row r="25" spans="1:4">
      <c r="A25" s="1">
        <v>18</v>
      </c>
      <c r="B25" s="1">
        <v>0</v>
      </c>
      <c r="C25" s="1">
        <v>106</v>
      </c>
      <c r="D25" s="1">
        <v>18</v>
      </c>
    </row>
    <row r="26" spans="1:4">
      <c r="A26" s="1">
        <v>19</v>
      </c>
      <c r="B26" s="1">
        <v>0</v>
      </c>
      <c r="C26" s="1">
        <v>48853</v>
      </c>
      <c r="D26" s="1">
        <v>19</v>
      </c>
    </row>
    <row r="27" spans="1:4">
      <c r="A27" s="1">
        <v>20</v>
      </c>
      <c r="B27" s="1">
        <v>2</v>
      </c>
      <c r="C27" s="1">
        <v>25084</v>
      </c>
      <c r="D27" s="1">
        <v>20</v>
      </c>
    </row>
    <row r="28" spans="1:4">
      <c r="A28" s="1">
        <v>21</v>
      </c>
      <c r="B28" s="1">
        <v>0</v>
      </c>
      <c r="C28" s="1">
        <v>5253</v>
      </c>
      <c r="D28" s="1">
        <v>21</v>
      </c>
    </row>
    <row r="29" spans="1:4">
      <c r="A29" s="1">
        <v>22</v>
      </c>
      <c r="B29" s="1">
        <v>0</v>
      </c>
      <c r="C29" s="1">
        <v>1307</v>
      </c>
      <c r="D29" s="1">
        <v>22</v>
      </c>
    </row>
    <row r="30" spans="1:4">
      <c r="A30" s="1">
        <v>23</v>
      </c>
      <c r="B30" s="1">
        <v>10</v>
      </c>
      <c r="C30" s="1">
        <v>15264</v>
      </c>
      <c r="D30" s="1">
        <v>23</v>
      </c>
    </row>
    <row r="31" spans="1:4">
      <c r="A31" s="1">
        <v>24</v>
      </c>
      <c r="B31" s="1">
        <v>0</v>
      </c>
      <c r="C31" s="1">
        <v>30382</v>
      </c>
      <c r="D31" s="1">
        <v>24</v>
      </c>
    </row>
    <row r="32" spans="1:4">
      <c r="A32" s="1">
        <v>25</v>
      </c>
      <c r="B32" s="1">
        <v>11</v>
      </c>
      <c r="C32" s="1">
        <v>23245</v>
      </c>
      <c r="D32" s="1">
        <v>25</v>
      </c>
    </row>
    <row r="33" spans="1:4">
      <c r="A33" s="1">
        <v>26</v>
      </c>
      <c r="B33" s="1">
        <v>0</v>
      </c>
      <c r="C33" s="1">
        <v>237</v>
      </c>
      <c r="D33" s="1">
        <v>26</v>
      </c>
    </row>
    <row r="34" spans="1:4">
      <c r="A34" s="1">
        <v>27</v>
      </c>
      <c r="B34" s="1">
        <v>0</v>
      </c>
      <c r="C34" s="1">
        <v>3786</v>
      </c>
      <c r="D34" s="1">
        <v>27</v>
      </c>
    </row>
    <row r="35" spans="1:4">
      <c r="A35" s="1">
        <v>28</v>
      </c>
      <c r="B35" s="1">
        <v>0</v>
      </c>
      <c r="C35" s="1">
        <v>0</v>
      </c>
      <c r="D35" s="1">
        <v>28</v>
      </c>
    </row>
    <row r="37" spans="1:4">
      <c r="B37" s="1">
        <f>SUM(B8:B35)</f>
        <v>89</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F190B420-184A-47F1-865F-26CBEC76C5C6}"/>
</file>

<file path=customXml/itemProps2.xml><?xml version="1.0" encoding="utf-8"?>
<ds:datastoreItem xmlns:ds="http://schemas.openxmlformats.org/officeDocument/2006/customXml" ds:itemID="{E3A7654C-4C68-4E19-9291-AB0C13461FF8}"/>
</file>

<file path=customXml/itemProps3.xml><?xml version="1.0" encoding="utf-8"?>
<ds:datastoreItem xmlns:ds="http://schemas.openxmlformats.org/officeDocument/2006/customXml" ds:itemID="{F0C724C5-8126-4207-BE44-C79A7CA661D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Winsford Wharton Wellbeing Ward Profile</dc:title>
  <dc:creator>HUXLEY, Lee</dc:creator>
  <cp:lastModifiedBy>HUXLEY, Lee</cp:lastModifiedBy>
  <dcterms:created xsi:type="dcterms:W3CDTF">2022-07-27T09:25:17Z</dcterms:created>
  <dcterms:modified xsi:type="dcterms:W3CDTF">2022-07-27T09:25:39Z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