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0D52514A-6C60-4FA8-99EC-7AF31B26C5B9}" xr6:coauthVersionLast="47" xr6:coauthVersionMax="47" xr10:uidLastSave="{6C21CDBE-D915-4484-94D9-6464E497629B}"/>
  <bookViews>
    <workbookView xWindow="1520" yWindow="1520" windowWidth="14400" windowHeight="7360" xr2:uid="{620E7F61-DF5C-4607-9CC1-6B942CD302FC}"/>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F7" i="15"/>
  <c r="E7" i="15"/>
  <c r="C7" i="15"/>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E622" i="14"/>
  <c r="D622" i="14"/>
  <c r="D621" i="14"/>
  <c r="E621" i="14" s="1"/>
  <c r="D620" i="14"/>
  <c r="E620" i="14" s="1"/>
  <c r="D619" i="14"/>
  <c r="E619" i="14" s="1"/>
  <c r="D618" i="14"/>
  <c r="E618" i="14" s="1"/>
  <c r="D617" i="14"/>
  <c r="E617" i="14" s="1"/>
  <c r="D616" i="14"/>
  <c r="E616" i="14" s="1"/>
  <c r="D615" i="14"/>
  <c r="E615" i="14" s="1"/>
  <c r="E614" i="14"/>
  <c r="D614" i="14"/>
  <c r="D613" i="14"/>
  <c r="E613" i="14" s="1"/>
  <c r="E612" i="14"/>
  <c r="D612" i="14"/>
  <c r="D611" i="14"/>
  <c r="E611" i="14" s="1"/>
  <c r="D610" i="14"/>
  <c r="E610" i="14" s="1"/>
  <c r="D609" i="14"/>
  <c r="E609" i="14" s="1"/>
  <c r="D608" i="14"/>
  <c r="E608" i="14" s="1"/>
  <c r="D607" i="14"/>
  <c r="E607" i="14" s="1"/>
  <c r="E606" i="14"/>
  <c r="D606" i="14"/>
  <c r="D605" i="14"/>
  <c r="E605" i="14" s="1"/>
  <c r="E604" i="14"/>
  <c r="D604" i="14"/>
  <c r="D603" i="14"/>
  <c r="E603" i="14" s="1"/>
  <c r="D602" i="14"/>
  <c r="E602" i="14" s="1"/>
  <c r="D601" i="14"/>
  <c r="E601" i="14" s="1"/>
  <c r="D600" i="14"/>
  <c r="E600" i="14" s="1"/>
  <c r="D599" i="14"/>
  <c r="E599" i="14" s="1"/>
  <c r="E598" i="14"/>
  <c r="D598" i="14"/>
  <c r="D597" i="14"/>
  <c r="E597" i="14" s="1"/>
  <c r="E596" i="14"/>
  <c r="D596" i="14"/>
  <c r="D595" i="14"/>
  <c r="E595" i="14" s="1"/>
  <c r="D594" i="14"/>
  <c r="E594" i="14" s="1"/>
  <c r="D593" i="14"/>
  <c r="E593" i="14" s="1"/>
  <c r="D592" i="14"/>
  <c r="E592" i="14" s="1"/>
  <c r="D591" i="14"/>
  <c r="E591" i="14" s="1"/>
  <c r="E590" i="14"/>
  <c r="D590" i="14"/>
  <c r="D589" i="14"/>
  <c r="E589" i="14" s="1"/>
  <c r="E588" i="14"/>
  <c r="D588" i="14"/>
  <c r="D587" i="14"/>
  <c r="E587" i="14" s="1"/>
  <c r="D586" i="14"/>
  <c r="E586" i="14" s="1"/>
  <c r="D585" i="14"/>
  <c r="E585" i="14" s="1"/>
  <c r="D584" i="14"/>
  <c r="E584" i="14" s="1"/>
  <c r="D583" i="14"/>
  <c r="E583" i="14" s="1"/>
  <c r="E582" i="14"/>
  <c r="D582" i="14"/>
  <c r="D581" i="14"/>
  <c r="E581" i="14" s="1"/>
  <c r="E580" i="14"/>
  <c r="D580" i="14"/>
  <c r="D579" i="14"/>
  <c r="E579" i="14" s="1"/>
  <c r="D578" i="14"/>
  <c r="E578" i="14" s="1"/>
  <c r="D577" i="14"/>
  <c r="E577" i="14" s="1"/>
  <c r="D576" i="14"/>
  <c r="E576" i="14" s="1"/>
  <c r="D575" i="14"/>
  <c r="E575" i="14" s="1"/>
  <c r="E574" i="14"/>
  <c r="D574" i="14"/>
  <c r="D573" i="14"/>
  <c r="E573" i="14" s="1"/>
  <c r="E572" i="14"/>
  <c r="D572" i="14"/>
  <c r="D571" i="14"/>
  <c r="E571" i="14" s="1"/>
  <c r="D570" i="14"/>
  <c r="E570" i="14" s="1"/>
  <c r="D569" i="14"/>
  <c r="E569" i="14" s="1"/>
  <c r="D568" i="14"/>
  <c r="E568" i="14" s="1"/>
  <c r="D567" i="14"/>
  <c r="E567" i="14" s="1"/>
  <c r="E566" i="14"/>
  <c r="D566" i="14"/>
  <c r="D565" i="14"/>
  <c r="E565" i="14" s="1"/>
  <c r="E564" i="14"/>
  <c r="D564" i="14"/>
  <c r="D563" i="14"/>
  <c r="E563" i="14" s="1"/>
  <c r="D562" i="14"/>
  <c r="E562" i="14" s="1"/>
  <c r="D561" i="14"/>
  <c r="E561" i="14" s="1"/>
  <c r="D560" i="14"/>
  <c r="E560" i="14" s="1"/>
  <c r="D559" i="14"/>
  <c r="E559" i="14" s="1"/>
  <c r="E558" i="14"/>
  <c r="D558" i="14"/>
  <c r="D557" i="14"/>
  <c r="E557" i="14" s="1"/>
  <c r="E556" i="14"/>
  <c r="D556" i="14"/>
  <c r="D555" i="14"/>
  <c r="E555" i="14" s="1"/>
  <c r="D554" i="14"/>
  <c r="E554" i="14" s="1"/>
  <c r="D553" i="14"/>
  <c r="E553" i="14" s="1"/>
  <c r="D552" i="14"/>
  <c r="E552" i="14" s="1"/>
  <c r="D551" i="14"/>
  <c r="E551" i="14" s="1"/>
  <c r="E550" i="14"/>
  <c r="D550" i="14"/>
  <c r="D549" i="14"/>
  <c r="E549" i="14" s="1"/>
  <c r="E548" i="14"/>
  <c r="D548" i="14"/>
  <c r="D547" i="14"/>
  <c r="E547" i="14" s="1"/>
  <c r="D546" i="14"/>
  <c r="E546" i="14" s="1"/>
  <c r="D545" i="14"/>
  <c r="E545" i="14" s="1"/>
  <c r="D544" i="14"/>
  <c r="E544" i="14" s="1"/>
  <c r="D543" i="14"/>
  <c r="E543" i="14" s="1"/>
  <c r="E542" i="14"/>
  <c r="D542" i="14"/>
  <c r="D541" i="14"/>
  <c r="E541" i="14" s="1"/>
  <c r="E540" i="14"/>
  <c r="D540" i="14"/>
  <c r="D539" i="14"/>
  <c r="E539" i="14" s="1"/>
  <c r="D538" i="14"/>
  <c r="E538" i="14" s="1"/>
  <c r="D537" i="14"/>
  <c r="E537" i="14" s="1"/>
  <c r="D536" i="14"/>
  <c r="E536" i="14" s="1"/>
  <c r="D535" i="14"/>
  <c r="E535" i="14" s="1"/>
  <c r="E534" i="14"/>
  <c r="D534" i="14"/>
  <c r="D533" i="14"/>
  <c r="E533" i="14" s="1"/>
  <c r="E532" i="14"/>
  <c r="D532" i="14"/>
  <c r="D531" i="14"/>
  <c r="E531" i="14" s="1"/>
  <c r="D530" i="14"/>
  <c r="E530" i="14" s="1"/>
  <c r="D529" i="14"/>
  <c r="E529" i="14" s="1"/>
  <c r="D528" i="14"/>
  <c r="E528" i="14" s="1"/>
  <c r="D527" i="14"/>
  <c r="E527" i="14" s="1"/>
  <c r="E526" i="14"/>
  <c r="D526" i="14"/>
  <c r="D525" i="14"/>
  <c r="E525" i="14" s="1"/>
  <c r="E524" i="14"/>
  <c r="D524" i="14"/>
  <c r="D523" i="14"/>
  <c r="E523" i="14" s="1"/>
  <c r="D522" i="14"/>
  <c r="E522" i="14" s="1"/>
  <c r="D521" i="14"/>
  <c r="E521" i="14" s="1"/>
  <c r="D520" i="14"/>
  <c r="E520" i="14" s="1"/>
  <c r="D519" i="14"/>
  <c r="E519" i="14" s="1"/>
  <c r="E518" i="14"/>
  <c r="D518" i="14"/>
  <c r="D517" i="14"/>
  <c r="E517" i="14" s="1"/>
  <c r="E516" i="14"/>
  <c r="D516" i="14"/>
  <c r="D515" i="14"/>
  <c r="E515" i="14" s="1"/>
  <c r="D514" i="14"/>
  <c r="E514" i="14" s="1"/>
  <c r="D513" i="14"/>
  <c r="E513" i="14" s="1"/>
  <c r="D512" i="14"/>
  <c r="E512" i="14" s="1"/>
  <c r="D511" i="14"/>
  <c r="E511" i="14" s="1"/>
  <c r="E510" i="14"/>
  <c r="D510" i="14"/>
  <c r="D509" i="14"/>
  <c r="E509" i="14" s="1"/>
  <c r="E508" i="14"/>
  <c r="D508" i="14"/>
  <c r="D507" i="14"/>
  <c r="E507" i="14" s="1"/>
  <c r="D506" i="14"/>
  <c r="E506" i="14" s="1"/>
  <c r="D505" i="14"/>
  <c r="E505" i="14" s="1"/>
  <c r="D504" i="14"/>
  <c r="E504" i="14" s="1"/>
  <c r="D503" i="14"/>
  <c r="E503" i="14" s="1"/>
  <c r="E502" i="14"/>
  <c r="D502" i="14"/>
  <c r="D501" i="14"/>
  <c r="E501" i="14" s="1"/>
  <c r="E500" i="14"/>
  <c r="D500" i="14"/>
  <c r="D499" i="14"/>
  <c r="E499" i="14" s="1"/>
  <c r="D498" i="14"/>
  <c r="E498" i="14" s="1"/>
  <c r="D497" i="14"/>
  <c r="E497" i="14" s="1"/>
  <c r="D496" i="14"/>
  <c r="E496" i="14" s="1"/>
  <c r="D495" i="14"/>
  <c r="E495" i="14" s="1"/>
  <c r="E494" i="14"/>
  <c r="D494" i="14"/>
  <c r="D493" i="14"/>
  <c r="E493" i="14" s="1"/>
  <c r="E492" i="14"/>
  <c r="D492" i="14"/>
  <c r="D491" i="14"/>
  <c r="E491" i="14" s="1"/>
  <c r="D490" i="14"/>
  <c r="E490" i="14" s="1"/>
  <c r="D489" i="14"/>
  <c r="E489" i="14" s="1"/>
  <c r="D488" i="14"/>
  <c r="E488" i="14" s="1"/>
  <c r="D487" i="14"/>
  <c r="E487" i="14" s="1"/>
  <c r="E486" i="14"/>
  <c r="D486" i="14"/>
  <c r="D485" i="14"/>
  <c r="E485" i="14" s="1"/>
  <c r="E484" i="14"/>
  <c r="D484" i="14"/>
  <c r="D483" i="14"/>
  <c r="E483" i="14" s="1"/>
  <c r="D482" i="14"/>
  <c r="E482" i="14" s="1"/>
  <c r="D481" i="14"/>
  <c r="E481" i="14" s="1"/>
  <c r="D480" i="14"/>
  <c r="E480" i="14" s="1"/>
  <c r="D479" i="14"/>
  <c r="E479" i="14" s="1"/>
  <c r="E478" i="14"/>
  <c r="D478" i="14"/>
  <c r="D477" i="14"/>
  <c r="E477" i="14" s="1"/>
  <c r="E476" i="14"/>
  <c r="D476" i="14"/>
  <c r="D475" i="14"/>
  <c r="E475" i="14" s="1"/>
  <c r="D474" i="14"/>
  <c r="E474" i="14" s="1"/>
  <c r="D473" i="14"/>
  <c r="E473" i="14" s="1"/>
  <c r="D472" i="14"/>
  <c r="E472" i="14" s="1"/>
  <c r="D471" i="14"/>
  <c r="E471" i="14" s="1"/>
  <c r="E470" i="14"/>
  <c r="D470" i="14"/>
  <c r="D469" i="14"/>
  <c r="E469" i="14" s="1"/>
  <c r="E468" i="14"/>
  <c r="D468" i="14"/>
  <c r="D467" i="14"/>
  <c r="E467" i="14" s="1"/>
  <c r="D466" i="14"/>
  <c r="E466" i="14" s="1"/>
  <c r="D465" i="14"/>
  <c r="E465" i="14" s="1"/>
  <c r="D464" i="14"/>
  <c r="E464" i="14" s="1"/>
  <c r="D463" i="14"/>
  <c r="E463" i="14" s="1"/>
  <c r="E462" i="14"/>
  <c r="D462" i="14"/>
  <c r="D461" i="14"/>
  <c r="E461" i="14" s="1"/>
  <c r="D460" i="14"/>
  <c r="E460" i="14" s="1"/>
  <c r="D459" i="14"/>
  <c r="E459" i="14" s="1"/>
  <c r="D458" i="14"/>
  <c r="E458" i="14" s="1"/>
  <c r="D457" i="14"/>
  <c r="E457" i="14" s="1"/>
  <c r="D456" i="14"/>
  <c r="E456" i="14" s="1"/>
  <c r="D455" i="14"/>
  <c r="E455" i="14" s="1"/>
  <c r="D454" i="14"/>
  <c r="E454" i="14" s="1"/>
  <c r="D453" i="14"/>
  <c r="E453" i="14" s="1"/>
  <c r="D452" i="14"/>
  <c r="E452" i="14" s="1"/>
  <c r="E451" i="14"/>
  <c r="D451" i="14"/>
  <c r="D450" i="14"/>
  <c r="E450" i="14" s="1"/>
  <c r="D449" i="14"/>
  <c r="E449" i="14" s="1"/>
  <c r="D448" i="14"/>
  <c r="E448" i="14" s="1"/>
  <c r="D447" i="14"/>
  <c r="E447" i="14" s="1"/>
  <c r="D446" i="14"/>
  <c r="E446" i="14" s="1"/>
  <c r="D445" i="14"/>
  <c r="E445" i="14" s="1"/>
  <c r="D444" i="14"/>
  <c r="E444" i="14" s="1"/>
  <c r="E443" i="14"/>
  <c r="D443" i="14"/>
  <c r="D442" i="14"/>
  <c r="E442" i="14" s="1"/>
  <c r="D441" i="14"/>
  <c r="E441" i="14" s="1"/>
  <c r="D440" i="14"/>
  <c r="E440" i="14" s="1"/>
  <c r="D439" i="14"/>
  <c r="E439" i="14" s="1"/>
  <c r="D438" i="14"/>
  <c r="E438" i="14" s="1"/>
  <c r="E437" i="14"/>
  <c r="D437" i="14"/>
  <c r="D436" i="14"/>
  <c r="E436" i="14" s="1"/>
  <c r="E435" i="14"/>
  <c r="D435" i="14"/>
  <c r="D434" i="14"/>
  <c r="E434" i="14" s="1"/>
  <c r="E433" i="14"/>
  <c r="D433" i="14"/>
  <c r="D432" i="14"/>
  <c r="E432" i="14" s="1"/>
  <c r="D431" i="14"/>
  <c r="E431" i="14" s="1"/>
  <c r="D430" i="14"/>
  <c r="E430" i="14" s="1"/>
  <c r="E429" i="14"/>
  <c r="D429" i="14"/>
  <c r="D428" i="14"/>
  <c r="E428" i="14" s="1"/>
  <c r="E427" i="14"/>
  <c r="D427" i="14"/>
  <c r="D426" i="14"/>
  <c r="E426" i="14" s="1"/>
  <c r="E425" i="14"/>
  <c r="D425" i="14"/>
  <c r="D424" i="14"/>
  <c r="E424" i="14" s="1"/>
  <c r="D423" i="14"/>
  <c r="E423" i="14" s="1"/>
  <c r="D422" i="14"/>
  <c r="E422" i="14" s="1"/>
  <c r="E421" i="14"/>
  <c r="D421" i="14"/>
  <c r="D420" i="14"/>
  <c r="E420" i="14" s="1"/>
  <c r="E419" i="14"/>
  <c r="D419" i="14"/>
  <c r="D418" i="14"/>
  <c r="E418" i="14" s="1"/>
  <c r="E417" i="14"/>
  <c r="D417" i="14"/>
  <c r="D416" i="14"/>
  <c r="E416" i="14" s="1"/>
  <c r="D415" i="14"/>
  <c r="E415" i="14" s="1"/>
  <c r="D414" i="14"/>
  <c r="E414" i="14" s="1"/>
  <c r="E413" i="14"/>
  <c r="D413" i="14"/>
  <c r="D412" i="14"/>
  <c r="E412" i="14" s="1"/>
  <c r="E411" i="14"/>
  <c r="D411" i="14"/>
  <c r="D410" i="14"/>
  <c r="E410" i="14" s="1"/>
  <c r="E409" i="14"/>
  <c r="D409" i="14"/>
  <c r="D408" i="14"/>
  <c r="E408" i="14" s="1"/>
  <c r="D407" i="14"/>
  <c r="E407" i="14" s="1"/>
  <c r="D406" i="14"/>
  <c r="E406" i="14" s="1"/>
  <c r="E405" i="14"/>
  <c r="D405" i="14"/>
  <c r="D404" i="14"/>
  <c r="E404" i="14" s="1"/>
  <c r="E403" i="14"/>
  <c r="D403" i="14"/>
  <c r="D402" i="14"/>
  <c r="E402" i="14" s="1"/>
  <c r="E401" i="14"/>
  <c r="D401" i="14"/>
  <c r="D400" i="14"/>
  <c r="E400" i="14" s="1"/>
  <c r="D399" i="14"/>
  <c r="E399" i="14" s="1"/>
  <c r="D398" i="14"/>
  <c r="E398" i="14" s="1"/>
  <c r="E397" i="14"/>
  <c r="D397" i="14"/>
  <c r="D396" i="14"/>
  <c r="E396" i="14" s="1"/>
  <c r="E395" i="14"/>
  <c r="D395" i="14"/>
  <c r="D394" i="14"/>
  <c r="E394" i="14" s="1"/>
  <c r="E393" i="14"/>
  <c r="D393" i="14"/>
  <c r="D392" i="14"/>
  <c r="E392" i="14" s="1"/>
  <c r="D391" i="14"/>
  <c r="E391" i="14" s="1"/>
  <c r="D390" i="14"/>
  <c r="E390" i="14" s="1"/>
  <c r="E389" i="14"/>
  <c r="D389" i="14"/>
  <c r="D388" i="14"/>
  <c r="E388" i="14" s="1"/>
  <c r="E387" i="14"/>
  <c r="D387" i="14"/>
  <c r="D386" i="14"/>
  <c r="E386" i="14" s="1"/>
  <c r="E385" i="14"/>
  <c r="D385" i="14"/>
  <c r="D384" i="14"/>
  <c r="E384" i="14" s="1"/>
  <c r="D383" i="14"/>
  <c r="E383" i="14" s="1"/>
  <c r="D382" i="14"/>
  <c r="E382" i="14" s="1"/>
  <c r="E381" i="14"/>
  <c r="D381" i="14"/>
  <c r="D380" i="14"/>
  <c r="E380" i="14" s="1"/>
  <c r="E379" i="14"/>
  <c r="D379" i="14"/>
  <c r="D378" i="14"/>
  <c r="E378" i="14" s="1"/>
  <c r="E377" i="14"/>
  <c r="D377" i="14"/>
  <c r="D376" i="14"/>
  <c r="E376" i="14" s="1"/>
  <c r="D375" i="14"/>
  <c r="E375" i="14" s="1"/>
  <c r="D374" i="14"/>
  <c r="E374" i="14" s="1"/>
  <c r="E373" i="14"/>
  <c r="D373" i="14"/>
  <c r="D372" i="14"/>
  <c r="E372" i="14" s="1"/>
  <c r="E371" i="14"/>
  <c r="D371" i="14"/>
  <c r="D370" i="14"/>
  <c r="E370" i="14" s="1"/>
  <c r="E369" i="14"/>
  <c r="D369" i="14"/>
  <c r="D368" i="14"/>
  <c r="E368" i="14" s="1"/>
  <c r="D367" i="14"/>
  <c r="E367" i="14" s="1"/>
  <c r="D366" i="14"/>
  <c r="E366" i="14" s="1"/>
  <c r="E365" i="14"/>
  <c r="D365" i="14"/>
  <c r="D364" i="14"/>
  <c r="E364" i="14" s="1"/>
  <c r="E363" i="14"/>
  <c r="D363" i="14"/>
  <c r="D362" i="14"/>
  <c r="E362" i="14" s="1"/>
  <c r="E361" i="14"/>
  <c r="D361" i="14"/>
  <c r="D360" i="14"/>
  <c r="E360" i="14" s="1"/>
  <c r="D359" i="14"/>
  <c r="E359" i="14" s="1"/>
  <c r="D358" i="14"/>
  <c r="E358" i="14" s="1"/>
  <c r="E357" i="14"/>
  <c r="D357" i="14"/>
  <c r="D356" i="14"/>
  <c r="E356" i="14" s="1"/>
  <c r="E355" i="14"/>
  <c r="D355" i="14"/>
  <c r="D354" i="14"/>
  <c r="E354" i="14" s="1"/>
  <c r="D353" i="14"/>
  <c r="E353" i="14" s="1"/>
  <c r="D352" i="14"/>
  <c r="E352" i="14" s="1"/>
  <c r="D351" i="14"/>
  <c r="E351" i="14" s="1"/>
  <c r="D350" i="14"/>
  <c r="E350" i="14" s="1"/>
  <c r="E349" i="14"/>
  <c r="D349" i="14"/>
  <c r="D348" i="14"/>
  <c r="E348" i="14" s="1"/>
  <c r="E347" i="14"/>
  <c r="D347" i="14"/>
  <c r="D346" i="14"/>
  <c r="E346" i="14" s="1"/>
  <c r="D345" i="14"/>
  <c r="E345" i="14" s="1"/>
  <c r="D344" i="14"/>
  <c r="E344" i="14" s="1"/>
  <c r="D343" i="14"/>
  <c r="E343" i="14" s="1"/>
  <c r="D342" i="14"/>
  <c r="E342" i="14" s="1"/>
  <c r="E341" i="14"/>
  <c r="D341" i="14"/>
  <c r="D340" i="14"/>
  <c r="E340" i="14" s="1"/>
  <c r="E339" i="14"/>
  <c r="D339" i="14"/>
  <c r="D338" i="14"/>
  <c r="E338" i="14" s="1"/>
  <c r="D337" i="14"/>
  <c r="E337" i="14" s="1"/>
  <c r="D336" i="14"/>
  <c r="E336" i="14" s="1"/>
  <c r="D335" i="14"/>
  <c r="E335" i="14" s="1"/>
  <c r="D334" i="14"/>
  <c r="E334" i="14" s="1"/>
  <c r="E333" i="14"/>
  <c r="D333" i="14"/>
  <c r="D332" i="14"/>
  <c r="E332" i="14" s="1"/>
  <c r="E331" i="14"/>
  <c r="D331" i="14"/>
  <c r="D330" i="14"/>
  <c r="E330" i="14" s="1"/>
  <c r="E329" i="14"/>
  <c r="D329" i="14"/>
  <c r="D328" i="14"/>
  <c r="E328" i="14" s="1"/>
  <c r="E327" i="14"/>
  <c r="D327" i="14"/>
  <c r="D326" i="14"/>
  <c r="E326" i="14" s="1"/>
  <c r="E325" i="14"/>
  <c r="D325" i="14"/>
  <c r="D324" i="14"/>
  <c r="E324" i="14" s="1"/>
  <c r="D323" i="14"/>
  <c r="E323" i="14" s="1"/>
  <c r="D322" i="14"/>
  <c r="E322" i="14" s="1"/>
  <c r="E321" i="14"/>
  <c r="D321" i="14"/>
  <c r="D320" i="14"/>
  <c r="E320" i="14" s="1"/>
  <c r="D319" i="14"/>
  <c r="E319" i="14" s="1"/>
  <c r="D318" i="14"/>
  <c r="E318" i="14" s="1"/>
  <c r="E317" i="14"/>
  <c r="D317" i="14"/>
  <c r="D316" i="14"/>
  <c r="E316" i="14" s="1"/>
  <c r="D315" i="14"/>
  <c r="E315" i="14" s="1"/>
  <c r="D314" i="14"/>
  <c r="E314" i="14" s="1"/>
  <c r="E313" i="14"/>
  <c r="D313" i="14"/>
  <c r="D312" i="14"/>
  <c r="E312" i="14" s="1"/>
  <c r="D311" i="14"/>
  <c r="E311" i="14" s="1"/>
  <c r="D310" i="14"/>
  <c r="E310" i="14" s="1"/>
  <c r="E309" i="14"/>
  <c r="D309" i="14"/>
  <c r="D308" i="14"/>
  <c r="E308" i="14" s="1"/>
  <c r="D307" i="14"/>
  <c r="E307" i="14" s="1"/>
  <c r="D306" i="14"/>
  <c r="E306" i="14" s="1"/>
  <c r="E305" i="14"/>
  <c r="D305" i="14"/>
  <c r="D304" i="14"/>
  <c r="E304" i="14" s="1"/>
  <c r="D303" i="14"/>
  <c r="E303" i="14" s="1"/>
  <c r="D302" i="14"/>
  <c r="E302" i="14" s="1"/>
  <c r="E301" i="14"/>
  <c r="D301" i="14"/>
  <c r="D300" i="14"/>
  <c r="E300" i="14" s="1"/>
  <c r="D299" i="14"/>
  <c r="E299" i="14" s="1"/>
  <c r="D298" i="14"/>
  <c r="E298" i="14" s="1"/>
  <c r="E297" i="14"/>
  <c r="D297" i="14"/>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E285" i="14"/>
  <c r="D285" i="14"/>
  <c r="D284" i="14"/>
  <c r="E284" i="14" s="1"/>
  <c r="D283" i="14"/>
  <c r="E283" i="14" s="1"/>
  <c r="D282" i="14"/>
  <c r="E282" i="14" s="1"/>
  <c r="D281" i="14"/>
  <c r="E281" i="14" s="1"/>
  <c r="D280" i="14"/>
  <c r="E280" i="14" s="1"/>
  <c r="D279" i="14"/>
  <c r="E279" i="14" s="1"/>
  <c r="D278" i="14"/>
  <c r="E278" i="14" s="1"/>
  <c r="E277" i="14"/>
  <c r="D277" i="14"/>
  <c r="D276" i="14"/>
  <c r="E276" i="14" s="1"/>
  <c r="D275" i="14"/>
  <c r="E275" i="14" s="1"/>
  <c r="D274" i="14"/>
  <c r="E274" i="14" s="1"/>
  <c r="D273" i="14"/>
  <c r="E273" i="14" s="1"/>
  <c r="D272" i="14"/>
  <c r="E272" i="14" s="1"/>
  <c r="D271" i="14"/>
  <c r="E271" i="14" s="1"/>
  <c r="D270" i="14"/>
  <c r="E270" i="14" s="1"/>
  <c r="E269" i="14"/>
  <c r="D269" i="14"/>
  <c r="D268" i="14"/>
  <c r="E268" i="14" s="1"/>
  <c r="D267" i="14"/>
  <c r="E267" i="14" s="1"/>
  <c r="D266" i="14"/>
  <c r="E266" i="14" s="1"/>
  <c r="D265" i="14"/>
  <c r="E265" i="14" s="1"/>
  <c r="D264" i="14"/>
  <c r="E264" i="14" s="1"/>
  <c r="D263" i="14"/>
  <c r="E263" i="14" s="1"/>
  <c r="D262" i="14"/>
  <c r="E262" i="14" s="1"/>
  <c r="E261" i="14"/>
  <c r="D261" i="14"/>
  <c r="D260" i="14"/>
  <c r="E260" i="14" s="1"/>
  <c r="D259" i="14"/>
  <c r="E259" i="14" s="1"/>
  <c r="D258" i="14"/>
  <c r="E258" i="14" s="1"/>
  <c r="E257" i="14"/>
  <c r="D257" i="14"/>
  <c r="D256" i="14"/>
  <c r="E256" i="14" s="1"/>
  <c r="D255" i="14"/>
  <c r="E255" i="14" s="1"/>
  <c r="D254" i="14"/>
  <c r="E254" i="14" s="1"/>
  <c r="E253" i="14"/>
  <c r="D253" i="14"/>
  <c r="D252" i="14"/>
  <c r="E252" i="14" s="1"/>
  <c r="D251" i="14"/>
  <c r="E251" i="14" s="1"/>
  <c r="D250" i="14"/>
  <c r="E250" i="14" s="1"/>
  <c r="E249" i="14"/>
  <c r="D249" i="14"/>
  <c r="D248" i="14"/>
  <c r="E248" i="14" s="1"/>
  <c r="D247" i="14"/>
  <c r="E247" i="14" s="1"/>
  <c r="D246" i="14"/>
  <c r="E246" i="14" s="1"/>
  <c r="E245" i="14"/>
  <c r="D245" i="14"/>
  <c r="D244" i="14"/>
  <c r="E244" i="14" s="1"/>
  <c r="D243" i="14"/>
  <c r="E243" i="14" s="1"/>
  <c r="D242" i="14"/>
  <c r="E242" i="14" s="1"/>
  <c r="E241" i="14"/>
  <c r="D241" i="14"/>
  <c r="D240" i="14"/>
  <c r="E240" i="14" s="1"/>
  <c r="D239" i="14"/>
  <c r="E239" i="14" s="1"/>
  <c r="D238" i="14"/>
  <c r="E238" i="14" s="1"/>
  <c r="E237" i="14"/>
  <c r="D237" i="14"/>
  <c r="D236" i="14"/>
  <c r="E236" i="14" s="1"/>
  <c r="D235" i="14"/>
  <c r="E235" i="14" s="1"/>
  <c r="D234" i="14"/>
  <c r="E234" i="14" s="1"/>
  <c r="E233" i="14"/>
  <c r="D233" i="14"/>
  <c r="D232" i="14"/>
  <c r="E232" i="14" s="1"/>
  <c r="E231" i="14"/>
  <c r="D231" i="14"/>
  <c r="D230" i="14"/>
  <c r="E230" i="14" s="1"/>
  <c r="E229" i="14"/>
  <c r="D229" i="14"/>
  <c r="D228" i="14"/>
  <c r="E228" i="14" s="1"/>
  <c r="D227" i="14"/>
  <c r="E227" i="14" s="1"/>
  <c r="D226" i="14"/>
  <c r="E226" i="14" s="1"/>
  <c r="D225" i="14"/>
  <c r="E225" i="14" s="1"/>
  <c r="D224" i="14"/>
  <c r="E224" i="14" s="1"/>
  <c r="D223" i="14"/>
  <c r="E223" i="14" s="1"/>
  <c r="D222" i="14"/>
  <c r="E222" i="14" s="1"/>
  <c r="E221" i="14"/>
  <c r="D221" i="14"/>
  <c r="D220" i="14"/>
  <c r="E220" i="14" s="1"/>
  <c r="D219" i="14"/>
  <c r="E219" i="14" s="1"/>
  <c r="D218" i="14"/>
  <c r="E218" i="14" s="1"/>
  <c r="D217" i="14"/>
  <c r="E217" i="14" s="1"/>
  <c r="D216" i="14"/>
  <c r="E216" i="14" s="1"/>
  <c r="D215" i="14"/>
  <c r="E215" i="14" s="1"/>
  <c r="D214" i="14"/>
  <c r="E214" i="14" s="1"/>
  <c r="E213" i="14"/>
  <c r="D213" i="14"/>
  <c r="D212" i="14"/>
  <c r="E212" i="14" s="1"/>
  <c r="D211" i="14"/>
  <c r="E211" i="14" s="1"/>
  <c r="D210" i="14"/>
  <c r="E210" i="14" s="1"/>
  <c r="D209" i="14"/>
  <c r="E209" i="14" s="1"/>
  <c r="D208" i="14"/>
  <c r="E208" i="14" s="1"/>
  <c r="D207" i="14"/>
  <c r="E207" i="14" s="1"/>
  <c r="D206" i="14"/>
  <c r="E206" i="14" s="1"/>
  <c r="E205" i="14"/>
  <c r="D205" i="14"/>
  <c r="D204" i="14"/>
  <c r="E204" i="14" s="1"/>
  <c r="D203" i="14"/>
  <c r="E203" i="14" s="1"/>
  <c r="D202" i="14"/>
  <c r="E202" i="14" s="1"/>
  <c r="E201" i="14"/>
  <c r="D201" i="14"/>
  <c r="D200" i="14"/>
  <c r="E200" i="14" s="1"/>
  <c r="D199" i="14"/>
  <c r="E199" i="14" s="1"/>
  <c r="D198" i="14"/>
  <c r="E198" i="14" s="1"/>
  <c r="E197" i="14"/>
  <c r="D197" i="14"/>
  <c r="D196" i="14"/>
  <c r="E196" i="14" s="1"/>
  <c r="D195" i="14"/>
  <c r="E195" i="14" s="1"/>
  <c r="D194" i="14"/>
  <c r="E194" i="14" s="1"/>
  <c r="E193" i="14"/>
  <c r="D193" i="14"/>
  <c r="D192" i="14"/>
  <c r="E192" i="14" s="1"/>
  <c r="D191" i="14"/>
  <c r="E191" i="14" s="1"/>
  <c r="D190" i="14"/>
  <c r="E190" i="14" s="1"/>
  <c r="E189" i="14"/>
  <c r="D189" i="14"/>
  <c r="D188" i="14"/>
  <c r="E188" i="14" s="1"/>
  <c r="D187" i="14"/>
  <c r="E187" i="14" s="1"/>
  <c r="D186" i="14"/>
  <c r="E186" i="14" s="1"/>
  <c r="E185" i="14"/>
  <c r="D185" i="14"/>
  <c r="D184" i="14"/>
  <c r="E184" i="14" s="1"/>
  <c r="D183" i="14"/>
  <c r="E183" i="14" s="1"/>
  <c r="D182" i="14"/>
  <c r="E182" i="14" s="1"/>
  <c r="E181" i="14"/>
  <c r="D181" i="14"/>
  <c r="D180" i="14"/>
  <c r="E180" i="14" s="1"/>
  <c r="D179" i="14"/>
  <c r="E179" i="14" s="1"/>
  <c r="D178" i="14"/>
  <c r="E178" i="14" s="1"/>
  <c r="E177" i="14"/>
  <c r="D177" i="14"/>
  <c r="D176" i="14"/>
  <c r="E176" i="14" s="1"/>
  <c r="D175" i="14"/>
  <c r="E175" i="14" s="1"/>
  <c r="D174" i="14"/>
  <c r="E174" i="14" s="1"/>
  <c r="E173" i="14"/>
  <c r="D173" i="14"/>
  <c r="D172" i="14"/>
  <c r="E172" i="14" s="1"/>
  <c r="D171" i="14"/>
  <c r="E171" i="14" s="1"/>
  <c r="D170" i="14"/>
  <c r="E170" i="14" s="1"/>
  <c r="E169" i="14"/>
  <c r="D169" i="14"/>
  <c r="D168" i="14"/>
  <c r="E168" i="14" s="1"/>
  <c r="D167" i="14"/>
  <c r="E167" i="14" s="1"/>
  <c r="D166" i="14"/>
  <c r="E166" i="14" s="1"/>
  <c r="E165" i="14"/>
  <c r="D165" i="14"/>
  <c r="D164" i="14"/>
  <c r="E164" i="14" s="1"/>
  <c r="D163" i="14"/>
  <c r="E163" i="14" s="1"/>
  <c r="D162" i="14"/>
  <c r="E162" i="14" s="1"/>
  <c r="E161" i="14"/>
  <c r="D161" i="14"/>
  <c r="D160" i="14"/>
  <c r="E160" i="14" s="1"/>
  <c r="D159" i="14"/>
  <c r="E159" i="14" s="1"/>
  <c r="D158" i="14"/>
  <c r="E158" i="14" s="1"/>
  <c r="E157" i="14"/>
  <c r="D157" i="14"/>
  <c r="D156" i="14"/>
  <c r="E156" i="14" s="1"/>
  <c r="D155" i="14"/>
  <c r="E155" i="14" s="1"/>
  <c r="D154" i="14"/>
  <c r="E154" i="14" s="1"/>
  <c r="E153" i="14"/>
  <c r="D153" i="14"/>
  <c r="D152" i="14"/>
  <c r="E152" i="14" s="1"/>
  <c r="D151" i="14"/>
  <c r="E151" i="14" s="1"/>
  <c r="D150" i="14"/>
  <c r="E150" i="14" s="1"/>
  <c r="E149" i="14"/>
  <c r="D149" i="14"/>
  <c r="D148" i="14"/>
  <c r="E148" i="14" s="1"/>
  <c r="D147" i="14"/>
  <c r="E147" i="14" s="1"/>
  <c r="D146" i="14"/>
  <c r="E146" i="14" s="1"/>
  <c r="E145" i="14"/>
  <c r="D145" i="14"/>
  <c r="D144" i="14"/>
  <c r="E144" i="14" s="1"/>
  <c r="E143" i="14"/>
  <c r="D143" i="14"/>
  <c r="D142" i="14"/>
  <c r="E142" i="14" s="1"/>
  <c r="E141" i="14"/>
  <c r="D141" i="14"/>
  <c r="D140" i="14"/>
  <c r="E140" i="14" s="1"/>
  <c r="D139" i="14"/>
  <c r="E139" i="14" s="1"/>
  <c r="D138" i="14"/>
  <c r="E138" i="14" s="1"/>
  <c r="E137" i="14"/>
  <c r="D137" i="14"/>
  <c r="D136" i="14"/>
  <c r="E136" i="14" s="1"/>
  <c r="E135" i="14"/>
  <c r="D135" i="14"/>
  <c r="D134" i="14"/>
  <c r="E134" i="14" s="1"/>
  <c r="E133" i="14"/>
  <c r="D133" i="14"/>
  <c r="D132" i="14"/>
  <c r="E132" i="14" s="1"/>
  <c r="D131" i="14"/>
  <c r="E131" i="14" s="1"/>
  <c r="D130" i="14"/>
  <c r="E130" i="14" s="1"/>
  <c r="E129" i="14"/>
  <c r="D129" i="14"/>
  <c r="D128" i="14"/>
  <c r="E128" i="14" s="1"/>
  <c r="E127" i="14"/>
  <c r="D127" i="14"/>
  <c r="D126" i="14"/>
  <c r="E126" i="14" s="1"/>
  <c r="E125" i="14"/>
  <c r="D125" i="14"/>
  <c r="D124" i="14"/>
  <c r="E124" i="14" s="1"/>
  <c r="D123" i="14"/>
  <c r="E123" i="14" s="1"/>
  <c r="D122" i="14"/>
  <c r="E122" i="14" s="1"/>
  <c r="E121" i="14"/>
  <c r="D121" i="14"/>
  <c r="D120" i="14"/>
  <c r="E120" i="14" s="1"/>
  <c r="E119" i="14"/>
  <c r="D119" i="14"/>
  <c r="D118" i="14"/>
  <c r="E118" i="14" s="1"/>
  <c r="E117" i="14"/>
  <c r="D117" i="14"/>
  <c r="D116" i="14"/>
  <c r="E116" i="14" s="1"/>
  <c r="D115" i="14"/>
  <c r="E115" i="14" s="1"/>
  <c r="D114" i="14"/>
  <c r="E114" i="14" s="1"/>
  <c r="E113" i="14"/>
  <c r="D113" i="14"/>
  <c r="D112" i="14"/>
  <c r="E112" i="14" s="1"/>
  <c r="E111" i="14"/>
  <c r="D111" i="14"/>
  <c r="D110" i="14"/>
  <c r="E110" i="14" s="1"/>
  <c r="E109" i="14"/>
  <c r="D109" i="14"/>
  <c r="D108" i="14"/>
  <c r="E108" i="14" s="1"/>
  <c r="D107" i="14"/>
  <c r="E107" i="14" s="1"/>
  <c r="D106" i="14"/>
  <c r="E106" i="14" s="1"/>
  <c r="E105" i="14"/>
  <c r="D105" i="14"/>
  <c r="D104" i="14"/>
  <c r="E104" i="14" s="1"/>
  <c r="E103" i="14"/>
  <c r="D103" i="14"/>
  <c r="D102" i="14"/>
  <c r="E102" i="14" s="1"/>
  <c r="E101" i="14"/>
  <c r="D101" i="14"/>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E31" i="14"/>
  <c r="D31" i="14"/>
  <c r="J30" i="14"/>
  <c r="E30" i="14"/>
  <c r="D30" i="14"/>
  <c r="J29" i="14"/>
  <c r="E29" i="14"/>
  <c r="D29" i="14"/>
  <c r="J28" i="14"/>
  <c r="E28" i="14"/>
  <c r="D28" i="14"/>
  <c r="J27" i="14"/>
  <c r="E27" i="14"/>
  <c r="D27" i="14"/>
  <c r="J26" i="14"/>
  <c r="E26" i="14"/>
  <c r="D26" i="14"/>
  <c r="J25" i="14"/>
  <c r="E25" i="14"/>
  <c r="D25" i="14"/>
  <c r="J24" i="14"/>
  <c r="D24" i="14"/>
  <c r="E24" i="14" s="1"/>
  <c r="J23" i="14"/>
  <c r="D23" i="14"/>
  <c r="E23" i="14" s="1"/>
  <c r="J22" i="14"/>
  <c r="D22" i="14"/>
  <c r="E22" i="14" s="1"/>
  <c r="J21" i="14"/>
  <c r="D21" i="14"/>
  <c r="E21" i="14" s="1"/>
  <c r="J20" i="14"/>
  <c r="E20" i="14"/>
  <c r="D20" i="14"/>
  <c r="J19" i="14"/>
  <c r="D19" i="14"/>
  <c r="E19" i="14" s="1"/>
  <c r="J18" i="14"/>
  <c r="D18" i="14"/>
  <c r="E18" i="14" s="1"/>
  <c r="J17" i="14"/>
  <c r="D17" i="14"/>
  <c r="E17" i="14" s="1"/>
  <c r="AH16" i="14"/>
  <c r="AF16" i="14"/>
  <c r="AD16" i="14"/>
  <c r="J16" i="14"/>
  <c r="D16" i="14"/>
  <c r="E16" i="14" s="1"/>
  <c r="J15" i="14"/>
  <c r="E15" i="14"/>
  <c r="D15" i="14"/>
  <c r="J14" i="14"/>
  <c r="D14" i="14"/>
  <c r="E14" i="14" s="1"/>
  <c r="J13" i="14"/>
  <c r="D13" i="14"/>
  <c r="E13" i="14" s="1"/>
  <c r="J12" i="14"/>
  <c r="E12" i="14"/>
  <c r="D12" i="14"/>
  <c r="J11" i="14"/>
  <c r="E11" i="14"/>
  <c r="D11" i="14"/>
  <c r="J10" i="14"/>
  <c r="D10" i="14"/>
  <c r="E10" i="14" s="1"/>
  <c r="J9" i="14"/>
  <c r="E9" i="14"/>
  <c r="D9" i="14"/>
  <c r="J8" i="14"/>
  <c r="D8" i="14"/>
  <c r="E8" i="14" s="1"/>
  <c r="J7" i="14"/>
  <c r="E7" i="14"/>
  <c r="D7" i="14"/>
  <c r="J6" i="14"/>
  <c r="D6" i="14"/>
  <c r="E6" i="14" s="1"/>
  <c r="J5" i="14"/>
  <c r="D5" i="14"/>
  <c r="E5" i="14" s="1"/>
  <c r="J4" i="14"/>
  <c r="E4" i="14"/>
  <c r="D4" i="14"/>
  <c r="J3" i="14"/>
  <c r="E3" i="14"/>
  <c r="D3" i="14"/>
  <c r="Y2" i="14"/>
  <c r="X2" i="14"/>
  <c r="W2" i="14"/>
  <c r="R2" i="14" a="1"/>
  <c r="R2" i="14" s="1"/>
  <c r="Q2" i="14" s="1" a="1"/>
  <c r="Q2" i="14" s="1"/>
  <c r="N2" i="14" a="1"/>
  <c r="O28" i="14" s="1"/>
  <c r="K2" i="14" a="1"/>
  <c r="J2" i="14"/>
  <c r="H2" i="14" a="1"/>
  <c r="H2" i="14" s="1"/>
  <c r="G2" i="14"/>
  <c r="G2" i="14" a="1"/>
  <c r="D2" i="14"/>
  <c r="E2"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E16" i="11"/>
  <c r="E51" i="11" s="1"/>
  <c r="G15" i="11"/>
  <c r="E15" i="11"/>
  <c r="I15" i="11" s="1"/>
  <c r="G14" i="11"/>
  <c r="I14" i="11" s="1"/>
  <c r="E14" i="11"/>
  <c r="N50" i="10"/>
  <c r="G17" i="10"/>
  <c r="E17" i="10"/>
  <c r="I17" i="10" s="1"/>
  <c r="G16" i="10"/>
  <c r="I16" i="10" s="1"/>
  <c r="E16" i="10"/>
  <c r="G15" i="10"/>
  <c r="I15" i="10" s="1"/>
  <c r="E15" i="10"/>
  <c r="G14" i="10"/>
  <c r="E14" i="10"/>
  <c r="E19" i="10" s="1"/>
  <c r="G13" i="10"/>
  <c r="E13" i="10"/>
  <c r="I13"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D72" i="8"/>
  <c r="F72" i="8" s="1"/>
  <c r="C72" i="8"/>
  <c r="E72" i="8" s="1"/>
  <c r="B72" i="8"/>
  <c r="D71" i="8"/>
  <c r="F71" i="8" s="1"/>
  <c r="C71" i="8"/>
  <c r="E71" i="8" s="1"/>
  <c r="B71" i="8"/>
  <c r="D70" i="8"/>
  <c r="F70" i="8" s="1"/>
  <c r="C70" i="8"/>
  <c r="E70" i="8" s="1"/>
  <c r="B70" i="8"/>
  <c r="D69" i="8"/>
  <c r="F69" i="8" s="1"/>
  <c r="C69" i="8"/>
  <c r="E69" i="8" s="1"/>
  <c r="B69" i="8"/>
  <c r="E68" i="8"/>
  <c r="D68" i="8"/>
  <c r="F68" i="8" s="1"/>
  <c r="C68" i="8"/>
  <c r="B68" i="8"/>
  <c r="F67" i="8"/>
  <c r="D67" i="8"/>
  <c r="C67" i="8"/>
  <c r="E67" i="8" s="1"/>
  <c r="B67" i="8"/>
  <c r="D66" i="8"/>
  <c r="F66" i="8" s="1"/>
  <c r="C66" i="8"/>
  <c r="E66" i="8" s="1"/>
  <c r="B66" i="8"/>
  <c r="D65" i="8"/>
  <c r="F65" i="8" s="1"/>
  <c r="C65" i="8"/>
  <c r="E65" i="8" s="1"/>
  <c r="B65" i="8"/>
  <c r="E64" i="8"/>
  <c r="D64" i="8"/>
  <c r="F64" i="8" s="1"/>
  <c r="C64" i="8"/>
  <c r="B64" i="8"/>
  <c r="F63" i="8"/>
  <c r="D63" i="8"/>
  <c r="C63" i="8"/>
  <c r="E63" i="8" s="1"/>
  <c r="B63" i="8"/>
  <c r="D62" i="8"/>
  <c r="F62" i="8" s="1"/>
  <c r="C62" i="8"/>
  <c r="E62" i="8" s="1"/>
  <c r="B62" i="8"/>
  <c r="D61" i="8"/>
  <c r="F61" i="8" s="1"/>
  <c r="C61" i="8"/>
  <c r="E61" i="8" s="1"/>
  <c r="B61" i="8"/>
  <c r="E60" i="8"/>
  <c r="D60" i="8"/>
  <c r="F60" i="8" s="1"/>
  <c r="C60" i="8"/>
  <c r="B60" i="8"/>
  <c r="F59" i="8"/>
  <c r="D59" i="8"/>
  <c r="C59" i="8"/>
  <c r="E59" i="8" s="1"/>
  <c r="B59" i="8"/>
  <c r="D58" i="8"/>
  <c r="F58" i="8" s="1"/>
  <c r="C58" i="8"/>
  <c r="E58" i="8" s="1"/>
  <c r="B58" i="8"/>
  <c r="D57" i="8"/>
  <c r="F57" i="8" s="1"/>
  <c r="C57" i="8"/>
  <c r="E57" i="8" s="1"/>
  <c r="B57" i="8"/>
  <c r="E56" i="8"/>
  <c r="D56" i="8"/>
  <c r="F56" i="8" s="1"/>
  <c r="C56" i="8"/>
  <c r="B56" i="8"/>
  <c r="F55" i="8"/>
  <c r="D55" i="8"/>
  <c r="C55" i="8"/>
  <c r="E55" i="8" s="1"/>
  <c r="B55" i="8"/>
  <c r="D54" i="8"/>
  <c r="F54" i="8" s="1"/>
  <c r="C54" i="8"/>
  <c r="E54" i="8" s="1"/>
  <c r="B54" i="8"/>
  <c r="E53" i="8"/>
  <c r="D53" i="8"/>
  <c r="F53" i="8" s="1"/>
  <c r="C53" i="8"/>
  <c r="B53" i="8"/>
  <c r="F52" i="8"/>
  <c r="E52" i="8"/>
  <c r="D52" i="8"/>
  <c r="C52" i="8"/>
  <c r="B52" i="8"/>
  <c r="F51" i="8"/>
  <c r="D51" i="8"/>
  <c r="C51" i="8"/>
  <c r="E51" i="8" s="1"/>
  <c r="B51" i="8"/>
  <c r="D50" i="8"/>
  <c r="F50" i="8" s="1"/>
  <c r="C50" i="8"/>
  <c r="E50" i="8" s="1"/>
  <c r="B50" i="8"/>
  <c r="E49" i="8"/>
  <c r="D49" i="8"/>
  <c r="F49" i="8" s="1"/>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c r="AI792" i="6" a="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c r="AE791" i="6" a="1"/>
  <c r="AD791" i="6" a="1"/>
  <c r="AD791" i="6" s="1"/>
  <c r="AC791" i="6"/>
  <c r="AC791" i="6" a="1"/>
  <c r="AB791" i="6" a="1"/>
  <c r="AB791" i="6" s="1"/>
  <c r="AA791" i="6" a="1"/>
  <c r="AA791" i="6" s="1"/>
  <c r="Z791" i="6" a="1"/>
  <c r="Z791" i="6" s="1"/>
  <c r="Y791" i="6"/>
  <c r="Y791" i="6" a="1"/>
  <c r="X791" i="6" a="1"/>
  <c r="X791" i="6" s="1"/>
  <c r="W791" i="6"/>
  <c r="W791" i="6" a="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c r="AI790" i="6" a="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c r="U790" i="6" a="1"/>
  <c r="T790" i="6" a="1"/>
  <c r="T790" i="6" s="1"/>
  <c r="S790" i="6"/>
  <c r="S790" i="6" a="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c r="AE789" i="6" a="1"/>
  <c r="AD789" i="6" a="1"/>
  <c r="AD789" i="6" s="1"/>
  <c r="AC789" i="6" a="1"/>
  <c r="AC789" i="6" s="1"/>
  <c r="AB789" i="6" a="1"/>
  <c r="AB789" i="6" s="1"/>
  <c r="AA789" i="6" a="1"/>
  <c r="AA789" i="6" s="1"/>
  <c r="Z789" i="6" a="1"/>
  <c r="Z789" i="6" s="1"/>
  <c r="Y789" i="6"/>
  <c r="Y789" i="6" a="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c r="M789" i="6" a="1"/>
  <c r="L789" i="6" a="1"/>
  <c r="L789" i="6" s="1"/>
  <c r="K789" i="6" a="1"/>
  <c r="K789" i="6" s="1"/>
  <c r="AI788" i="6"/>
  <c r="AI788" i="6" a="1"/>
  <c r="AH788" i="6" a="1"/>
  <c r="AH788" i="6" s="1"/>
  <c r="AG788" i="6"/>
  <c r="AG788" i="6" a="1"/>
  <c r="AF788" i="6" a="1"/>
  <c r="AF788" i="6" s="1"/>
  <c r="AE788" i="6" a="1"/>
  <c r="AE788" i="6" s="1"/>
  <c r="AD788" i="6" a="1"/>
  <c r="AD788" i="6" s="1"/>
  <c r="AC788" i="6" a="1"/>
  <c r="AC788" i="6" s="1"/>
  <c r="AB788" i="6" a="1"/>
  <c r="AB788" i="6" s="1"/>
  <c r="AA788" i="6"/>
  <c r="AA788" i="6" a="1"/>
  <c r="Z788" i="6" a="1"/>
  <c r="Z788" i="6" s="1"/>
  <c r="Y788" i="6" a="1"/>
  <c r="Y788" i="6" s="1"/>
  <c r="X788" i="6" a="1"/>
  <c r="X788" i="6" s="1"/>
  <c r="W788" i="6" a="1"/>
  <c r="W788" i="6" s="1"/>
  <c r="V788" i="6" a="1"/>
  <c r="V788" i="6" s="1"/>
  <c r="U788" i="6"/>
  <c r="U788" i="6" a="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c r="AE787" i="6" a="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c r="X785" i="6" a="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c r="T784" i="6" a="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c r="X783" i="6" a="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c r="AB782" i="6" a="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c r="AF781" i="6" a="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c r="AD779" i="6" a="1"/>
  <c r="AC779" i="6" a="1"/>
  <c r="AC779" i="6" s="1"/>
  <c r="AB779" i="6" a="1"/>
  <c r="AB779" i="6" s="1"/>
  <c r="AA779" i="6" a="1"/>
  <c r="AA779" i="6" s="1"/>
  <c r="Z779" i="6" a="1"/>
  <c r="Z779" i="6" s="1"/>
  <c r="Y779" i="6" a="1"/>
  <c r="Y779" i="6" s="1"/>
  <c r="X779" i="6"/>
  <c r="X779" i="6" a="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c r="AD778" i="6" a="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c r="N778" i="6" a="1"/>
  <c r="M778" i="6" a="1"/>
  <c r="M778" i="6" s="1"/>
  <c r="L778" i="6" a="1"/>
  <c r="L778" i="6" s="1"/>
  <c r="K778" i="6" a="1"/>
  <c r="K778" i="6" s="1"/>
  <c r="AI777" i="6" a="1"/>
  <c r="AI777" i="6" s="1"/>
  <c r="AH777" i="6" a="1"/>
  <c r="AH777" i="6" s="1"/>
  <c r="AG777" i="6" a="1"/>
  <c r="AG777" i="6" s="1"/>
  <c r="AF777" i="6" a="1"/>
  <c r="AF777" i="6" s="1"/>
  <c r="AE777" i="6" a="1"/>
  <c r="AE777" i="6" s="1"/>
  <c r="AD777" i="6"/>
  <c r="AD777" i="6" a="1"/>
  <c r="AC777" i="6" a="1"/>
  <c r="AC777" i="6" s="1"/>
  <c r="AB777" i="6" a="1"/>
  <c r="AB777" i="6" s="1"/>
  <c r="AA777" i="6" a="1"/>
  <c r="AA777" i="6" s="1"/>
  <c r="Z777" i="6" a="1"/>
  <c r="Z777" i="6" s="1"/>
  <c r="Y777" i="6" a="1"/>
  <c r="Y777" i="6" s="1"/>
  <c r="X777" i="6"/>
  <c r="X777" i="6" a="1"/>
  <c r="W777" i="6" a="1"/>
  <c r="W777" i="6" s="1"/>
  <c r="V777" i="6" a="1"/>
  <c r="V777" i="6" s="1"/>
  <c r="U777" i="6" a="1"/>
  <c r="U777" i="6" s="1"/>
  <c r="T777" i="6" a="1"/>
  <c r="T777" i="6" s="1"/>
  <c r="S777" i="6" a="1"/>
  <c r="S777" i="6" s="1"/>
  <c r="R777" i="6" a="1"/>
  <c r="R777" i="6" s="1"/>
  <c r="Q777" i="6" a="1"/>
  <c r="Q777" i="6" s="1"/>
  <c r="P777" i="6" a="1"/>
  <c r="P777" i="6" s="1"/>
  <c r="O777" i="6" a="1"/>
  <c r="O777" i="6" s="1"/>
  <c r="N777" i="6"/>
  <c r="N777" i="6" a="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c r="AC775" i="6" a="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c r="M775" i="6" a="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c r="Y774" i="6" a="1"/>
  <c r="X774" i="6" a="1"/>
  <c r="X774" i="6" s="1"/>
  <c r="W774" i="6" a="1"/>
  <c r="W774" i="6" s="1"/>
  <c r="V774" i="6" a="1"/>
  <c r="V774" i="6" s="1"/>
  <c r="U774" i="6"/>
  <c r="U774" i="6" a="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c r="U773" i="6" a="1"/>
  <c r="T773" i="6" a="1"/>
  <c r="T773" i="6" s="1"/>
  <c r="S773" i="6" a="1"/>
  <c r="S773" i="6" s="1"/>
  <c r="R773" i="6" a="1"/>
  <c r="R773" i="6" s="1"/>
  <c r="Q773" i="6"/>
  <c r="Q773" i="6" a="1"/>
  <c r="P773" i="6" a="1"/>
  <c r="P773" i="6" s="1"/>
  <c r="O773" i="6" a="1"/>
  <c r="O773" i="6" s="1"/>
  <c r="N773" i="6" a="1"/>
  <c r="N773" i="6" s="1"/>
  <c r="M773" i="6" a="1"/>
  <c r="M773" i="6" s="1"/>
  <c r="L773" i="6" a="1"/>
  <c r="L773" i="6" s="1"/>
  <c r="K773" i="6" a="1"/>
  <c r="K773" i="6" s="1"/>
  <c r="AI772" i="6" a="1"/>
  <c r="AI772" i="6" s="1"/>
  <c r="AH772" i="6" a="1"/>
  <c r="AH772" i="6" s="1"/>
  <c r="AG772" i="6"/>
  <c r="AG772" i="6" a="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c r="Q772" i="6" a="1"/>
  <c r="P772" i="6" a="1"/>
  <c r="P772" i="6" s="1"/>
  <c r="O772" i="6" a="1"/>
  <c r="O772" i="6" s="1"/>
  <c r="N772" i="6" a="1"/>
  <c r="N772" i="6" s="1"/>
  <c r="M772" i="6"/>
  <c r="M772" i="6" a="1"/>
  <c r="L772" i="6" a="1"/>
  <c r="L772" i="6" s="1"/>
  <c r="K772" i="6" a="1"/>
  <c r="K772" i="6" s="1"/>
  <c r="AI771" i="6" a="1"/>
  <c r="AI771" i="6" s="1"/>
  <c r="AH771" i="6" a="1"/>
  <c r="AH771" i="6" s="1"/>
  <c r="AG771" i="6" a="1"/>
  <c r="AG771" i="6" s="1"/>
  <c r="AF771" i="6" a="1"/>
  <c r="AF771" i="6" s="1"/>
  <c r="AE771" i="6" a="1"/>
  <c r="AE771" i="6" s="1"/>
  <c r="AD771" i="6" a="1"/>
  <c r="AD771" i="6" s="1"/>
  <c r="AC771" i="6"/>
  <c r="AC771" i="6" a="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c r="M771" i="6" a="1"/>
  <c r="L771" i="6" a="1"/>
  <c r="L771" i="6" s="1"/>
  <c r="K771" i="6" a="1"/>
  <c r="K771" i="6" s="1"/>
  <c r="AI770" i="6" a="1"/>
  <c r="AI770" i="6" s="1"/>
  <c r="AH770" i="6" a="1"/>
  <c r="AH770" i="6" s="1"/>
  <c r="AG770" i="6" a="1"/>
  <c r="AG770" i="6" s="1"/>
  <c r="AF770" i="6" a="1"/>
  <c r="AF770" i="6" s="1"/>
  <c r="AE770" i="6" a="1"/>
  <c r="AE770" i="6" s="1"/>
  <c r="AD770" i="6" a="1"/>
  <c r="AD770" i="6" s="1"/>
  <c r="AC770" i="6"/>
  <c r="AC770" i="6" a="1"/>
  <c r="AB770" i="6" a="1"/>
  <c r="AB770" i="6" s="1"/>
  <c r="AA770" i="6" a="1"/>
  <c r="AA770" i="6" s="1"/>
  <c r="Z770" i="6" a="1"/>
  <c r="Z770" i="6" s="1"/>
  <c r="Y770" i="6"/>
  <c r="Y770" i="6" a="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c r="M770" i="6" a="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c r="Y769" i="6" a="1"/>
  <c r="X769" i="6" a="1"/>
  <c r="X769" i="6" s="1"/>
  <c r="W769" i="6" a="1"/>
  <c r="W769" i="6" s="1"/>
  <c r="V769" i="6" a="1"/>
  <c r="V769" i="6" s="1"/>
  <c r="U769" i="6"/>
  <c r="U769" i="6" a="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c r="AG768" i="6" a="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c r="U768" i="6" a="1"/>
  <c r="T768" i="6" a="1"/>
  <c r="T768" i="6" s="1"/>
  <c r="S768" i="6" a="1"/>
  <c r="S768" i="6" s="1"/>
  <c r="R768" i="6" a="1"/>
  <c r="R768" i="6" s="1"/>
  <c r="Q768" i="6"/>
  <c r="Q768" i="6" a="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c r="AC767" i="6" a="1"/>
  <c r="AB767" i="6" a="1"/>
  <c r="AB767" i="6" s="1"/>
  <c r="AA767" i="6" a="1"/>
  <c r="AA767" i="6" s="1"/>
  <c r="Z767" i="6" a="1"/>
  <c r="Z767" i="6" s="1"/>
  <c r="Y767" i="6" a="1"/>
  <c r="Y767" i="6" s="1"/>
  <c r="X767" i="6"/>
  <c r="X767" i="6" a="1"/>
  <c r="W767" i="6" a="1"/>
  <c r="W767" i="6" s="1"/>
  <c r="V767" i="6" a="1"/>
  <c r="V767" i="6" s="1"/>
  <c r="U767" i="6" a="1"/>
  <c r="U767" i="6" s="1"/>
  <c r="T767" i="6"/>
  <c r="T767" i="6" a="1"/>
  <c r="S767" i="6" a="1"/>
  <c r="S767" i="6" s="1"/>
  <c r="R767" i="6" a="1"/>
  <c r="R767" i="6" s="1"/>
  <c r="Q767" i="6" a="1"/>
  <c r="Q767" i="6" s="1"/>
  <c r="P767" i="6"/>
  <c r="P767" i="6" a="1"/>
  <c r="O767" i="6" a="1"/>
  <c r="O767" i="6" s="1"/>
  <c r="N767" i="6" a="1"/>
  <c r="N767" i="6" s="1"/>
  <c r="M767" i="6" a="1"/>
  <c r="M767" i="6" s="1"/>
  <c r="L767" i="6"/>
  <c r="L767" i="6" a="1"/>
  <c r="K767" i="6" a="1"/>
  <c r="K767" i="6" s="1"/>
  <c r="AI766" i="6" a="1"/>
  <c r="AI766" i="6" s="1"/>
  <c r="AH766" i="6" a="1"/>
  <c r="AH766" i="6" s="1"/>
  <c r="AG766" i="6"/>
  <c r="AG766" i="6" a="1"/>
  <c r="AF766" i="6" a="1"/>
  <c r="AF766" i="6" s="1"/>
  <c r="AE766" i="6" a="1"/>
  <c r="AE766" i="6" s="1"/>
  <c r="AD766" i="6" a="1"/>
  <c r="AD766" i="6" s="1"/>
  <c r="AC766" i="6"/>
  <c r="AC766" i="6" a="1"/>
  <c r="AB766" i="6" a="1"/>
  <c r="AB766" i="6" s="1"/>
  <c r="AA766" i="6" a="1"/>
  <c r="AA766" i="6" s="1"/>
  <c r="Z766" i="6" a="1"/>
  <c r="Z766" i="6" s="1"/>
  <c r="Y766" i="6"/>
  <c r="Y766" i="6" a="1"/>
  <c r="X766" i="6" a="1"/>
  <c r="X766" i="6" s="1"/>
  <c r="W766" i="6" a="1"/>
  <c r="W766" i="6" s="1"/>
  <c r="V766" i="6" a="1"/>
  <c r="V766" i="6" s="1"/>
  <c r="U766" i="6"/>
  <c r="U766" i="6" a="1"/>
  <c r="T766" i="6" a="1"/>
  <c r="T766" i="6" s="1"/>
  <c r="S766" i="6" a="1"/>
  <c r="S766" i="6" s="1"/>
  <c r="R766" i="6" a="1"/>
  <c r="R766" i="6" s="1"/>
  <c r="Q766" i="6"/>
  <c r="Q766" i="6" a="1"/>
  <c r="P766" i="6" a="1"/>
  <c r="P766" i="6" s="1"/>
  <c r="O766" i="6" a="1"/>
  <c r="O766" i="6" s="1"/>
  <c r="N766" i="6" a="1"/>
  <c r="N766" i="6" s="1"/>
  <c r="M766" i="6"/>
  <c r="M766" i="6" a="1"/>
  <c r="L766" i="6" a="1"/>
  <c r="L766" i="6" s="1"/>
  <c r="K766" i="6" a="1"/>
  <c r="K766" i="6" s="1"/>
  <c r="AI765" i="6" a="1"/>
  <c r="AI765" i="6" s="1"/>
  <c r="AH765" i="6"/>
  <c r="AH765" i="6" a="1"/>
  <c r="AG765" i="6" a="1"/>
  <c r="AG765" i="6" s="1"/>
  <c r="AF765" i="6" a="1"/>
  <c r="AF765" i="6" s="1"/>
  <c r="AE765" i="6" a="1"/>
  <c r="AE765" i="6" s="1"/>
  <c r="AD765" i="6"/>
  <c r="AD765" i="6" a="1"/>
  <c r="AC765" i="6" a="1"/>
  <c r="AC765" i="6" s="1"/>
  <c r="AB765" i="6" a="1"/>
  <c r="AB765" i="6" s="1"/>
  <c r="AA765" i="6" a="1"/>
  <c r="AA765" i="6" s="1"/>
  <c r="Z765" i="6"/>
  <c r="Z765" i="6" a="1"/>
  <c r="Y765" i="6" a="1"/>
  <c r="Y765" i="6" s="1"/>
  <c r="X765" i="6" a="1"/>
  <c r="X765" i="6" s="1"/>
  <c r="W765" i="6" a="1"/>
  <c r="W765" i="6" s="1"/>
  <c r="V765" i="6"/>
  <c r="V765" i="6" a="1"/>
  <c r="U765" i="6" a="1"/>
  <c r="U765" i="6" s="1"/>
  <c r="T765" i="6" a="1"/>
  <c r="T765" i="6" s="1"/>
  <c r="S765" i="6" a="1"/>
  <c r="S765" i="6" s="1"/>
  <c r="R765" i="6"/>
  <c r="R765" i="6" a="1"/>
  <c r="Q765" i="6" a="1"/>
  <c r="Q765" i="6" s="1"/>
  <c r="P765" i="6" a="1"/>
  <c r="P765" i="6" s="1"/>
  <c r="O765" i="6" a="1"/>
  <c r="O765" i="6" s="1"/>
  <c r="N765" i="6"/>
  <c r="N765" i="6" a="1"/>
  <c r="M765" i="6" a="1"/>
  <c r="M765" i="6" s="1"/>
  <c r="L765" i="6" a="1"/>
  <c r="L765" i="6" s="1"/>
  <c r="K765" i="6" a="1"/>
  <c r="K765" i="6" s="1"/>
  <c r="AI764" i="6"/>
  <c r="AI764" i="6" a="1"/>
  <c r="AH764" i="6" a="1"/>
  <c r="AH764" i="6" s="1"/>
  <c r="AG764" i="6" a="1"/>
  <c r="AG764" i="6" s="1"/>
  <c r="AF764" i="6" a="1"/>
  <c r="AF764" i="6" s="1"/>
  <c r="AE764" i="6"/>
  <c r="AE764" i="6" a="1"/>
  <c r="AD764" i="6" a="1"/>
  <c r="AD764" i="6" s="1"/>
  <c r="AC764" i="6" a="1"/>
  <c r="AC764" i="6" s="1"/>
  <c r="AB764" i="6" a="1"/>
  <c r="AB764" i="6" s="1"/>
  <c r="AA764" i="6"/>
  <c r="AA764" i="6" a="1"/>
  <c r="Z764" i="6" a="1"/>
  <c r="Z764" i="6" s="1"/>
  <c r="Y764" i="6" a="1"/>
  <c r="Y764" i="6" s="1"/>
  <c r="X764" i="6" a="1"/>
  <c r="X764" i="6" s="1"/>
  <c r="W764" i="6"/>
  <c r="W764" i="6" a="1"/>
  <c r="V764" i="6" a="1"/>
  <c r="V764" i="6" s="1"/>
  <c r="U764" i="6" a="1"/>
  <c r="U764" i="6" s="1"/>
  <c r="T764" i="6" a="1"/>
  <c r="T764" i="6" s="1"/>
  <c r="S764" i="6"/>
  <c r="S764" i="6" a="1"/>
  <c r="R764" i="6" a="1"/>
  <c r="R764" i="6" s="1"/>
  <c r="Q764" i="6" a="1"/>
  <c r="Q764" i="6" s="1"/>
  <c r="P764" i="6" a="1"/>
  <c r="P764" i="6" s="1"/>
  <c r="O764" i="6"/>
  <c r="O764" i="6" a="1"/>
  <c r="N764" i="6" a="1"/>
  <c r="N764" i="6" s="1"/>
  <c r="M764" i="6" a="1"/>
  <c r="M764" i="6" s="1"/>
  <c r="L764" i="6" a="1"/>
  <c r="L764" i="6" s="1"/>
  <c r="K764" i="6"/>
  <c r="K764" i="6" a="1"/>
  <c r="AI763" i="6" a="1"/>
  <c r="AI763" i="6" s="1"/>
  <c r="AH763" i="6" a="1"/>
  <c r="AH763" i="6" s="1"/>
  <c r="AG763" i="6" a="1"/>
  <c r="AG763" i="6" s="1"/>
  <c r="AF763" i="6"/>
  <c r="AF763" i="6" a="1"/>
  <c r="AE763" i="6" a="1"/>
  <c r="AE763" i="6" s="1"/>
  <c r="AD763" i="6" a="1"/>
  <c r="AD763" i="6" s="1"/>
  <c r="AC763" i="6" a="1"/>
  <c r="AC763" i="6" s="1"/>
  <c r="AB763" i="6"/>
  <c r="AB763" i="6" a="1"/>
  <c r="AA763" i="6" a="1"/>
  <c r="AA763" i="6" s="1"/>
  <c r="Z763" i="6" a="1"/>
  <c r="Z763" i="6" s="1"/>
  <c r="Y763" i="6" a="1"/>
  <c r="Y763" i="6" s="1"/>
  <c r="X763" i="6"/>
  <c r="X763" i="6" a="1"/>
  <c r="W763" i="6" a="1"/>
  <c r="W763" i="6" s="1"/>
  <c r="V763" i="6" a="1"/>
  <c r="V763" i="6" s="1"/>
  <c r="U763" i="6" a="1"/>
  <c r="U763" i="6" s="1"/>
  <c r="T763" i="6"/>
  <c r="T763" i="6" a="1"/>
  <c r="S763" i="6" a="1"/>
  <c r="S763" i="6" s="1"/>
  <c r="R763" i="6" a="1"/>
  <c r="R763" i="6" s="1"/>
  <c r="Q763" i="6" a="1"/>
  <c r="Q763" i="6" s="1"/>
  <c r="P763" i="6"/>
  <c r="P763" i="6" a="1"/>
  <c r="O763" i="6" a="1"/>
  <c r="O763" i="6" s="1"/>
  <c r="N763" i="6" a="1"/>
  <c r="N763" i="6" s="1"/>
  <c r="M763" i="6" a="1"/>
  <c r="M763" i="6" s="1"/>
  <c r="L763" i="6"/>
  <c r="L763" i="6" a="1"/>
  <c r="K763" i="6" a="1"/>
  <c r="K763" i="6" s="1"/>
  <c r="AI762" i="6" a="1"/>
  <c r="AI762" i="6" s="1"/>
  <c r="AH762" i="6" a="1"/>
  <c r="AH762" i="6" s="1"/>
  <c r="AG762" i="6"/>
  <c r="AG762" i="6" a="1"/>
  <c r="AF762" i="6" a="1"/>
  <c r="AF762" i="6" s="1"/>
  <c r="AE762" i="6" a="1"/>
  <c r="AE762" i="6" s="1"/>
  <c r="AD762" i="6" a="1"/>
  <c r="AD762" i="6" s="1"/>
  <c r="AC762" i="6"/>
  <c r="AC762" i="6" a="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c r="X761" i="6" a="1"/>
  <c r="W761" i="6" a="1"/>
  <c r="W761" i="6" s="1"/>
  <c r="V761" i="6" a="1"/>
  <c r="V761" i="6" s="1"/>
  <c r="U761" i="6" a="1"/>
  <c r="U761" i="6" s="1"/>
  <c r="T761" i="6"/>
  <c r="T761" i="6" a="1"/>
  <c r="S761" i="6" a="1"/>
  <c r="S761" i="6" s="1"/>
  <c r="R761" i="6" a="1"/>
  <c r="R761" i="6" s="1"/>
  <c r="Q761" i="6" a="1"/>
  <c r="Q761" i="6" s="1"/>
  <c r="P761" i="6"/>
  <c r="P761" i="6" a="1"/>
  <c r="O761" i="6" a="1"/>
  <c r="O761" i="6" s="1"/>
  <c r="N761" i="6" a="1"/>
  <c r="N761" i="6" s="1"/>
  <c r="M761" i="6" a="1"/>
  <c r="M761" i="6" s="1"/>
  <c r="L761" i="6"/>
  <c r="L761" i="6" a="1"/>
  <c r="K761" i="6" a="1"/>
  <c r="K761" i="6" s="1"/>
  <c r="AI760" i="6" a="1"/>
  <c r="AI760" i="6" s="1"/>
  <c r="AH760" i="6"/>
  <c r="AH760" i="6" a="1"/>
  <c r="AG760" i="6" a="1"/>
  <c r="AG760" i="6" s="1"/>
  <c r="AF760" i="6" a="1"/>
  <c r="AF760" i="6" s="1"/>
  <c r="AE760" i="6" a="1"/>
  <c r="AE760" i="6" s="1"/>
  <c r="AD760" i="6"/>
  <c r="AD760" i="6" a="1"/>
  <c r="AC760" i="6" a="1"/>
  <c r="AC760" i="6" s="1"/>
  <c r="AB760" i="6" a="1"/>
  <c r="AB760" i="6" s="1"/>
  <c r="AA760" i="6" a="1"/>
  <c r="AA760" i="6" s="1"/>
  <c r="Z760" i="6"/>
  <c r="Z760" i="6" a="1"/>
  <c r="Y760" i="6" a="1"/>
  <c r="Y760" i="6" s="1"/>
  <c r="X760" i="6" a="1"/>
  <c r="X760" i="6" s="1"/>
  <c r="W760" i="6" a="1"/>
  <c r="W760" i="6" s="1"/>
  <c r="V760" i="6"/>
  <c r="V760" i="6" a="1"/>
  <c r="U760" i="6" a="1"/>
  <c r="U760" i="6" s="1"/>
  <c r="T760" i="6" a="1"/>
  <c r="T760" i="6" s="1"/>
  <c r="S760" i="6" a="1"/>
  <c r="S760" i="6" s="1"/>
  <c r="R760" i="6"/>
  <c r="R760" i="6" a="1"/>
  <c r="Q760" i="6" a="1"/>
  <c r="Q760" i="6" s="1"/>
  <c r="P760" i="6" a="1"/>
  <c r="P760" i="6" s="1"/>
  <c r="O760" i="6" a="1"/>
  <c r="O760" i="6" s="1"/>
  <c r="N760" i="6"/>
  <c r="N760" i="6" a="1"/>
  <c r="M760" i="6" a="1"/>
  <c r="M760" i="6" s="1"/>
  <c r="L760" i="6" a="1"/>
  <c r="L760" i="6" s="1"/>
  <c r="K760" i="6" a="1"/>
  <c r="K760" i="6" s="1"/>
  <c r="AI759" i="6" a="1"/>
  <c r="AI759" i="6" s="1"/>
  <c r="AH759" i="6" a="1"/>
  <c r="AH759" i="6" s="1"/>
  <c r="AG759" i="6" a="1"/>
  <c r="AG759" i="6" s="1"/>
  <c r="AF759" i="6"/>
  <c r="AF759" i="6" a="1"/>
  <c r="AE759" i="6" a="1"/>
  <c r="AE759" i="6" s="1"/>
  <c r="AD759" i="6" a="1"/>
  <c r="AD759" i="6" s="1"/>
  <c r="AC759" i="6" a="1"/>
  <c r="AC759" i="6" s="1"/>
  <c r="AB759" i="6"/>
  <c r="AB759" i="6" a="1"/>
  <c r="AA759" i="6" a="1"/>
  <c r="AA759" i="6" s="1"/>
  <c r="Z759" i="6" a="1"/>
  <c r="Z759" i="6" s="1"/>
  <c r="Y759" i="6" a="1"/>
  <c r="Y759" i="6" s="1"/>
  <c r="X759" i="6"/>
  <c r="X759" i="6" a="1"/>
  <c r="W759" i="6" a="1"/>
  <c r="W759" i="6" s="1"/>
  <c r="V759" i="6" a="1"/>
  <c r="V759" i="6" s="1"/>
  <c r="U759" i="6" a="1"/>
  <c r="U759" i="6" s="1"/>
  <c r="T759" i="6"/>
  <c r="T759" i="6" a="1"/>
  <c r="S759" i="6" a="1"/>
  <c r="S759" i="6" s="1"/>
  <c r="R759" i="6" a="1"/>
  <c r="R759" i="6" s="1"/>
  <c r="Q759" i="6" a="1"/>
  <c r="Q759" i="6" s="1"/>
  <c r="P759" i="6"/>
  <c r="P759" i="6" a="1"/>
  <c r="O759" i="6" a="1"/>
  <c r="O759" i="6" s="1"/>
  <c r="N759" i="6" a="1"/>
  <c r="N759" i="6" s="1"/>
  <c r="M759" i="6" a="1"/>
  <c r="M759" i="6" s="1"/>
  <c r="L759" i="6"/>
  <c r="L759" i="6" a="1"/>
  <c r="K759" i="6" a="1"/>
  <c r="K759" i="6" s="1"/>
  <c r="AI758" i="6" a="1"/>
  <c r="AI758" i="6" s="1"/>
  <c r="AH758" i="6"/>
  <c r="AH758" i="6" a="1"/>
  <c r="AG758" i="6" a="1"/>
  <c r="AG758" i="6" s="1"/>
  <c r="AF758" i="6" a="1"/>
  <c r="AF758" i="6" s="1"/>
  <c r="AE758" i="6" a="1"/>
  <c r="AE758" i="6" s="1"/>
  <c r="AD758" i="6" a="1"/>
  <c r="AD758" i="6" s="1"/>
  <c r="AC758" i="6" a="1"/>
  <c r="AC758" i="6" s="1"/>
  <c r="AB758" i="6" a="1"/>
  <c r="AB758" i="6" s="1"/>
  <c r="AA758" i="6" a="1"/>
  <c r="AA758" i="6" s="1"/>
  <c r="Z758" i="6"/>
  <c r="Z758" i="6" a="1"/>
  <c r="Y758" i="6" a="1"/>
  <c r="Y758" i="6" s="1"/>
  <c r="X758" i="6" a="1"/>
  <c r="X758" i="6" s="1"/>
  <c r="W758" i="6" a="1"/>
  <c r="W758" i="6" s="1"/>
  <c r="V758" i="6" a="1"/>
  <c r="V758" i="6" s="1"/>
  <c r="U758" i="6" a="1"/>
  <c r="U758" i="6" s="1"/>
  <c r="T758" i="6" a="1"/>
  <c r="T758" i="6" s="1"/>
  <c r="S758" i="6" a="1"/>
  <c r="S758" i="6" s="1"/>
  <c r="R758" i="6"/>
  <c r="R758" i="6" a="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c r="AD757" i="6" a="1"/>
  <c r="AC757" i="6" a="1"/>
  <c r="AC757" i="6" s="1"/>
  <c r="AB757" i="6" a="1"/>
  <c r="AB757" i="6" s="1"/>
  <c r="AA757" i="6" a="1"/>
  <c r="AA757" i="6" s="1"/>
  <c r="Z757" i="6" a="1"/>
  <c r="Z757" i="6" s="1"/>
  <c r="Y757" i="6" a="1"/>
  <c r="Y757" i="6" s="1"/>
  <c r="X757" i="6" a="1"/>
  <c r="X757" i="6" s="1"/>
  <c r="W757" i="6" a="1"/>
  <c r="W757" i="6" s="1"/>
  <c r="V757" i="6"/>
  <c r="V757" i="6" a="1"/>
  <c r="U757" i="6" a="1"/>
  <c r="U757" i="6" s="1"/>
  <c r="T757" i="6" a="1"/>
  <c r="T757" i="6" s="1"/>
  <c r="S757" i="6" a="1"/>
  <c r="S757" i="6" s="1"/>
  <c r="R757" i="6" a="1"/>
  <c r="R757" i="6" s="1"/>
  <c r="Q757" i="6" a="1"/>
  <c r="Q757" i="6" s="1"/>
  <c r="P757" i="6" a="1"/>
  <c r="P757" i="6" s="1"/>
  <c r="O757" i="6" a="1"/>
  <c r="O757" i="6" s="1"/>
  <c r="N757" i="6"/>
  <c r="N757" i="6" a="1"/>
  <c r="M757" i="6" a="1"/>
  <c r="M757" i="6" s="1"/>
  <c r="L757" i="6" a="1"/>
  <c r="L757" i="6" s="1"/>
  <c r="K757" i="6" a="1"/>
  <c r="K757" i="6" s="1"/>
  <c r="AI756" i="6" a="1"/>
  <c r="AI756" i="6" s="1"/>
  <c r="AH756" i="6"/>
  <c r="AH756" i="6" a="1"/>
  <c r="AG756" i="6" a="1"/>
  <c r="AG756" i="6" s="1"/>
  <c r="AF756" i="6" a="1"/>
  <c r="AF756" i="6" s="1"/>
  <c r="AE756" i="6" a="1"/>
  <c r="AE756" i="6" s="1"/>
  <c r="AD756" i="6" a="1"/>
  <c r="AD756" i="6" s="1"/>
  <c r="AC756" i="6" a="1"/>
  <c r="AC756" i="6" s="1"/>
  <c r="AB756" i="6" a="1"/>
  <c r="AB756" i="6" s="1"/>
  <c r="AA756" i="6" a="1"/>
  <c r="AA756" i="6" s="1"/>
  <c r="Z756" i="6"/>
  <c r="Z756" i="6" a="1"/>
  <c r="Y756" i="6" a="1"/>
  <c r="Y756" i="6" s="1"/>
  <c r="X756" i="6" a="1"/>
  <c r="X756" i="6" s="1"/>
  <c r="W756" i="6" a="1"/>
  <c r="W756" i="6" s="1"/>
  <c r="V756" i="6" a="1"/>
  <c r="V756" i="6" s="1"/>
  <c r="U756" i="6" a="1"/>
  <c r="U756" i="6" s="1"/>
  <c r="T756" i="6" a="1"/>
  <c r="T756" i="6" s="1"/>
  <c r="S756" i="6" a="1"/>
  <c r="S756" i="6" s="1"/>
  <c r="R756" i="6"/>
  <c r="R756" i="6" a="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c r="AD755" i="6" a="1"/>
  <c r="AC755" i="6" a="1"/>
  <c r="AC755" i="6" s="1"/>
  <c r="AB755" i="6" a="1"/>
  <c r="AB755" i="6" s="1"/>
  <c r="AA755" i="6" a="1"/>
  <c r="AA755" i="6" s="1"/>
  <c r="Z755" i="6" a="1"/>
  <c r="Z755" i="6" s="1"/>
  <c r="Y755" i="6" a="1"/>
  <c r="Y755" i="6" s="1"/>
  <c r="X755" i="6" a="1"/>
  <c r="X755" i="6" s="1"/>
  <c r="W755" i="6" a="1"/>
  <c r="W755" i="6" s="1"/>
  <c r="V755" i="6"/>
  <c r="V755" i="6" a="1"/>
  <c r="U755" i="6" a="1"/>
  <c r="U755" i="6" s="1"/>
  <c r="T755" i="6" a="1"/>
  <c r="T755" i="6" s="1"/>
  <c r="S755" i="6" a="1"/>
  <c r="S755" i="6" s="1"/>
  <c r="R755" i="6" a="1"/>
  <c r="R755" i="6" s="1"/>
  <c r="Q755" i="6" a="1"/>
  <c r="Q755" i="6" s="1"/>
  <c r="P755" i="6" a="1"/>
  <c r="P755" i="6" s="1"/>
  <c r="O755" i="6" a="1"/>
  <c r="O755" i="6" s="1"/>
  <c r="N755" i="6"/>
  <c r="N755" i="6" a="1"/>
  <c r="M755" i="6" a="1"/>
  <c r="M755" i="6" s="1"/>
  <c r="L755" i="6" a="1"/>
  <c r="L755" i="6" s="1"/>
  <c r="K755" i="6" a="1"/>
  <c r="K755" i="6" s="1"/>
  <c r="AI754" i="6" a="1"/>
  <c r="AI754" i="6" s="1"/>
  <c r="AH754" i="6"/>
  <c r="AH754" i="6" a="1"/>
  <c r="AG754" i="6" a="1"/>
  <c r="AG754" i="6" s="1"/>
  <c r="AF754" i="6" a="1"/>
  <c r="AF754" i="6" s="1"/>
  <c r="AE754" i="6" a="1"/>
  <c r="AE754" i="6" s="1"/>
  <c r="AD754" i="6" a="1"/>
  <c r="AD754" i="6" s="1"/>
  <c r="AC754" i="6" a="1"/>
  <c r="AC754" i="6" s="1"/>
  <c r="AB754" i="6" a="1"/>
  <c r="AB754" i="6" s="1"/>
  <c r="AA754" i="6" a="1"/>
  <c r="AA754" i="6" s="1"/>
  <c r="Z754" i="6"/>
  <c r="Z754" i="6" a="1"/>
  <c r="Y754" i="6" a="1"/>
  <c r="Y754" i="6" s="1"/>
  <c r="X754" i="6" a="1"/>
  <c r="X754" i="6" s="1"/>
  <c r="W754" i="6" a="1"/>
  <c r="W754" i="6" s="1"/>
  <c r="V754" i="6" a="1"/>
  <c r="V754" i="6" s="1"/>
  <c r="U754" i="6" a="1"/>
  <c r="U754" i="6" s="1"/>
  <c r="T754" i="6" a="1"/>
  <c r="T754" i="6" s="1"/>
  <c r="S754" i="6" a="1"/>
  <c r="S754" i="6" s="1"/>
  <c r="R754" i="6"/>
  <c r="R754" i="6" a="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c r="AD753" i="6" a="1"/>
  <c r="AC753" i="6" a="1"/>
  <c r="AC753" i="6" s="1"/>
  <c r="AB753" i="6" a="1"/>
  <c r="AB753" i="6" s="1"/>
  <c r="AA753" i="6" a="1"/>
  <c r="AA753" i="6" s="1"/>
  <c r="Z753" i="6" a="1"/>
  <c r="Z753" i="6" s="1"/>
  <c r="Y753" i="6" a="1"/>
  <c r="Y753" i="6" s="1"/>
  <c r="X753" i="6" a="1"/>
  <c r="X753" i="6" s="1"/>
  <c r="W753" i="6" a="1"/>
  <c r="W753" i="6" s="1"/>
  <c r="V753" i="6"/>
  <c r="V753" i="6" a="1"/>
  <c r="U753" i="6" a="1"/>
  <c r="U753" i="6" s="1"/>
  <c r="T753" i="6" a="1"/>
  <c r="T753" i="6" s="1"/>
  <c r="S753" i="6" a="1"/>
  <c r="S753" i="6" s="1"/>
  <c r="R753" i="6" a="1"/>
  <c r="R753" i="6" s="1"/>
  <c r="Q753" i="6" a="1"/>
  <c r="Q753" i="6" s="1"/>
  <c r="P753" i="6" a="1"/>
  <c r="P753" i="6" s="1"/>
  <c r="O753" i="6" a="1"/>
  <c r="O753" i="6" s="1"/>
  <c r="N753" i="6"/>
  <c r="N753" i="6" a="1"/>
  <c r="M753" i="6" a="1"/>
  <c r="M753" i="6" s="1"/>
  <c r="L753" i="6" a="1"/>
  <c r="L753" i="6" s="1"/>
  <c r="K753" i="6" a="1"/>
  <c r="K753" i="6" s="1"/>
  <c r="AI752" i="6" a="1"/>
  <c r="AI752" i="6" s="1"/>
  <c r="AH752" i="6"/>
  <c r="AH752" i="6" a="1"/>
  <c r="AG752" i="6" a="1"/>
  <c r="AG752" i="6" s="1"/>
  <c r="AF752" i="6" a="1"/>
  <c r="AF752" i="6" s="1"/>
  <c r="AE752" i="6" a="1"/>
  <c r="AE752" i="6" s="1"/>
  <c r="AD752" i="6" a="1"/>
  <c r="AD752" i="6" s="1"/>
  <c r="AC752" i="6" a="1"/>
  <c r="AC752" i="6" s="1"/>
  <c r="AB752" i="6" a="1"/>
  <c r="AB752" i="6" s="1"/>
  <c r="AA752" i="6" a="1"/>
  <c r="AA752" i="6" s="1"/>
  <c r="Z752" i="6"/>
  <c r="Z752" i="6" a="1"/>
  <c r="Y752" i="6" a="1"/>
  <c r="Y752" i="6" s="1"/>
  <c r="X752" i="6" a="1"/>
  <c r="X752" i="6" s="1"/>
  <c r="W752" i="6" a="1"/>
  <c r="W752" i="6" s="1"/>
  <c r="V752" i="6" a="1"/>
  <c r="V752" i="6" s="1"/>
  <c r="U752" i="6" a="1"/>
  <c r="U752" i="6" s="1"/>
  <c r="T752" i="6" a="1"/>
  <c r="T752" i="6" s="1"/>
  <c r="S752" i="6" a="1"/>
  <c r="S752" i="6" s="1"/>
  <c r="R752" i="6"/>
  <c r="R752" i="6" a="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c r="AD751" i="6" a="1"/>
  <c r="AC751" i="6" a="1"/>
  <c r="AC751" i="6" s="1"/>
  <c r="AB751" i="6" a="1"/>
  <c r="AB751" i="6" s="1"/>
  <c r="AA751" i="6" a="1"/>
  <c r="AA751" i="6" s="1"/>
  <c r="Z751" i="6" a="1"/>
  <c r="Z751" i="6" s="1"/>
  <c r="Y751" i="6" a="1"/>
  <c r="Y751" i="6" s="1"/>
  <c r="X751" i="6" a="1"/>
  <c r="X751" i="6" s="1"/>
  <c r="W751" i="6" a="1"/>
  <c r="W751" i="6" s="1"/>
  <c r="V751" i="6"/>
  <c r="V751" i="6" a="1"/>
  <c r="U751" i="6" a="1"/>
  <c r="U751" i="6" s="1"/>
  <c r="T751" i="6" a="1"/>
  <c r="T751" i="6" s="1"/>
  <c r="S751" i="6" a="1"/>
  <c r="S751" i="6" s="1"/>
  <c r="R751" i="6" a="1"/>
  <c r="R751" i="6" s="1"/>
  <c r="Q751" i="6" a="1"/>
  <c r="Q751" i="6" s="1"/>
  <c r="P751" i="6" a="1"/>
  <c r="P751" i="6" s="1"/>
  <c r="O751" i="6" a="1"/>
  <c r="O751" i="6" s="1"/>
  <c r="N751" i="6"/>
  <c r="N751" i="6" a="1"/>
  <c r="M751" i="6" a="1"/>
  <c r="M751" i="6" s="1"/>
  <c r="L751" i="6" a="1"/>
  <c r="L751" i="6" s="1"/>
  <c r="K751" i="6" a="1"/>
  <c r="K751" i="6" s="1"/>
  <c r="AI750" i="6" a="1"/>
  <c r="AI750" i="6" s="1"/>
  <c r="AH750" i="6"/>
  <c r="AH750" i="6" a="1"/>
  <c r="AG750" i="6" a="1"/>
  <c r="AG750" i="6" s="1"/>
  <c r="AF750" i="6" a="1"/>
  <c r="AF750" i="6" s="1"/>
  <c r="AE750" i="6" a="1"/>
  <c r="AE750" i="6" s="1"/>
  <c r="AD750" i="6" a="1"/>
  <c r="AD750" i="6" s="1"/>
  <c r="AC750" i="6" a="1"/>
  <c r="AC750" i="6" s="1"/>
  <c r="AB750" i="6" a="1"/>
  <c r="AB750" i="6" s="1"/>
  <c r="AA750" i="6" a="1"/>
  <c r="AA750" i="6" s="1"/>
  <c r="Z750" i="6"/>
  <c r="Z750" i="6" a="1"/>
  <c r="Y750" i="6" a="1"/>
  <c r="Y750" i="6" s="1"/>
  <c r="X750" i="6" a="1"/>
  <c r="X750" i="6" s="1"/>
  <c r="W750" i="6" a="1"/>
  <c r="W750" i="6" s="1"/>
  <c r="V750" i="6" a="1"/>
  <c r="V750" i="6" s="1"/>
  <c r="U750" i="6" a="1"/>
  <c r="U750" i="6" s="1"/>
  <c r="T750" i="6" a="1"/>
  <c r="T750" i="6" s="1"/>
  <c r="S750" i="6" a="1"/>
  <c r="S750" i="6" s="1"/>
  <c r="R750" i="6"/>
  <c r="R750" i="6" a="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c r="AD749" i="6" a="1"/>
  <c r="AC749" i="6" a="1"/>
  <c r="AC749" i="6" s="1"/>
  <c r="AB749" i="6" a="1"/>
  <c r="AB749" i="6" s="1"/>
  <c r="AA749" i="6" a="1"/>
  <c r="AA749" i="6" s="1"/>
  <c r="Z749" i="6" a="1"/>
  <c r="Z749" i="6" s="1"/>
  <c r="Y749" i="6" a="1"/>
  <c r="Y749" i="6" s="1"/>
  <c r="X749" i="6" a="1"/>
  <c r="X749" i="6" s="1"/>
  <c r="W749" i="6" a="1"/>
  <c r="W749" i="6" s="1"/>
  <c r="V749" i="6"/>
  <c r="V749" i="6" a="1"/>
  <c r="U749" i="6" a="1"/>
  <c r="U749" i="6" s="1"/>
  <c r="T749" i="6" a="1"/>
  <c r="T749" i="6" s="1"/>
  <c r="S749" i="6" a="1"/>
  <c r="S749" i="6" s="1"/>
  <c r="R749" i="6" a="1"/>
  <c r="R749" i="6" s="1"/>
  <c r="Q749" i="6" a="1"/>
  <c r="Q749" i="6" s="1"/>
  <c r="P749" i="6" a="1"/>
  <c r="P749" i="6" s="1"/>
  <c r="O749" i="6" a="1"/>
  <c r="O749" i="6" s="1"/>
  <c r="N749" i="6"/>
  <c r="N749" i="6" a="1"/>
  <c r="M749" i="6" a="1"/>
  <c r="M749" i="6" s="1"/>
  <c r="L749" i="6" a="1"/>
  <c r="L749" i="6" s="1"/>
  <c r="K749" i="6" a="1"/>
  <c r="K749" i="6" s="1"/>
  <c r="AI748" i="6" a="1"/>
  <c r="AI748" i="6" s="1"/>
  <c r="AH748" i="6"/>
  <c r="AH748" i="6" a="1"/>
  <c r="AG748" i="6" a="1"/>
  <c r="AG748" i="6" s="1"/>
  <c r="AF748" i="6" a="1"/>
  <c r="AF748" i="6" s="1"/>
  <c r="AE748" i="6" a="1"/>
  <c r="AE748" i="6" s="1"/>
  <c r="AD748" i="6" a="1"/>
  <c r="AD748" i="6" s="1"/>
  <c r="AC748" i="6" a="1"/>
  <c r="AC748" i="6" s="1"/>
  <c r="AB748" i="6" a="1"/>
  <c r="AB748" i="6" s="1"/>
  <c r="AA748" i="6" a="1"/>
  <c r="AA748" i="6" s="1"/>
  <c r="Z748" i="6"/>
  <c r="Z748" i="6" a="1"/>
  <c r="Y748" i="6" a="1"/>
  <c r="Y748" i="6" s="1"/>
  <c r="X748" i="6" a="1"/>
  <c r="X748" i="6" s="1"/>
  <c r="W748" i="6" a="1"/>
  <c r="W748" i="6" s="1"/>
  <c r="V748" i="6" a="1"/>
  <c r="V748" i="6" s="1"/>
  <c r="U748" i="6" a="1"/>
  <c r="U748" i="6" s="1"/>
  <c r="T748" i="6" a="1"/>
  <c r="T748" i="6" s="1"/>
  <c r="S748" i="6" a="1"/>
  <c r="S748" i="6" s="1"/>
  <c r="R748" i="6"/>
  <c r="R748" i="6" a="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c r="AD747" i="6" a="1"/>
  <c r="AC747" i="6" a="1"/>
  <c r="AC747" i="6" s="1"/>
  <c r="AB747" i="6" a="1"/>
  <c r="AB747" i="6" s="1"/>
  <c r="AA747" i="6" a="1"/>
  <c r="AA747" i="6" s="1"/>
  <c r="Z747" i="6" a="1"/>
  <c r="Z747" i="6" s="1"/>
  <c r="Y747" i="6" a="1"/>
  <c r="Y747" i="6" s="1"/>
  <c r="X747" i="6" a="1"/>
  <c r="X747" i="6" s="1"/>
  <c r="W747" i="6" a="1"/>
  <c r="W747" i="6" s="1"/>
  <c r="V747" i="6"/>
  <c r="V747" i="6" a="1"/>
  <c r="U747" i="6" a="1"/>
  <c r="U747" i="6" s="1"/>
  <c r="T747" i="6" a="1"/>
  <c r="T747" i="6" s="1"/>
  <c r="S747" i="6" a="1"/>
  <c r="S747" i="6" s="1"/>
  <c r="R747" i="6" a="1"/>
  <c r="R747" i="6" s="1"/>
  <c r="Q747" i="6" a="1"/>
  <c r="Q747" i="6" s="1"/>
  <c r="P747" i="6" a="1"/>
  <c r="P747" i="6" s="1"/>
  <c r="O747" i="6" a="1"/>
  <c r="O747" i="6" s="1"/>
  <c r="N747" i="6"/>
  <c r="N747" i="6" a="1"/>
  <c r="M747" i="6" a="1"/>
  <c r="M747" i="6" s="1"/>
  <c r="L747" i="6" a="1"/>
  <c r="L747" i="6" s="1"/>
  <c r="K747" i="6" a="1"/>
  <c r="K747" i="6" s="1"/>
  <c r="AI746" i="6" a="1"/>
  <c r="AI746" i="6" s="1"/>
  <c r="AH746" i="6"/>
  <c r="AH746" i="6" a="1"/>
  <c r="AG746" i="6" a="1"/>
  <c r="AG746" i="6" s="1"/>
  <c r="AF746" i="6" a="1"/>
  <c r="AF746" i="6" s="1"/>
  <c r="AE746" i="6" a="1"/>
  <c r="AE746" i="6" s="1"/>
  <c r="AD746" i="6" a="1"/>
  <c r="AD746" i="6" s="1"/>
  <c r="AC746" i="6" a="1"/>
  <c r="AC746" i="6" s="1"/>
  <c r="AB746" i="6" a="1"/>
  <c r="AB746" i="6" s="1"/>
  <c r="AA746" i="6" a="1"/>
  <c r="AA746" i="6" s="1"/>
  <c r="Z746" i="6"/>
  <c r="Z746" i="6" a="1"/>
  <c r="Y746" i="6" a="1"/>
  <c r="Y746" i="6" s="1"/>
  <c r="X746" i="6" a="1"/>
  <c r="X746" i="6" s="1"/>
  <c r="W746" i="6" a="1"/>
  <c r="W746" i="6" s="1"/>
  <c r="V746" i="6" a="1"/>
  <c r="V746" i="6" s="1"/>
  <c r="U746" i="6" a="1"/>
  <c r="U746" i="6" s="1"/>
  <c r="T746" i="6" a="1"/>
  <c r="T746" i="6" s="1"/>
  <c r="S746" i="6" a="1"/>
  <c r="S746" i="6" s="1"/>
  <c r="R746" i="6"/>
  <c r="R746" i="6" a="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c r="AD745" i="6" a="1"/>
  <c r="AC745" i="6" a="1"/>
  <c r="AC745" i="6" s="1"/>
  <c r="AB745" i="6" a="1"/>
  <c r="AB745" i="6" s="1"/>
  <c r="AA745" i="6" a="1"/>
  <c r="AA745" i="6" s="1"/>
  <c r="Z745" i="6" a="1"/>
  <c r="Z745" i="6" s="1"/>
  <c r="Y745" i="6" a="1"/>
  <c r="Y745" i="6" s="1"/>
  <c r="X745" i="6" a="1"/>
  <c r="X745" i="6" s="1"/>
  <c r="W745" i="6" a="1"/>
  <c r="W745" i="6" s="1"/>
  <c r="V745" i="6"/>
  <c r="V745" i="6" a="1"/>
  <c r="U745" i="6" a="1"/>
  <c r="U745" i="6" s="1"/>
  <c r="T745" i="6" a="1"/>
  <c r="T745" i="6" s="1"/>
  <c r="S745" i="6" a="1"/>
  <c r="S745" i="6" s="1"/>
  <c r="R745" i="6" a="1"/>
  <c r="R745" i="6" s="1"/>
  <c r="Q745" i="6" a="1"/>
  <c r="Q745" i="6" s="1"/>
  <c r="P745" i="6" a="1"/>
  <c r="P745" i="6" s="1"/>
  <c r="O745" i="6" a="1"/>
  <c r="O745" i="6" s="1"/>
  <c r="N745" i="6"/>
  <c r="N745" i="6" a="1"/>
  <c r="M745" i="6" a="1"/>
  <c r="M745" i="6" s="1"/>
  <c r="L745" i="6" a="1"/>
  <c r="L745" i="6" s="1"/>
  <c r="K745" i="6" a="1"/>
  <c r="K745" i="6" s="1"/>
  <c r="AI744" i="6" a="1"/>
  <c r="AI744" i="6" s="1"/>
  <c r="AH744" i="6"/>
  <c r="AH744" i="6" a="1"/>
  <c r="AG744" i="6" a="1"/>
  <c r="AG744" i="6" s="1"/>
  <c r="AF744" i="6" a="1"/>
  <c r="AF744" i="6" s="1"/>
  <c r="AE744" i="6" a="1"/>
  <c r="AE744" i="6" s="1"/>
  <c r="AD744" i="6" a="1"/>
  <c r="AD744" i="6" s="1"/>
  <c r="AC744" i="6" a="1"/>
  <c r="AC744" i="6" s="1"/>
  <c r="AB744" i="6" a="1"/>
  <c r="AB744" i="6" s="1"/>
  <c r="AA744" i="6" a="1"/>
  <c r="AA744" i="6" s="1"/>
  <c r="Z744" i="6"/>
  <c r="Z744" i="6" a="1"/>
  <c r="Y744" i="6" a="1"/>
  <c r="Y744" i="6" s="1"/>
  <c r="X744" i="6" a="1"/>
  <c r="X744" i="6" s="1"/>
  <c r="W744" i="6" a="1"/>
  <c r="W744" i="6" s="1"/>
  <c r="V744" i="6" a="1"/>
  <c r="V744" i="6" s="1"/>
  <c r="U744" i="6" a="1"/>
  <c r="U744" i="6" s="1"/>
  <c r="T744" i="6" a="1"/>
  <c r="T744" i="6" s="1"/>
  <c r="S744" i="6" a="1"/>
  <c r="S744" i="6" s="1"/>
  <c r="R744" i="6"/>
  <c r="R744" i="6" a="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c r="AD743" i="6" a="1"/>
  <c r="AC743" i="6" a="1"/>
  <c r="AC743" i="6" s="1"/>
  <c r="AB743" i="6" a="1"/>
  <c r="AB743" i="6" s="1"/>
  <c r="AA743" i="6" a="1"/>
  <c r="AA743" i="6" s="1"/>
  <c r="Z743" i="6" a="1"/>
  <c r="Z743" i="6" s="1"/>
  <c r="Y743" i="6" a="1"/>
  <c r="Y743" i="6" s="1"/>
  <c r="X743" i="6" a="1"/>
  <c r="X743" i="6" s="1"/>
  <c r="W743" i="6" a="1"/>
  <c r="W743" i="6" s="1"/>
  <c r="V743" i="6"/>
  <c r="V743" i="6" a="1"/>
  <c r="U743" i="6" a="1"/>
  <c r="U743" i="6" s="1"/>
  <c r="T743" i="6" a="1"/>
  <c r="T743" i="6" s="1"/>
  <c r="S743" i="6" a="1"/>
  <c r="S743" i="6" s="1"/>
  <c r="R743" i="6" a="1"/>
  <c r="R743" i="6" s="1"/>
  <c r="Q743" i="6" a="1"/>
  <c r="Q743" i="6" s="1"/>
  <c r="P743" i="6" a="1"/>
  <c r="P743" i="6" s="1"/>
  <c r="O743" i="6" a="1"/>
  <c r="O743" i="6" s="1"/>
  <c r="N743" i="6"/>
  <c r="N743" i="6" a="1"/>
  <c r="M743" i="6" a="1"/>
  <c r="M743" i="6" s="1"/>
  <c r="L743" i="6" a="1"/>
  <c r="L743" i="6" s="1"/>
  <c r="K743" i="6" a="1"/>
  <c r="K743" i="6" s="1"/>
  <c r="AI742" i="6" a="1"/>
  <c r="AI742" i="6" s="1"/>
  <c r="AH742" i="6"/>
  <c r="AH742" i="6" a="1"/>
  <c r="AG742" i="6" a="1"/>
  <c r="AG742" i="6" s="1"/>
  <c r="AF742" i="6" a="1"/>
  <c r="AF742" i="6" s="1"/>
  <c r="AE742" i="6" a="1"/>
  <c r="AE742" i="6" s="1"/>
  <c r="AD742" i="6" a="1"/>
  <c r="AD742" i="6" s="1"/>
  <c r="AC742" i="6" a="1"/>
  <c r="AC742" i="6" s="1"/>
  <c r="AB742" i="6" a="1"/>
  <c r="AB742" i="6" s="1"/>
  <c r="AA742" i="6" a="1"/>
  <c r="AA742" i="6" s="1"/>
  <c r="Z742" i="6"/>
  <c r="Z742" i="6" a="1"/>
  <c r="Y742" i="6" a="1"/>
  <c r="Y742" i="6" s="1"/>
  <c r="X742" i="6" a="1"/>
  <c r="X742" i="6" s="1"/>
  <c r="W742" i="6" a="1"/>
  <c r="W742" i="6" s="1"/>
  <c r="V742" i="6" a="1"/>
  <c r="V742" i="6" s="1"/>
  <c r="U742" i="6" a="1"/>
  <c r="U742" i="6" s="1"/>
  <c r="T742" i="6" a="1"/>
  <c r="T742" i="6" s="1"/>
  <c r="S742" i="6" a="1"/>
  <c r="S742" i="6" s="1"/>
  <c r="R742" i="6"/>
  <c r="R742" i="6" a="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c r="AD741" i="6" a="1"/>
  <c r="AC741" i="6" a="1"/>
  <c r="AC741" i="6" s="1"/>
  <c r="AB741" i="6" a="1"/>
  <c r="AB741" i="6" s="1"/>
  <c r="AA741" i="6" a="1"/>
  <c r="AA741" i="6" s="1"/>
  <c r="Z741" i="6" a="1"/>
  <c r="Z741" i="6" s="1"/>
  <c r="Y741" i="6" a="1"/>
  <c r="Y741" i="6" s="1"/>
  <c r="X741" i="6" a="1"/>
  <c r="X741" i="6" s="1"/>
  <c r="W741" i="6" a="1"/>
  <c r="W741" i="6" s="1"/>
  <c r="V741" i="6"/>
  <c r="V741" i="6" a="1"/>
  <c r="U741" i="6" a="1"/>
  <c r="U741" i="6" s="1"/>
  <c r="T741" i="6" a="1"/>
  <c r="T741" i="6" s="1"/>
  <c r="S741" i="6" a="1"/>
  <c r="S741" i="6" s="1"/>
  <c r="R741" i="6" a="1"/>
  <c r="R741" i="6" s="1"/>
  <c r="Q741" i="6" a="1"/>
  <c r="Q741" i="6" s="1"/>
  <c r="P741" i="6"/>
  <c r="P741" i="6" a="1"/>
  <c r="O741" i="6" a="1"/>
  <c r="O741" i="6" s="1"/>
  <c r="N741" i="6" a="1"/>
  <c r="N741" i="6" s="1"/>
  <c r="M741" i="6" a="1"/>
  <c r="M741" i="6" s="1"/>
  <c r="L741" i="6" a="1"/>
  <c r="L741" i="6" s="1"/>
  <c r="K741" i="6" a="1"/>
  <c r="K741" i="6" s="1"/>
  <c r="AI740" i="6" a="1"/>
  <c r="AI740" i="6" s="1"/>
  <c r="AH740" i="6" a="1"/>
  <c r="AH740" i="6" s="1"/>
  <c r="AG740" i="6" a="1"/>
  <c r="AG740" i="6" s="1"/>
  <c r="AF740" i="6"/>
  <c r="AF740" i="6" a="1"/>
  <c r="AE740" i="6" a="1"/>
  <c r="AE740" i="6" s="1"/>
  <c r="AD740" i="6" a="1"/>
  <c r="AD740" i="6" s="1"/>
  <c r="AC740" i="6" a="1"/>
  <c r="AC740" i="6" s="1"/>
  <c r="AB740" i="6" a="1"/>
  <c r="AB740" i="6" s="1"/>
  <c r="AA740" i="6" a="1"/>
  <c r="AA740" i="6" s="1"/>
  <c r="Z740" i="6"/>
  <c r="Z740" i="6" a="1"/>
  <c r="Y740" i="6" a="1"/>
  <c r="Y740" i="6" s="1"/>
  <c r="X740" i="6" a="1"/>
  <c r="X740" i="6" s="1"/>
  <c r="W740" i="6" a="1"/>
  <c r="W740" i="6" s="1"/>
  <c r="V740" i="6" a="1"/>
  <c r="V740" i="6" s="1"/>
  <c r="U740" i="6" a="1"/>
  <c r="U740" i="6" s="1"/>
  <c r="T740" i="6" a="1"/>
  <c r="T740" i="6" s="1"/>
  <c r="S740" i="6" a="1"/>
  <c r="S740" i="6" s="1"/>
  <c r="R740" i="6"/>
  <c r="R740" i="6" a="1"/>
  <c r="Q740" i="6" a="1"/>
  <c r="Q740" i="6" s="1"/>
  <c r="P740" i="6" a="1"/>
  <c r="P740" i="6" s="1"/>
  <c r="O740" i="6" a="1"/>
  <c r="O740" i="6" s="1"/>
  <c r="N740" i="6" a="1"/>
  <c r="N740" i="6" s="1"/>
  <c r="M740" i="6" a="1"/>
  <c r="M740" i="6" s="1"/>
  <c r="L740" i="6"/>
  <c r="L740" i="6" a="1"/>
  <c r="K740" i="6" a="1"/>
  <c r="K740" i="6" s="1"/>
  <c r="AI739" i="6" a="1"/>
  <c r="AI739" i="6" s="1"/>
  <c r="AH739" i="6" a="1"/>
  <c r="AH739" i="6" s="1"/>
  <c r="AG739" i="6" a="1"/>
  <c r="AG739" i="6" s="1"/>
  <c r="AF739" i="6"/>
  <c r="AF739" i="6" a="1"/>
  <c r="AE739" i="6" a="1"/>
  <c r="AE739" i="6" s="1"/>
  <c r="AD739" i="6" a="1"/>
  <c r="AD739" i="6" s="1"/>
  <c r="AC739" i="6" a="1"/>
  <c r="AC739" i="6" s="1"/>
  <c r="AB739" i="6"/>
  <c r="AB739" i="6" a="1"/>
  <c r="AA739" i="6" a="1"/>
  <c r="AA739" i="6" s="1"/>
  <c r="Z739" i="6" a="1"/>
  <c r="Z739" i="6" s="1"/>
  <c r="Y739" i="6" a="1"/>
  <c r="Y739" i="6" s="1"/>
  <c r="X739" i="6" a="1"/>
  <c r="X739" i="6" s="1"/>
  <c r="W739" i="6" a="1"/>
  <c r="W739" i="6" s="1"/>
  <c r="V739" i="6"/>
  <c r="V739" i="6" a="1"/>
  <c r="U739" i="6" a="1"/>
  <c r="U739" i="6" s="1"/>
  <c r="T739" i="6" a="1"/>
  <c r="T739" i="6" s="1"/>
  <c r="S739" i="6" a="1"/>
  <c r="S739" i="6" s="1"/>
  <c r="R739" i="6" a="1"/>
  <c r="R739" i="6" s="1"/>
  <c r="Q739" i="6"/>
  <c r="Q739" i="6" a="1"/>
  <c r="P739" i="6" a="1"/>
  <c r="P739" i="6" s="1"/>
  <c r="O739" i="6" a="1"/>
  <c r="O739" i="6" s="1"/>
  <c r="N739" i="6" a="1"/>
  <c r="N739" i="6" s="1"/>
  <c r="M739" i="6"/>
  <c r="M739" i="6" a="1"/>
  <c r="L739" i="6" a="1"/>
  <c r="L739" i="6" s="1"/>
  <c r="K739" i="6" a="1"/>
  <c r="K739" i="6" s="1"/>
  <c r="AI738" i="6" a="1"/>
  <c r="AI738" i="6" s="1"/>
  <c r="AH738" i="6" a="1"/>
  <c r="AH738" i="6" s="1"/>
  <c r="AG738" i="6"/>
  <c r="AG738" i="6" a="1"/>
  <c r="AF738" i="6" a="1"/>
  <c r="AF738" i="6" s="1"/>
  <c r="AE738" i="6" a="1"/>
  <c r="AE738" i="6" s="1"/>
  <c r="AD738" i="6" a="1"/>
  <c r="AD738" i="6" s="1"/>
  <c r="AC738" i="6"/>
  <c r="AC738" i="6" a="1"/>
  <c r="AB738" i="6" a="1"/>
  <c r="AB738" i="6" s="1"/>
  <c r="AA738" i="6" a="1"/>
  <c r="AA738" i="6" s="1"/>
  <c r="Z738" i="6" a="1"/>
  <c r="Z738" i="6" s="1"/>
  <c r="Y738" i="6"/>
  <c r="Y738" i="6" a="1"/>
  <c r="X738" i="6" a="1"/>
  <c r="X738" i="6" s="1"/>
  <c r="W738" i="6" a="1"/>
  <c r="W738" i="6" s="1"/>
  <c r="V738" i="6" a="1"/>
  <c r="V738" i="6" s="1"/>
  <c r="U738" i="6"/>
  <c r="U738" i="6" a="1"/>
  <c r="T738" i="6" a="1"/>
  <c r="T738" i="6" s="1"/>
  <c r="S738" i="6" a="1"/>
  <c r="S738" i="6" s="1"/>
  <c r="R738" i="6" a="1"/>
  <c r="R738" i="6" s="1"/>
  <c r="Q738" i="6"/>
  <c r="Q738" i="6" a="1"/>
  <c r="P738" i="6" a="1"/>
  <c r="P738" i="6" s="1"/>
  <c r="O738" i="6" a="1"/>
  <c r="O738" i="6" s="1"/>
  <c r="N738" i="6" a="1"/>
  <c r="N738" i="6" s="1"/>
  <c r="M738" i="6"/>
  <c r="M738" i="6" a="1"/>
  <c r="L738" i="6" a="1"/>
  <c r="L738" i="6" s="1"/>
  <c r="K738" i="6" a="1"/>
  <c r="K738" i="6" s="1"/>
  <c r="AI737" i="6" a="1"/>
  <c r="AI737" i="6" s="1"/>
  <c r="AH737" i="6" a="1"/>
  <c r="AH737" i="6" s="1"/>
  <c r="AG737" i="6"/>
  <c r="AG737" i="6" a="1"/>
  <c r="AF737" i="6" a="1"/>
  <c r="AF737" i="6" s="1"/>
  <c r="AE737" i="6" a="1"/>
  <c r="AE737" i="6" s="1"/>
  <c r="AD737" i="6" a="1"/>
  <c r="AD737" i="6" s="1"/>
  <c r="AC737" i="6"/>
  <c r="AC737" i="6" a="1"/>
  <c r="AB737" i="6" a="1"/>
  <c r="AB737" i="6" s="1"/>
  <c r="AA737" i="6" a="1"/>
  <c r="AA737" i="6" s="1"/>
  <c r="Z737" i="6" a="1"/>
  <c r="Z737" i="6" s="1"/>
  <c r="Y737" i="6"/>
  <c r="Y737" i="6" a="1"/>
  <c r="X737" i="6" a="1"/>
  <c r="X737" i="6" s="1"/>
  <c r="W737" i="6" a="1"/>
  <c r="W737" i="6" s="1"/>
  <c r="V737" i="6" a="1"/>
  <c r="V737" i="6" s="1"/>
  <c r="U737" i="6"/>
  <c r="U737" i="6" a="1"/>
  <c r="T737" i="6" a="1"/>
  <c r="T737" i="6" s="1"/>
  <c r="S737" i="6" a="1"/>
  <c r="S737" i="6" s="1"/>
  <c r="R737" i="6" a="1"/>
  <c r="R737" i="6" s="1"/>
  <c r="Q737" i="6"/>
  <c r="Q737" i="6" a="1"/>
  <c r="P737" i="6" a="1"/>
  <c r="P737" i="6" s="1"/>
  <c r="O737" i="6" a="1"/>
  <c r="O737" i="6" s="1"/>
  <c r="N737" i="6" a="1"/>
  <c r="N737" i="6" s="1"/>
  <c r="M737" i="6"/>
  <c r="M737" i="6" a="1"/>
  <c r="L737" i="6" a="1"/>
  <c r="L737" i="6" s="1"/>
  <c r="K737" i="6" a="1"/>
  <c r="K737" i="6" s="1"/>
  <c r="AI736" i="6" a="1"/>
  <c r="AI736" i="6" s="1"/>
  <c r="AH736" i="6" a="1"/>
  <c r="AH736" i="6" s="1"/>
  <c r="AG736" i="6"/>
  <c r="AG736" i="6" a="1"/>
  <c r="AF736" i="6" a="1"/>
  <c r="AF736" i="6" s="1"/>
  <c r="AE736" i="6" a="1"/>
  <c r="AE736" i="6" s="1"/>
  <c r="AD736" i="6" a="1"/>
  <c r="AD736" i="6" s="1"/>
  <c r="AC736" i="6"/>
  <c r="AC736" i="6" a="1"/>
  <c r="AB736" i="6" a="1"/>
  <c r="AB736" i="6" s="1"/>
  <c r="AA736" i="6" a="1"/>
  <c r="AA736" i="6" s="1"/>
  <c r="Z736" i="6" a="1"/>
  <c r="Z736" i="6" s="1"/>
  <c r="Y736" i="6"/>
  <c r="Y736" i="6" a="1"/>
  <c r="X736" i="6" a="1"/>
  <c r="X736" i="6" s="1"/>
  <c r="W736" i="6" a="1"/>
  <c r="W736" i="6" s="1"/>
  <c r="V736" i="6" a="1"/>
  <c r="V736" i="6" s="1"/>
  <c r="U736" i="6"/>
  <c r="U736" i="6" a="1"/>
  <c r="T736" i="6" a="1"/>
  <c r="T736" i="6" s="1"/>
  <c r="S736" i="6" a="1"/>
  <c r="S736" i="6" s="1"/>
  <c r="R736" i="6" a="1"/>
  <c r="R736" i="6" s="1"/>
  <c r="Q736" i="6"/>
  <c r="Q736" i="6" a="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c r="AC735" i="6" a="1"/>
  <c r="AB735" i="6" a="1"/>
  <c r="AB735" i="6" s="1"/>
  <c r="AA735" i="6" a="1"/>
  <c r="AA735" i="6" s="1"/>
  <c r="Z735" i="6" a="1"/>
  <c r="Z735" i="6" s="1"/>
  <c r="Y735" i="6" a="1"/>
  <c r="Y735" i="6" s="1"/>
  <c r="X735" i="6" a="1"/>
  <c r="X735" i="6" s="1"/>
  <c r="W735" i="6" a="1"/>
  <c r="W735" i="6" s="1"/>
  <c r="V735" i="6" a="1"/>
  <c r="V735" i="6" s="1"/>
  <c r="U735" i="6"/>
  <c r="U735" i="6" a="1"/>
  <c r="T735" i="6" a="1"/>
  <c r="T735" i="6" s="1"/>
  <c r="S735" i="6" a="1"/>
  <c r="S735" i="6" s="1"/>
  <c r="R735" i="6" a="1"/>
  <c r="R735" i="6" s="1"/>
  <c r="Q735" i="6" a="1"/>
  <c r="Q735" i="6" s="1"/>
  <c r="P735" i="6" a="1"/>
  <c r="P735" i="6" s="1"/>
  <c r="O735" i="6" a="1"/>
  <c r="O735" i="6" s="1"/>
  <c r="N735" i="6" a="1"/>
  <c r="N735" i="6" s="1"/>
  <c r="M735" i="6"/>
  <c r="M735" i="6" a="1"/>
  <c r="L735" i="6" a="1"/>
  <c r="L735" i="6" s="1"/>
  <c r="K735" i="6" a="1"/>
  <c r="K735" i="6" s="1"/>
  <c r="AI734" i="6" a="1"/>
  <c r="AI734" i="6" s="1"/>
  <c r="AH734" i="6" a="1"/>
  <c r="AH734" i="6" s="1"/>
  <c r="AG734" i="6"/>
  <c r="AG734" i="6" a="1"/>
  <c r="AF734" i="6" a="1"/>
  <c r="AF734" i="6" s="1"/>
  <c r="AE734" i="6" a="1"/>
  <c r="AE734" i="6" s="1"/>
  <c r="AD734" i="6" a="1"/>
  <c r="AD734" i="6" s="1"/>
  <c r="AC734" i="6" a="1"/>
  <c r="AC734" i="6" s="1"/>
  <c r="AB734" i="6" a="1"/>
  <c r="AB734" i="6" s="1"/>
  <c r="AA734" i="6" a="1"/>
  <c r="AA734" i="6" s="1"/>
  <c r="Z734" i="6" a="1"/>
  <c r="Z734" i="6" s="1"/>
  <c r="Y734" i="6"/>
  <c r="Y734" i="6" a="1"/>
  <c r="X734" i="6" a="1"/>
  <c r="X734" i="6" s="1"/>
  <c r="W734" i="6" a="1"/>
  <c r="W734" i="6" s="1"/>
  <c r="V734" i="6" a="1"/>
  <c r="V734" i="6" s="1"/>
  <c r="U734" i="6" a="1"/>
  <c r="U734" i="6" s="1"/>
  <c r="T734" i="6" a="1"/>
  <c r="T734" i="6" s="1"/>
  <c r="S734" i="6" a="1"/>
  <c r="S734" i="6" s="1"/>
  <c r="R734" i="6" a="1"/>
  <c r="R734" i="6" s="1"/>
  <c r="Q734" i="6"/>
  <c r="Q734" i="6" a="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c r="AC733" i="6" a="1"/>
  <c r="AB733" i="6" a="1"/>
  <c r="AB733" i="6" s="1"/>
  <c r="AA733" i="6" a="1"/>
  <c r="AA733" i="6" s="1"/>
  <c r="Z733" i="6" a="1"/>
  <c r="Z733" i="6" s="1"/>
  <c r="Y733" i="6" a="1"/>
  <c r="Y733" i="6" s="1"/>
  <c r="X733" i="6" a="1"/>
  <c r="X733" i="6" s="1"/>
  <c r="W733" i="6" a="1"/>
  <c r="W733" i="6" s="1"/>
  <c r="V733" i="6" a="1"/>
  <c r="V733" i="6" s="1"/>
  <c r="U733" i="6"/>
  <c r="U733" i="6" a="1"/>
  <c r="T733" i="6" a="1"/>
  <c r="T733" i="6" s="1"/>
  <c r="S733" i="6" a="1"/>
  <c r="S733" i="6" s="1"/>
  <c r="R733" i="6" a="1"/>
  <c r="R733" i="6" s="1"/>
  <c r="Q733" i="6" a="1"/>
  <c r="Q733" i="6" s="1"/>
  <c r="P733" i="6" a="1"/>
  <c r="P733" i="6" s="1"/>
  <c r="O733" i="6" a="1"/>
  <c r="O733" i="6" s="1"/>
  <c r="N733" i="6" a="1"/>
  <c r="N733" i="6" s="1"/>
  <c r="M733" i="6"/>
  <c r="M733" i="6" a="1"/>
  <c r="L733" i="6" a="1"/>
  <c r="L733" i="6" s="1"/>
  <c r="K733" i="6" a="1"/>
  <c r="K733" i="6" s="1"/>
  <c r="AI732" i="6" a="1"/>
  <c r="AI732" i="6" s="1"/>
  <c r="AH732" i="6" a="1"/>
  <c r="AH732" i="6" s="1"/>
  <c r="AG732" i="6"/>
  <c r="AG732" i="6" a="1"/>
  <c r="AF732" i="6" a="1"/>
  <c r="AF732" i="6" s="1"/>
  <c r="AE732" i="6" a="1"/>
  <c r="AE732" i="6" s="1"/>
  <c r="AD732" i="6" a="1"/>
  <c r="AD732" i="6" s="1"/>
  <c r="AC732" i="6" a="1"/>
  <c r="AC732" i="6" s="1"/>
  <c r="AB732" i="6" a="1"/>
  <c r="AB732" i="6" s="1"/>
  <c r="AA732" i="6" a="1"/>
  <c r="AA732" i="6" s="1"/>
  <c r="Z732" i="6" a="1"/>
  <c r="Z732" i="6" s="1"/>
  <c r="Y732" i="6"/>
  <c r="Y732" i="6" a="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c r="U731" i="6" a="1"/>
  <c r="T731" i="6" a="1"/>
  <c r="T731" i="6" s="1"/>
  <c r="S731" i="6" a="1"/>
  <c r="S731" i="6" s="1"/>
  <c r="R731" i="6" a="1"/>
  <c r="R731" i="6" s="1"/>
  <c r="Q731" i="6" a="1"/>
  <c r="Q731" i="6" s="1"/>
  <c r="P731" i="6" a="1"/>
  <c r="P731" i="6" s="1"/>
  <c r="O731" i="6" a="1"/>
  <c r="O731" i="6" s="1"/>
  <c r="N731" i="6" a="1"/>
  <c r="N731" i="6" s="1"/>
  <c r="M731" i="6"/>
  <c r="M731" i="6" a="1"/>
  <c r="L731" i="6" a="1"/>
  <c r="L731" i="6" s="1"/>
  <c r="K731" i="6" a="1"/>
  <c r="K731" i="6" s="1"/>
  <c r="AI730" i="6" a="1"/>
  <c r="AI730" i="6" s="1"/>
  <c r="AH730" i="6" a="1"/>
  <c r="AH730" i="6" s="1"/>
  <c r="AG730" i="6"/>
  <c r="AG730" i="6" a="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c r="U730" i="6" a="1"/>
  <c r="T730" i="6" a="1"/>
  <c r="T730" i="6" s="1"/>
  <c r="S730" i="6" a="1"/>
  <c r="S730" i="6" s="1"/>
  <c r="R730" i="6" a="1"/>
  <c r="R730" i="6" s="1"/>
  <c r="Q730" i="6"/>
  <c r="Q730" i="6" a="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c r="AC729" i="6" a="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c r="M729" i="6" a="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c r="Y728" i="6" a="1"/>
  <c r="X728" i="6" a="1"/>
  <c r="X728" i="6" s="1"/>
  <c r="W728" i="6" a="1"/>
  <c r="W728" i="6" s="1"/>
  <c r="V728" i="6" a="1"/>
  <c r="V728" i="6" s="1"/>
  <c r="U728" i="6" a="1"/>
  <c r="U728" i="6" s="1"/>
  <c r="T728" i="6" a="1"/>
  <c r="T728" i="6" s="1"/>
  <c r="S728" i="6" a="1"/>
  <c r="S728" i="6" s="1"/>
  <c r="R728" i="6" a="1"/>
  <c r="R728" i="6" s="1"/>
  <c r="Q728" i="6"/>
  <c r="Q728" i="6" a="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c r="Y727" i="6" a="1"/>
  <c r="X727" i="6" a="1"/>
  <c r="X727" i="6" s="1"/>
  <c r="W727" i="6" a="1"/>
  <c r="W727" i="6" s="1"/>
  <c r="V727" i="6" a="1"/>
  <c r="V727" i="6" s="1"/>
  <c r="U727" i="6"/>
  <c r="U727" i="6" a="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c r="AG726" i="6" a="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c r="Q726" i="6" a="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c r="AC725" i="6" a="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c r="Q725" i="6" a="1"/>
  <c r="P725" i="6" a="1"/>
  <c r="P725" i="6" s="1"/>
  <c r="O725" i="6" a="1"/>
  <c r="O725" i="6" s="1"/>
  <c r="N725" i="6" a="1"/>
  <c r="N725" i="6" s="1"/>
  <c r="M725" i="6"/>
  <c r="M725" i="6" a="1"/>
  <c r="L725" i="6" a="1"/>
  <c r="L725" i="6" s="1"/>
  <c r="K725" i="6" a="1"/>
  <c r="K725" i="6" s="1"/>
  <c r="AI724" i="6" a="1"/>
  <c r="AI724" i="6" s="1"/>
  <c r="AH724" i="6" a="1"/>
  <c r="AH724" i="6" s="1"/>
  <c r="AG724" i="6" a="1"/>
  <c r="AG724" i="6" s="1"/>
  <c r="AF724" i="6" a="1"/>
  <c r="AF724" i="6" s="1"/>
  <c r="AE724" i="6" a="1"/>
  <c r="AE724" i="6" s="1"/>
  <c r="AD724" i="6" a="1"/>
  <c r="AD724" i="6" s="1"/>
  <c r="AC724" i="6"/>
  <c r="AC724" i="6" a="1"/>
  <c r="AB724" i="6" a="1"/>
  <c r="AB724" i="6" s="1"/>
  <c r="AA724" i="6" a="1"/>
  <c r="AA724" i="6" s="1"/>
  <c r="Z724" i="6" a="1"/>
  <c r="Z724" i="6" s="1"/>
  <c r="Y724" i="6"/>
  <c r="Y724" i="6" a="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c r="U723" i="6" a="1"/>
  <c r="T723" i="6" a="1"/>
  <c r="T723" i="6" s="1"/>
  <c r="S723" i="6" a="1"/>
  <c r="S723" i="6" s="1"/>
  <c r="R723" i="6" a="1"/>
  <c r="R723" i="6" s="1"/>
  <c r="Q723" i="6" a="1"/>
  <c r="Q723" i="6" s="1"/>
  <c r="P723" i="6" a="1"/>
  <c r="P723" i="6" s="1"/>
  <c r="O723" i="6" a="1"/>
  <c r="O723" i="6" s="1"/>
  <c r="N723" i="6" a="1"/>
  <c r="N723" i="6" s="1"/>
  <c r="M723" i="6"/>
  <c r="M723" i="6" a="1"/>
  <c r="L723" i="6" a="1"/>
  <c r="L723" i="6" s="1"/>
  <c r="K723" i="6" a="1"/>
  <c r="K723" i="6" s="1"/>
  <c r="AI722" i="6" a="1"/>
  <c r="AI722" i="6" s="1"/>
  <c r="AH722" i="6" a="1"/>
  <c r="AH722" i="6" s="1"/>
  <c r="AG722" i="6"/>
  <c r="AG722" i="6" a="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c r="U722" i="6" a="1"/>
  <c r="T722" i="6" a="1"/>
  <c r="T722" i="6" s="1"/>
  <c r="S722" i="6" a="1"/>
  <c r="S722" i="6" s="1"/>
  <c r="R722" i="6" a="1"/>
  <c r="R722" i="6" s="1"/>
  <c r="Q722" i="6"/>
  <c r="Q722" i="6" a="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c r="AC721" i="6" a="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c r="M721" i="6" a="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c r="Y720" i="6" a="1"/>
  <c r="X720" i="6" a="1"/>
  <c r="X720" i="6" s="1"/>
  <c r="W720" i="6" a="1"/>
  <c r="W720" i="6" s="1"/>
  <c r="V720" i="6" a="1"/>
  <c r="V720" i="6" s="1"/>
  <c r="U720" i="6" a="1"/>
  <c r="U720" i="6" s="1"/>
  <c r="T720" i="6" a="1"/>
  <c r="T720" i="6" s="1"/>
  <c r="S720" i="6" a="1"/>
  <c r="S720" i="6" s="1"/>
  <c r="R720" i="6" a="1"/>
  <c r="R720" i="6" s="1"/>
  <c r="Q720" i="6"/>
  <c r="Q720" i="6" a="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c r="Y719" i="6" a="1"/>
  <c r="X719" i="6" a="1"/>
  <c r="X719" i="6" s="1"/>
  <c r="W719" i="6" a="1"/>
  <c r="W719" i="6" s="1"/>
  <c r="V719" i="6" a="1"/>
  <c r="V719" i="6" s="1"/>
  <c r="U719" i="6"/>
  <c r="U719" i="6" a="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c r="AG718" i="6" a="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c r="Q718" i="6" a="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c r="AC717" i="6" a="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c r="Q717" i="6" a="1"/>
  <c r="P717" i="6" a="1"/>
  <c r="P717" i="6" s="1"/>
  <c r="O717" i="6" a="1"/>
  <c r="O717" i="6" s="1"/>
  <c r="N717" i="6" a="1"/>
  <c r="N717" i="6" s="1"/>
  <c r="M717" i="6"/>
  <c r="M717" i="6" a="1"/>
  <c r="L717" i="6" a="1"/>
  <c r="L717" i="6" s="1"/>
  <c r="K717" i="6" a="1"/>
  <c r="K717" i="6" s="1"/>
  <c r="AI716" i="6" a="1"/>
  <c r="AI716" i="6" s="1"/>
  <c r="AH716" i="6" a="1"/>
  <c r="AH716" i="6" s="1"/>
  <c r="AG716" i="6" a="1"/>
  <c r="AG716" i="6" s="1"/>
  <c r="AF716" i="6" a="1"/>
  <c r="AF716" i="6" s="1"/>
  <c r="AE716" i="6" a="1"/>
  <c r="AE716" i="6" s="1"/>
  <c r="AD716" i="6" a="1"/>
  <c r="AD716" i="6" s="1"/>
  <c r="AC716" i="6"/>
  <c r="AC716" i="6" a="1"/>
  <c r="AB716" i="6" a="1"/>
  <c r="AB716" i="6" s="1"/>
  <c r="AA716" i="6" a="1"/>
  <c r="AA716" i="6" s="1"/>
  <c r="Z716" i="6" a="1"/>
  <c r="Z716" i="6" s="1"/>
  <c r="Y716" i="6"/>
  <c r="Y716" i="6" a="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c r="AC715" i="6" a="1"/>
  <c r="AB715" i="6" a="1"/>
  <c r="AB715" i="6" s="1"/>
  <c r="AA715" i="6" a="1"/>
  <c r="AA715" i="6" s="1"/>
  <c r="Z715" i="6" a="1"/>
  <c r="Z715" i="6" s="1"/>
  <c r="Y715" i="6" a="1"/>
  <c r="Y715" i="6" s="1"/>
  <c r="X715" i="6" a="1"/>
  <c r="X715" i="6" s="1"/>
  <c r="W715" i="6" a="1"/>
  <c r="W715" i="6" s="1"/>
  <c r="V715" i="6" a="1"/>
  <c r="V715" i="6" s="1"/>
  <c r="U715" i="6"/>
  <c r="U715" i="6" a="1"/>
  <c r="T715" i="6" a="1"/>
  <c r="T715" i="6" s="1"/>
  <c r="S715" i="6" a="1"/>
  <c r="S715" i="6" s="1"/>
  <c r="R715" i="6" a="1"/>
  <c r="R715" i="6" s="1"/>
  <c r="Q715" i="6" a="1"/>
  <c r="Q715" i="6" s="1"/>
  <c r="P715" i="6" a="1"/>
  <c r="P715" i="6" s="1"/>
  <c r="O715" i="6" a="1"/>
  <c r="O715" i="6" s="1"/>
  <c r="N715" i="6" a="1"/>
  <c r="N715" i="6" s="1"/>
  <c r="M715" i="6"/>
  <c r="M715" i="6" a="1"/>
  <c r="L715" i="6" a="1"/>
  <c r="L715" i="6" s="1"/>
  <c r="K715" i="6" a="1"/>
  <c r="K715" i="6" s="1"/>
  <c r="AI714" i="6" a="1"/>
  <c r="AI714" i="6" s="1"/>
  <c r="AH714" i="6" a="1"/>
  <c r="AH714" i="6" s="1"/>
  <c r="AG714" i="6"/>
  <c r="AG714" i="6" a="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c r="U714" i="6" a="1"/>
  <c r="T714" i="6" a="1"/>
  <c r="T714" i="6" s="1"/>
  <c r="S714" i="6" a="1"/>
  <c r="S714" i="6" s="1"/>
  <c r="R714" i="6" a="1"/>
  <c r="R714" i="6" s="1"/>
  <c r="Q714" i="6"/>
  <c r="Q714" i="6" a="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c r="AC713" i="6" a="1"/>
  <c r="AB713" i="6" a="1"/>
  <c r="AB713" i="6" s="1"/>
  <c r="AA713" i="6" a="1"/>
  <c r="AA713" i="6" s="1"/>
  <c r="Z713" i="6" a="1"/>
  <c r="Z713" i="6" s="1"/>
  <c r="Y713" i="6" a="1"/>
  <c r="Y713" i="6" s="1"/>
  <c r="X713" i="6" a="1"/>
  <c r="X713" i="6" s="1"/>
  <c r="W713" i="6" a="1"/>
  <c r="W713" i="6" s="1"/>
  <c r="V713" i="6" a="1"/>
  <c r="V713" i="6" s="1"/>
  <c r="U713" i="6"/>
  <c r="U713" i="6" a="1"/>
  <c r="T713" i="6" a="1"/>
  <c r="T713" i="6" s="1"/>
  <c r="S713" i="6" a="1"/>
  <c r="S713" i="6" s="1"/>
  <c r="R713" i="6" a="1"/>
  <c r="R713" i="6" s="1"/>
  <c r="Q713" i="6" a="1"/>
  <c r="Q713" i="6" s="1"/>
  <c r="P713" i="6" a="1"/>
  <c r="P713" i="6" s="1"/>
  <c r="O713" i="6" a="1"/>
  <c r="O713" i="6" s="1"/>
  <c r="N713" i="6" a="1"/>
  <c r="N713" i="6" s="1"/>
  <c r="M713" i="6"/>
  <c r="M713" i="6" a="1"/>
  <c r="L713" i="6" a="1"/>
  <c r="L713" i="6" s="1"/>
  <c r="K713" i="6" a="1"/>
  <c r="K713" i="6" s="1"/>
  <c r="AI712" i="6" a="1"/>
  <c r="AI712" i="6" s="1"/>
  <c r="AH712" i="6" a="1"/>
  <c r="AH712" i="6" s="1"/>
  <c r="AG712" i="6"/>
  <c r="AG712" i="6" a="1"/>
  <c r="AF712" i="6" a="1"/>
  <c r="AF712" i="6" s="1"/>
  <c r="AE712" i="6" a="1"/>
  <c r="AE712" i="6" s="1"/>
  <c r="AD712" i="6" a="1"/>
  <c r="AD712" i="6" s="1"/>
  <c r="AC712" i="6" a="1"/>
  <c r="AC712" i="6" s="1"/>
  <c r="AB712" i="6" a="1"/>
  <c r="AB712" i="6" s="1"/>
  <c r="AA712" i="6" a="1"/>
  <c r="AA712" i="6" s="1"/>
  <c r="Z712" i="6" a="1"/>
  <c r="Z712" i="6" s="1"/>
  <c r="Y712" i="6"/>
  <c r="Y712" i="6" a="1"/>
  <c r="X712" i="6" a="1"/>
  <c r="X712" i="6" s="1"/>
  <c r="W712" i="6" a="1"/>
  <c r="W712" i="6" s="1"/>
  <c r="V712" i="6" a="1"/>
  <c r="V712" i="6" s="1"/>
  <c r="U712" i="6" a="1"/>
  <c r="U712" i="6" s="1"/>
  <c r="T712" i="6" a="1"/>
  <c r="T712" i="6" s="1"/>
  <c r="S712" i="6" a="1"/>
  <c r="S712" i="6" s="1"/>
  <c r="R712" i="6" a="1"/>
  <c r="R712" i="6" s="1"/>
  <c r="Q712" i="6"/>
  <c r="Q712" i="6" a="1"/>
  <c r="P712" i="6" a="1"/>
  <c r="P712" i="6" s="1"/>
  <c r="O712" i="6" a="1"/>
  <c r="O712" i="6" s="1"/>
  <c r="N712" i="6" a="1"/>
  <c r="N712" i="6" s="1"/>
  <c r="M712" i="6"/>
  <c r="M712" i="6" a="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c r="Y711" i="6" a="1"/>
  <c r="X711" i="6" a="1"/>
  <c r="X711" i="6" s="1"/>
  <c r="W711" i="6" a="1"/>
  <c r="W711" i="6" s="1"/>
  <c r="V711" i="6" a="1"/>
  <c r="V711" i="6" s="1"/>
  <c r="U711" i="6"/>
  <c r="U711" i="6" a="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c r="AG710" i="6" a="1"/>
  <c r="AF710" i="6" a="1"/>
  <c r="AF710" i="6" s="1"/>
  <c r="AE710" i="6" a="1"/>
  <c r="AE710" i="6" s="1"/>
  <c r="AD710" i="6" a="1"/>
  <c r="AD710" i="6" s="1"/>
  <c r="AC710" i="6" a="1"/>
  <c r="AC710" i="6" s="1"/>
  <c r="AB710" i="6" a="1"/>
  <c r="AB710" i="6" s="1"/>
  <c r="AA710" i="6" a="1"/>
  <c r="AA710" i="6" s="1"/>
  <c r="Z710" i="6" a="1"/>
  <c r="Z710" i="6" s="1"/>
  <c r="Y710" i="6"/>
  <c r="Y710" i="6" a="1"/>
  <c r="X710" i="6" a="1"/>
  <c r="X710" i="6" s="1"/>
  <c r="W710" i="6" a="1"/>
  <c r="W710" i="6" s="1"/>
  <c r="V710" i="6" a="1"/>
  <c r="V710" i="6" s="1"/>
  <c r="U710" i="6" a="1"/>
  <c r="U710" i="6" s="1"/>
  <c r="T710" i="6" a="1"/>
  <c r="T710" i="6" s="1"/>
  <c r="S710" i="6" a="1"/>
  <c r="S710" i="6" s="1"/>
  <c r="R710" i="6" a="1"/>
  <c r="R710" i="6" s="1"/>
  <c r="Q710" i="6"/>
  <c r="Q710" i="6" a="1"/>
  <c r="P710" i="6" a="1"/>
  <c r="P710" i="6" s="1"/>
  <c r="O710" i="6" a="1"/>
  <c r="O710" i="6" s="1"/>
  <c r="N710" i="6" a="1"/>
  <c r="N710" i="6" s="1"/>
  <c r="M710" i="6" a="1"/>
  <c r="M710" i="6" s="1"/>
  <c r="L710" i="6" a="1"/>
  <c r="L710" i="6" s="1"/>
  <c r="K710" i="6" a="1"/>
  <c r="K710" i="6" s="1"/>
  <c r="AI709" i="6" a="1"/>
  <c r="AI709" i="6" s="1"/>
  <c r="AH709" i="6" a="1"/>
  <c r="AH709" i="6" s="1"/>
  <c r="AG709" i="6"/>
  <c r="AG709" i="6" a="1"/>
  <c r="AF709" i="6" a="1"/>
  <c r="AF709" i="6" s="1"/>
  <c r="AE709" i="6" a="1"/>
  <c r="AE709" i="6" s="1"/>
  <c r="AD709" i="6" a="1"/>
  <c r="AD709" i="6" s="1"/>
  <c r="AC709" i="6"/>
  <c r="AC709" i="6" a="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c r="Q709" i="6" a="1"/>
  <c r="P709" i="6" a="1"/>
  <c r="P709" i="6" s="1"/>
  <c r="O709" i="6" a="1"/>
  <c r="O709" i="6" s="1"/>
  <c r="N709" i="6" a="1"/>
  <c r="N709" i="6" s="1"/>
  <c r="M709" i="6"/>
  <c r="M709" i="6" a="1"/>
  <c r="L709" i="6" a="1"/>
  <c r="L709" i="6" s="1"/>
  <c r="K709" i="6" a="1"/>
  <c r="K709" i="6" s="1"/>
  <c r="AI708" i="6" a="1"/>
  <c r="AI708" i="6" s="1"/>
  <c r="AH708" i="6" a="1"/>
  <c r="AH708" i="6" s="1"/>
  <c r="AG708" i="6" a="1"/>
  <c r="AG708" i="6" s="1"/>
  <c r="AF708" i="6" a="1"/>
  <c r="AF708" i="6" s="1"/>
  <c r="AE708" i="6" a="1"/>
  <c r="AE708" i="6" s="1"/>
  <c r="AD708" i="6" a="1"/>
  <c r="AD708" i="6" s="1"/>
  <c r="AC708" i="6"/>
  <c r="AC708" i="6" a="1"/>
  <c r="AB708" i="6" a="1"/>
  <c r="AB708" i="6" s="1"/>
  <c r="AA708" i="6" a="1"/>
  <c r="AA708" i="6" s="1"/>
  <c r="Z708" i="6" a="1"/>
  <c r="Z708" i="6" s="1"/>
  <c r="Y708" i="6"/>
  <c r="Y708" i="6" a="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c r="M708" i="6" a="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c r="Y707" i="6" a="1"/>
  <c r="X707" i="6" a="1"/>
  <c r="X707" i="6" s="1"/>
  <c r="W707" i="6" a="1"/>
  <c r="W707" i="6" s="1"/>
  <c r="V707" i="6" a="1"/>
  <c r="V707" i="6" s="1"/>
  <c r="U707" i="6"/>
  <c r="U707" i="6" a="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c r="AG706" i="6" a="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c r="U706" i="6" a="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c r="AG705" i="6" a="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c r="Q705" i="6" a="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c r="AC704" i="6" a="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c r="M704" i="6" a="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c r="Y703" i="6" a="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c r="U702" i="6" a="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c r="AG701" i="6" a="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c r="Q701" i="6" a="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c r="U700" i="6" a="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c r="X695" i="6" a="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c r="T694" i="6" a="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c r="AF693" i="6" a="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c r="P693" i="6" a="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c r="AB692" i="6" a="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c r="L692" i="6" a="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c r="X691" i="6" a="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c r="T690" i="6" a="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c r="AF689" i="6" a="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c r="P689" i="6" a="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c r="AB688" i="6" a="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c r="AB663" i="6" a="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c r="AF645" i="6" a="1"/>
  <c r="AE645" i="6" a="1"/>
  <c r="AE645" i="6" s="1"/>
  <c r="AD645" i="6" a="1"/>
  <c r="AD645" i="6" s="1"/>
  <c r="AC645" i="6" a="1"/>
  <c r="AC645" i="6" s="1"/>
  <c r="AB645" i="6" a="1"/>
  <c r="AB645" i="6" s="1"/>
  <c r="AA645" i="6" a="1"/>
  <c r="AA645" i="6" s="1"/>
  <c r="Z645" i="6" a="1"/>
  <c r="Z645" i="6" s="1"/>
  <c r="Y645" i="6" a="1"/>
  <c r="Y645" i="6" s="1"/>
  <c r="X645" i="6"/>
  <c r="X645" i="6" a="1"/>
  <c r="W645" i="6" a="1"/>
  <c r="W645" i="6" s="1"/>
  <c r="V645" i="6" a="1"/>
  <c r="V645" i="6" s="1"/>
  <c r="U645" i="6" a="1"/>
  <c r="U645" i="6" s="1"/>
  <c r="T645" i="6" a="1"/>
  <c r="T645" i="6" s="1"/>
  <c r="S645" i="6" a="1"/>
  <c r="S645" i="6" s="1"/>
  <c r="R645" i="6" a="1"/>
  <c r="R645" i="6" s="1"/>
  <c r="Q645" i="6" a="1"/>
  <c r="Q645" i="6" s="1"/>
  <c r="P645" i="6"/>
  <c r="P645" i="6" a="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c r="AB644" i="6" a="1"/>
  <c r="AA644" i="6" a="1"/>
  <c r="AA644" i="6" s="1"/>
  <c r="Z644" i="6" a="1"/>
  <c r="Z644" i="6" s="1"/>
  <c r="Y644" i="6" a="1"/>
  <c r="Y644" i="6" s="1"/>
  <c r="X644" i="6" a="1"/>
  <c r="X644" i="6" s="1"/>
  <c r="W644" i="6" a="1"/>
  <c r="W644" i="6" s="1"/>
  <c r="V644" i="6" a="1"/>
  <c r="V644" i="6" s="1"/>
  <c r="U644" i="6" a="1"/>
  <c r="U644" i="6" s="1"/>
  <c r="T644" i="6"/>
  <c r="T644" i="6" a="1"/>
  <c r="S644" i="6" a="1"/>
  <c r="S644" i="6" s="1"/>
  <c r="R644" i="6" a="1"/>
  <c r="R644" i="6" s="1"/>
  <c r="Q644" i="6" a="1"/>
  <c r="Q644" i="6" s="1"/>
  <c r="P644" i="6" a="1"/>
  <c r="P644" i="6" s="1"/>
  <c r="O644" i="6" a="1"/>
  <c r="O644" i="6" s="1"/>
  <c r="N644" i="6" a="1"/>
  <c r="N644" i="6" s="1"/>
  <c r="M644" i="6" a="1"/>
  <c r="M644" i="6" s="1"/>
  <c r="L644" i="6"/>
  <c r="L644" i="6" a="1"/>
  <c r="K644" i="6" a="1"/>
  <c r="K644" i="6" s="1"/>
  <c r="AI643" i="6" a="1"/>
  <c r="AI643" i="6" s="1"/>
  <c r="AH643" i="6" a="1"/>
  <c r="AH643" i="6" s="1"/>
  <c r="AG643" i="6" a="1"/>
  <c r="AG643" i="6" s="1"/>
  <c r="AF643" i="6"/>
  <c r="AF643" i="6" a="1"/>
  <c r="AE643" i="6" a="1"/>
  <c r="AE643" i="6" s="1"/>
  <c r="AD643" i="6" a="1"/>
  <c r="AD643" i="6" s="1"/>
  <c r="AC643" i="6" a="1"/>
  <c r="AC643" i="6" s="1"/>
  <c r="AB643" i="6" a="1"/>
  <c r="AB643" i="6" s="1"/>
  <c r="AA643" i="6" a="1"/>
  <c r="AA643" i="6" s="1"/>
  <c r="Z643" i="6" a="1"/>
  <c r="Z643" i="6" s="1"/>
  <c r="Y643" i="6" a="1"/>
  <c r="Y643" i="6" s="1"/>
  <c r="X643" i="6"/>
  <c r="X643" i="6" a="1"/>
  <c r="W643" i="6" a="1"/>
  <c r="W643" i="6" s="1"/>
  <c r="V643" i="6" a="1"/>
  <c r="V643" i="6" s="1"/>
  <c r="U643" i="6" a="1"/>
  <c r="U643" i="6" s="1"/>
  <c r="T643" i="6" a="1"/>
  <c r="T643" i="6" s="1"/>
  <c r="S643" i="6" a="1"/>
  <c r="S643" i="6" s="1"/>
  <c r="R643" i="6" a="1"/>
  <c r="R643" i="6" s="1"/>
  <c r="Q643" i="6" a="1"/>
  <c r="Q643" i="6" s="1"/>
  <c r="P643" i="6"/>
  <c r="P643" i="6" a="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c r="AB642" i="6" a="1"/>
  <c r="AA642" i="6" a="1"/>
  <c r="AA642" i="6" s="1"/>
  <c r="Z642" i="6" a="1"/>
  <c r="Z642" i="6" s="1"/>
  <c r="Y642" i="6" a="1"/>
  <c r="Y642" i="6" s="1"/>
  <c r="X642" i="6" a="1"/>
  <c r="X642" i="6" s="1"/>
  <c r="W642" i="6" a="1"/>
  <c r="W642" i="6" s="1"/>
  <c r="V642" i="6" a="1"/>
  <c r="V642" i="6" s="1"/>
  <c r="U642" i="6" a="1"/>
  <c r="U642" i="6" s="1"/>
  <c r="T642" i="6"/>
  <c r="T642" i="6" a="1"/>
  <c r="S642" i="6" a="1"/>
  <c r="S642" i="6" s="1"/>
  <c r="R642" i="6" a="1"/>
  <c r="R642" i="6" s="1"/>
  <c r="Q642" i="6" a="1"/>
  <c r="Q642" i="6" s="1"/>
  <c r="P642" i="6" a="1"/>
  <c r="P642" i="6" s="1"/>
  <c r="O642" i="6" a="1"/>
  <c r="O642" i="6" s="1"/>
  <c r="N642" i="6" a="1"/>
  <c r="N642" i="6" s="1"/>
  <c r="M642" i="6" a="1"/>
  <c r="M642" i="6" s="1"/>
  <c r="L642" i="6"/>
  <c r="L642" i="6" a="1"/>
  <c r="K642" i="6" a="1"/>
  <c r="K642" i="6" s="1"/>
  <c r="AI641" i="6" a="1"/>
  <c r="AI641" i="6" s="1"/>
  <c r="AH641" i="6" a="1"/>
  <c r="AH641" i="6" s="1"/>
  <c r="AG641" i="6" a="1"/>
  <c r="AG641" i="6" s="1"/>
  <c r="AF641" i="6"/>
  <c r="AF641" i="6" a="1"/>
  <c r="AE641" i="6" a="1"/>
  <c r="AE641" i="6" s="1"/>
  <c r="AD641" i="6" a="1"/>
  <c r="AD641" i="6" s="1"/>
  <c r="AC641" i="6" a="1"/>
  <c r="AC641" i="6" s="1"/>
  <c r="AB641" i="6" a="1"/>
  <c r="AB641" i="6" s="1"/>
  <c r="AA641" i="6" a="1"/>
  <c r="AA641" i="6" s="1"/>
  <c r="Z641" i="6" a="1"/>
  <c r="Z641" i="6" s="1"/>
  <c r="Y641" i="6" a="1"/>
  <c r="Y641" i="6" s="1"/>
  <c r="X641" i="6"/>
  <c r="X641" i="6" a="1"/>
  <c r="W641" i="6" a="1"/>
  <c r="W641" i="6" s="1"/>
  <c r="V641" i="6" a="1"/>
  <c r="V641" i="6" s="1"/>
  <c r="U641" i="6" a="1"/>
  <c r="U641" i="6" s="1"/>
  <c r="T641" i="6" a="1"/>
  <c r="T641" i="6" s="1"/>
  <c r="S641" i="6" a="1"/>
  <c r="S641" i="6" s="1"/>
  <c r="R641" i="6" a="1"/>
  <c r="R641" i="6" s="1"/>
  <c r="Q641" i="6" a="1"/>
  <c r="Q641" i="6" s="1"/>
  <c r="P641" i="6"/>
  <c r="P641" i="6" a="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c r="AF594" i="6" a="1"/>
  <c r="AE594" i="6" a="1"/>
  <c r="AE594" i="6" s="1"/>
  <c r="AD594" i="6" a="1"/>
  <c r="AD594" i="6" s="1"/>
  <c r="AC594" i="6" a="1"/>
  <c r="AC594" i="6" s="1"/>
  <c r="AB594" i="6"/>
  <c r="AB594" i="6" a="1"/>
  <c r="AA594" i="6" a="1"/>
  <c r="AA594" i="6" s="1"/>
  <c r="Z594" i="6" a="1"/>
  <c r="Z594" i="6" s="1"/>
  <c r="Y594" i="6" a="1"/>
  <c r="Y594" i="6" s="1"/>
  <c r="X594" i="6"/>
  <c r="X594" i="6" a="1"/>
  <c r="W594" i="6" a="1"/>
  <c r="W594" i="6" s="1"/>
  <c r="V594" i="6" a="1"/>
  <c r="V594" i="6" s="1"/>
  <c r="U594" i="6" a="1"/>
  <c r="U594" i="6" s="1"/>
  <c r="T594" i="6"/>
  <c r="T594" i="6" a="1"/>
  <c r="S594" i="6" a="1"/>
  <c r="S594" i="6" s="1"/>
  <c r="R594" i="6" a="1"/>
  <c r="R594" i="6" s="1"/>
  <c r="Q594" i="6" a="1"/>
  <c r="Q594" i="6" s="1"/>
  <c r="P594" i="6"/>
  <c r="P594" i="6" a="1"/>
  <c r="O594" i="6" a="1"/>
  <c r="O594" i="6" s="1"/>
  <c r="N594" i="6" a="1"/>
  <c r="N594" i="6" s="1"/>
  <c r="M594" i="6" a="1"/>
  <c r="M594" i="6" s="1"/>
  <c r="L594" i="6"/>
  <c r="L594" i="6" a="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c r="AB569" i="6" a="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c r="L569" i="6" a="1"/>
  <c r="K569" i="6" a="1"/>
  <c r="K569" i="6" s="1"/>
  <c r="AI568" i="6" a="1"/>
  <c r="AI568" i="6" s="1"/>
  <c r="AH568" i="6" a="1"/>
  <c r="AH568" i="6" s="1"/>
  <c r="AG568" i="6" a="1"/>
  <c r="AG568" i="6" s="1"/>
  <c r="AF568" i="6"/>
  <c r="AF568" i="6" a="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c r="P568" i="6" a="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c r="AB567" i="6" a="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c r="L567" i="6" a="1"/>
  <c r="K567" i="6" a="1"/>
  <c r="K567" i="6" s="1"/>
  <c r="AI566" i="6" a="1"/>
  <c r="AI566" i="6" s="1"/>
  <c r="AH566" i="6" a="1"/>
  <c r="AH566" i="6" s="1"/>
  <c r="AG566" i="6" a="1"/>
  <c r="AG566" i="6" s="1"/>
  <c r="AF566" i="6"/>
  <c r="AF566" i="6" a="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c r="P566" i="6" a="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c r="AB565" i="6" a="1"/>
  <c r="AA565" i="6" a="1"/>
  <c r="AA565" i="6" s="1"/>
  <c r="Z565" i="6" a="1"/>
  <c r="Z565" i="6" s="1"/>
  <c r="Y565" i="6" a="1"/>
  <c r="Y565" i="6" s="1"/>
  <c r="X565" i="6" a="1"/>
  <c r="X565" i="6" s="1"/>
  <c r="W565" i="6"/>
  <c r="W565" i="6" a="1"/>
  <c r="V565" i="6" a="1"/>
  <c r="V565" i="6" s="1"/>
  <c r="U565" i="6" a="1"/>
  <c r="U565" i="6" s="1"/>
  <c r="T565" i="6" a="1"/>
  <c r="T565" i="6" s="1"/>
  <c r="S565" i="6"/>
  <c r="S565" i="6" a="1"/>
  <c r="R565" i="6" a="1"/>
  <c r="R565" i="6" s="1"/>
  <c r="Q565" i="6" a="1"/>
  <c r="Q565" i="6" s="1"/>
  <c r="P565" i="6" a="1"/>
  <c r="P565" i="6" s="1"/>
  <c r="O565" i="6"/>
  <c r="O565" i="6" a="1"/>
  <c r="N565" i="6" a="1"/>
  <c r="N565" i="6" s="1"/>
  <c r="M565" i="6" a="1"/>
  <c r="M565" i="6" s="1"/>
  <c r="L565" i="6" a="1"/>
  <c r="L565" i="6" s="1"/>
  <c r="K565" i="6"/>
  <c r="K565" i="6" a="1"/>
  <c r="AI564" i="6"/>
  <c r="AI564" i="6" a="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c r="S456" i="6" a="1"/>
  <c r="R456" i="6" a="1"/>
  <c r="R456" i="6" s="1"/>
  <c r="Q456" i="6" a="1"/>
  <c r="Q456" i="6" s="1"/>
  <c r="P456" i="6" a="1"/>
  <c r="P456" i="6" s="1"/>
  <c r="O456" i="6" a="1"/>
  <c r="O456" i="6" s="1"/>
  <c r="N456" i="6" a="1"/>
  <c r="N456" i="6" s="1"/>
  <c r="M456" i="6" a="1"/>
  <c r="M456" i="6" s="1"/>
  <c r="L456" i="6" a="1"/>
  <c r="L456" i="6" s="1"/>
  <c r="K456" i="6"/>
  <c r="K456" i="6" a="1"/>
  <c r="AI455" i="6" a="1"/>
  <c r="AI455" i="6" s="1"/>
  <c r="AH455" i="6" a="1"/>
  <c r="AH455" i="6" s="1"/>
  <c r="AG455" i="6" a="1"/>
  <c r="AG455" i="6" s="1"/>
  <c r="AF455" i="6" a="1"/>
  <c r="AF455" i="6" s="1"/>
  <c r="AE455" i="6"/>
  <c r="AE455" i="6" a="1"/>
  <c r="AD455" i="6" a="1"/>
  <c r="AD455" i="6" s="1"/>
  <c r="AC455" i="6" a="1"/>
  <c r="AC455" i="6" s="1"/>
  <c r="AB455" i="6" a="1"/>
  <c r="AB455" i="6" s="1"/>
  <c r="AA455" i="6" a="1"/>
  <c r="AA455" i="6" s="1"/>
  <c r="Z455" i="6" a="1"/>
  <c r="Z455" i="6" s="1"/>
  <c r="Y455" i="6" a="1"/>
  <c r="Y455" i="6" s="1"/>
  <c r="X455" i="6" a="1"/>
  <c r="X455" i="6" s="1"/>
  <c r="W455" i="6"/>
  <c r="W455" i="6" a="1"/>
  <c r="V455" i="6" a="1"/>
  <c r="V455" i="6" s="1"/>
  <c r="U455" i="6" a="1"/>
  <c r="U455" i="6" s="1"/>
  <c r="T455" i="6" a="1"/>
  <c r="T455" i="6" s="1"/>
  <c r="S455" i="6" a="1"/>
  <c r="S455" i="6" s="1"/>
  <c r="R455" i="6" a="1"/>
  <c r="R455" i="6" s="1"/>
  <c r="Q455" i="6" a="1"/>
  <c r="Q455" i="6" s="1"/>
  <c r="P455" i="6" a="1"/>
  <c r="P455" i="6" s="1"/>
  <c r="O455" i="6"/>
  <c r="O455" i="6" a="1"/>
  <c r="N455" i="6" a="1"/>
  <c r="N455" i="6" s="1"/>
  <c r="M455" i="6" a="1"/>
  <c r="M455" i="6" s="1"/>
  <c r="L455" i="6" a="1"/>
  <c r="L455" i="6" s="1"/>
  <c r="K455" i="6" a="1"/>
  <c r="K455" i="6" s="1"/>
  <c r="AI454" i="6" a="1"/>
  <c r="AI454" i="6" s="1"/>
  <c r="AH454" i="6" a="1"/>
  <c r="AH454" i="6" s="1"/>
  <c r="AG454" i="6"/>
  <c r="AG454" i="6" a="1"/>
  <c r="AF454" i="6" a="1"/>
  <c r="AF454" i="6" s="1"/>
  <c r="AE454" i="6" a="1"/>
  <c r="AE454" i="6" s="1"/>
  <c r="AD454" i="6" a="1"/>
  <c r="AD454" i="6" s="1"/>
  <c r="AC454" i="6" a="1"/>
  <c r="AC454" i="6" s="1"/>
  <c r="AB454" i="6" a="1"/>
  <c r="AB454" i="6" s="1"/>
  <c r="AA454" i="6"/>
  <c r="AA454" i="6" a="1"/>
  <c r="Z454" i="6" a="1"/>
  <c r="Z454" i="6" s="1"/>
  <c r="Y454" i="6" a="1"/>
  <c r="Y454" i="6" s="1"/>
  <c r="X454" i="6" a="1"/>
  <c r="X454" i="6" s="1"/>
  <c r="W454" i="6" a="1"/>
  <c r="W454" i="6" s="1"/>
  <c r="V454" i="6" a="1"/>
  <c r="V454" i="6" s="1"/>
  <c r="U454" i="6" a="1"/>
  <c r="U454" i="6" s="1"/>
  <c r="T454" i="6" a="1"/>
  <c r="T454" i="6" s="1"/>
  <c r="S454" i="6"/>
  <c r="S454" i="6" a="1"/>
  <c r="R454" i="6" a="1"/>
  <c r="R454" i="6" s="1"/>
  <c r="Q454" i="6" a="1"/>
  <c r="Q454" i="6" s="1"/>
  <c r="P454" i="6" a="1"/>
  <c r="P454" i="6" s="1"/>
  <c r="O454" i="6" a="1"/>
  <c r="O454" i="6" s="1"/>
  <c r="N454" i="6" a="1"/>
  <c r="N454" i="6" s="1"/>
  <c r="M454" i="6" a="1"/>
  <c r="M454" i="6" s="1"/>
  <c r="L454" i="6" a="1"/>
  <c r="L454" i="6" s="1"/>
  <c r="K454" i="6"/>
  <c r="K454" i="6" a="1"/>
  <c r="AI453" i="6" a="1"/>
  <c r="AI453" i="6" s="1"/>
  <c r="AH453" i="6" a="1"/>
  <c r="AH453" i="6" s="1"/>
  <c r="AG453" i="6" a="1"/>
  <c r="AG453" i="6" s="1"/>
  <c r="AF453" i="6" a="1"/>
  <c r="AF453" i="6" s="1"/>
  <c r="AE453" i="6"/>
  <c r="AE453" i="6" a="1"/>
  <c r="AD453" i="6" a="1"/>
  <c r="AD453" i="6" s="1"/>
  <c r="AC453" i="6" a="1"/>
  <c r="AC453" i="6" s="1"/>
  <c r="AB453" i="6" a="1"/>
  <c r="AB453" i="6" s="1"/>
  <c r="AA453" i="6" a="1"/>
  <c r="AA453" i="6" s="1"/>
  <c r="Z453" i="6" a="1"/>
  <c r="Z453" i="6" s="1"/>
  <c r="Y453" i="6" a="1"/>
  <c r="Y453" i="6" s="1"/>
  <c r="X453" i="6" a="1"/>
  <c r="X453" i="6" s="1"/>
  <c r="W453" i="6"/>
  <c r="W453" i="6" a="1"/>
  <c r="V453" i="6" a="1"/>
  <c r="V453" i="6" s="1"/>
  <c r="U453" i="6" a="1"/>
  <c r="U453" i="6" s="1"/>
  <c r="T453" i="6" a="1"/>
  <c r="T453" i="6" s="1"/>
  <c r="S453" i="6" a="1"/>
  <c r="S453" i="6" s="1"/>
  <c r="R453" i="6" a="1"/>
  <c r="R453" i="6" s="1"/>
  <c r="Q453" i="6"/>
  <c r="Q453" i="6" a="1"/>
  <c r="P453" i="6" a="1"/>
  <c r="P453" i="6" s="1"/>
  <c r="O453" i="6" a="1"/>
  <c r="O453" i="6" s="1"/>
  <c r="N453" i="6" a="1"/>
  <c r="N453" i="6" s="1"/>
  <c r="M453" i="6"/>
  <c r="M453" i="6" a="1"/>
  <c r="L453" i="6" a="1"/>
  <c r="L453" i="6" s="1"/>
  <c r="K453" i="6" a="1"/>
  <c r="K453" i="6" s="1"/>
  <c r="AI452" i="6"/>
  <c r="AI452" i="6" a="1"/>
  <c r="AH452" i="6" a="1"/>
  <c r="AH452" i="6" s="1"/>
  <c r="AG452" i="6" a="1"/>
  <c r="AG452" i="6" s="1"/>
  <c r="AF452" i="6" a="1"/>
  <c r="AF452" i="6" s="1"/>
  <c r="AE452" i="6" a="1"/>
  <c r="AE452" i="6" s="1"/>
  <c r="AD452" i="6" a="1"/>
  <c r="AD452" i="6" s="1"/>
  <c r="AC452" i="6"/>
  <c r="AC452" i="6" a="1"/>
  <c r="AB452" i="6" a="1"/>
  <c r="AB452" i="6" s="1"/>
  <c r="AA452" i="6" a="1"/>
  <c r="AA452" i="6" s="1"/>
  <c r="Z452" i="6" a="1"/>
  <c r="Z452" i="6" s="1"/>
  <c r="Y452" i="6"/>
  <c r="Y452" i="6" a="1"/>
  <c r="X452" i="6" a="1"/>
  <c r="X452" i="6" s="1"/>
  <c r="W452" i="6" a="1"/>
  <c r="W452" i="6" s="1"/>
  <c r="V452" i="6" a="1"/>
  <c r="V452" i="6" s="1"/>
  <c r="U452" i="6" a="1"/>
  <c r="U452" i="6" s="1"/>
  <c r="T452" i="6" a="1"/>
  <c r="T452" i="6" s="1"/>
  <c r="S452" i="6"/>
  <c r="S452" i="6" a="1"/>
  <c r="R452" i="6" a="1"/>
  <c r="R452" i="6" s="1"/>
  <c r="Q452" i="6" a="1"/>
  <c r="Q452" i="6" s="1"/>
  <c r="P452" i="6" a="1"/>
  <c r="P452" i="6" s="1"/>
  <c r="O452" i="6" a="1"/>
  <c r="O452" i="6" s="1"/>
  <c r="N452" i="6" a="1"/>
  <c r="N452" i="6" s="1"/>
  <c r="M452" i="6"/>
  <c r="M452" i="6" a="1"/>
  <c r="L452" i="6" a="1"/>
  <c r="L452" i="6" s="1"/>
  <c r="K452" i="6" a="1"/>
  <c r="K452" i="6" s="1"/>
  <c r="AI451" i="6" a="1"/>
  <c r="AI451" i="6" s="1"/>
  <c r="AH451" i="6" a="1"/>
  <c r="AH451" i="6" s="1"/>
  <c r="AG451" i="6" a="1"/>
  <c r="AG451" i="6" s="1"/>
  <c r="AF451" i="6" a="1"/>
  <c r="AF451" i="6" s="1"/>
  <c r="AE451" i="6" a="1"/>
  <c r="AE451" i="6" s="1"/>
  <c r="AD451" i="6" a="1"/>
  <c r="AD451" i="6" s="1"/>
  <c r="AC451" i="6"/>
  <c r="AC451" i="6" a="1"/>
  <c r="AB451" i="6" a="1"/>
  <c r="AB451" i="6" s="1"/>
  <c r="AA451" i="6" a="1"/>
  <c r="AA451" i="6" s="1"/>
  <c r="Z451" i="6" a="1"/>
  <c r="Z451" i="6" s="1"/>
  <c r="Y451" i="6" a="1"/>
  <c r="Y451" i="6" s="1"/>
  <c r="X451" i="6" a="1"/>
  <c r="X451" i="6" s="1"/>
  <c r="W451" i="6" a="1"/>
  <c r="W451" i="6" s="1"/>
  <c r="V451" i="6" a="1"/>
  <c r="V451" i="6" s="1"/>
  <c r="U451" i="6"/>
  <c r="U451" i="6" a="1"/>
  <c r="T451" i="6" a="1"/>
  <c r="T451" i="6" s="1"/>
  <c r="S451" i="6" a="1"/>
  <c r="S451" i="6" s="1"/>
  <c r="R451" i="6" a="1"/>
  <c r="R451" i="6" s="1"/>
  <c r="Q451" i="6" a="1"/>
  <c r="Q451" i="6" s="1"/>
  <c r="P451" i="6" a="1"/>
  <c r="P451" i="6" s="1"/>
  <c r="O451" i="6" a="1"/>
  <c r="O451" i="6" s="1"/>
  <c r="N451" i="6" a="1"/>
  <c r="N451" i="6" s="1"/>
  <c r="M451" i="6"/>
  <c r="M451" i="6" a="1"/>
  <c r="L451" i="6" a="1"/>
  <c r="L451" i="6" s="1"/>
  <c r="K451" i="6" a="1"/>
  <c r="K451" i="6" s="1"/>
  <c r="AI450" i="6"/>
  <c r="AI450" i="6" a="1"/>
  <c r="AH450" i="6" a="1"/>
  <c r="AH450" i="6" s="1"/>
  <c r="AG450" i="6" a="1"/>
  <c r="AG450" i="6" s="1"/>
  <c r="AF450" i="6" a="1"/>
  <c r="AF450" i="6" s="1"/>
  <c r="AE450" i="6" a="1"/>
  <c r="AE450" i="6" s="1"/>
  <c r="AD450" i="6" a="1"/>
  <c r="AD450" i="6" s="1"/>
  <c r="AC450" i="6"/>
  <c r="AC450" i="6" a="1"/>
  <c r="AB450" i="6" a="1"/>
  <c r="AB450" i="6" s="1"/>
  <c r="AA450" i="6" a="1"/>
  <c r="AA450" i="6" s="1"/>
  <c r="Z450" i="6" a="1"/>
  <c r="Z450" i="6" s="1"/>
  <c r="Y450" i="6"/>
  <c r="Y450" i="6" a="1"/>
  <c r="X450" i="6" a="1"/>
  <c r="X450" i="6" s="1"/>
  <c r="W450" i="6" a="1"/>
  <c r="W450" i="6" s="1"/>
  <c r="V450" i="6" a="1"/>
  <c r="V450" i="6" s="1"/>
  <c r="U450" i="6" a="1"/>
  <c r="U450" i="6" s="1"/>
  <c r="T450" i="6" a="1"/>
  <c r="T450" i="6" s="1"/>
  <c r="S450" i="6"/>
  <c r="S450" i="6" a="1"/>
  <c r="R450" i="6" a="1"/>
  <c r="R450" i="6" s="1"/>
  <c r="Q450" i="6" a="1"/>
  <c r="Q450" i="6" s="1"/>
  <c r="P450" i="6" a="1"/>
  <c r="P450" i="6" s="1"/>
  <c r="O450" i="6" a="1"/>
  <c r="O450" i="6" s="1"/>
  <c r="N450" i="6" a="1"/>
  <c r="N450" i="6" s="1"/>
  <c r="M450" i="6"/>
  <c r="M450" i="6" a="1"/>
  <c r="L450" i="6" a="1"/>
  <c r="L450" i="6" s="1"/>
  <c r="K450" i="6" a="1"/>
  <c r="K450" i="6" s="1"/>
  <c r="AI449" i="6" a="1"/>
  <c r="AI449" i="6" s="1"/>
  <c r="AH449" i="6" a="1"/>
  <c r="AH449" i="6" s="1"/>
  <c r="AG449" i="6" a="1"/>
  <c r="AG449" i="6" s="1"/>
  <c r="AF449" i="6" a="1"/>
  <c r="AF449" i="6" s="1"/>
  <c r="AE449" i="6"/>
  <c r="AE449" i="6" a="1"/>
  <c r="AD449" i="6" a="1"/>
  <c r="AD449" i="6" s="1"/>
  <c r="AC449" i="6" a="1"/>
  <c r="AC449" i="6" s="1"/>
  <c r="AB449" i="6" a="1"/>
  <c r="AB449" i="6" s="1"/>
  <c r="AA449" i="6" a="1"/>
  <c r="AA449" i="6" s="1"/>
  <c r="Z449" i="6" a="1"/>
  <c r="Z449" i="6" s="1"/>
  <c r="Y449" i="6"/>
  <c r="Y449" i="6" a="1"/>
  <c r="X449" i="6" a="1"/>
  <c r="X449" i="6" s="1"/>
  <c r="W449" i="6" a="1"/>
  <c r="W449" i="6" s="1"/>
  <c r="V449" i="6" a="1"/>
  <c r="V449" i="6" s="1"/>
  <c r="U449" i="6"/>
  <c r="U449" i="6" a="1"/>
  <c r="T449" i="6" a="1"/>
  <c r="T449" i="6" s="1"/>
  <c r="S449" i="6" a="1"/>
  <c r="S449" i="6" s="1"/>
  <c r="R449" i="6" a="1"/>
  <c r="R449" i="6" s="1"/>
  <c r="Q449" i="6" a="1"/>
  <c r="Q449" i="6" s="1"/>
  <c r="P449" i="6" a="1"/>
  <c r="P449" i="6" s="1"/>
  <c r="O449" i="6"/>
  <c r="O449" i="6" a="1"/>
  <c r="N449" i="6" a="1"/>
  <c r="N449" i="6" s="1"/>
  <c r="M449" i="6" a="1"/>
  <c r="M449" i="6" s="1"/>
  <c r="L449" i="6" a="1"/>
  <c r="L449" i="6" s="1"/>
  <c r="K449" i="6" a="1"/>
  <c r="K449" i="6" s="1"/>
  <c r="AI448" i="6" a="1"/>
  <c r="AI448" i="6" s="1"/>
  <c r="AH448" i="6" a="1"/>
  <c r="AH448" i="6" s="1"/>
  <c r="AG448" i="6"/>
  <c r="AG448" i="6" a="1"/>
  <c r="AF448" i="6" a="1"/>
  <c r="AF448" i="6" s="1"/>
  <c r="AE448" i="6" a="1"/>
  <c r="AE448" i="6" s="1"/>
  <c r="AD448" i="6" a="1"/>
  <c r="AD448" i="6" s="1"/>
  <c r="AC448" i="6" a="1"/>
  <c r="AC448" i="6" s="1"/>
  <c r="AB448" i="6" a="1"/>
  <c r="AB448" i="6" s="1"/>
  <c r="AA448" i="6"/>
  <c r="AA448" i="6" a="1"/>
  <c r="Z448" i="6" a="1"/>
  <c r="Z448" i="6" s="1"/>
  <c r="Y448" i="6" a="1"/>
  <c r="Y448" i="6" s="1"/>
  <c r="X448" i="6" a="1"/>
  <c r="X448" i="6" s="1"/>
  <c r="W448" i="6" a="1"/>
  <c r="W448" i="6" s="1"/>
  <c r="V448" i="6" a="1"/>
  <c r="V448" i="6" s="1"/>
  <c r="U448" i="6"/>
  <c r="U448" i="6" a="1"/>
  <c r="T448" i="6" a="1"/>
  <c r="T448" i="6" s="1"/>
  <c r="S448" i="6" a="1"/>
  <c r="S448" i="6" s="1"/>
  <c r="R448" i="6" a="1"/>
  <c r="R448" i="6" s="1"/>
  <c r="Q448" i="6"/>
  <c r="Q448" i="6" a="1"/>
  <c r="P448" i="6" a="1"/>
  <c r="P448" i="6" s="1"/>
  <c r="O448" i="6" a="1"/>
  <c r="O448" i="6" s="1"/>
  <c r="N448" i="6" a="1"/>
  <c r="N448" i="6" s="1"/>
  <c r="M448" i="6" a="1"/>
  <c r="M448" i="6" s="1"/>
  <c r="L448" i="6" a="1"/>
  <c r="L448" i="6" s="1"/>
  <c r="K448" i="6"/>
  <c r="K448" i="6" a="1"/>
  <c r="AI447" i="6" a="1"/>
  <c r="AI447" i="6" s="1"/>
  <c r="AH447" i="6" a="1"/>
  <c r="AH447" i="6" s="1"/>
  <c r="AG447" i="6"/>
  <c r="AG447" i="6" a="1"/>
  <c r="AF447" i="6" a="1"/>
  <c r="AF447" i="6" s="1"/>
  <c r="AE447" i="6" a="1"/>
  <c r="AE447" i="6" s="1"/>
  <c r="AD447" i="6" a="1"/>
  <c r="AD447" i="6" s="1"/>
  <c r="AC447" i="6"/>
  <c r="AC447" i="6" a="1"/>
  <c r="AB447" i="6" a="1"/>
  <c r="AB447" i="6" s="1"/>
  <c r="AA447" i="6" a="1"/>
  <c r="AA447" i="6" s="1"/>
  <c r="Z447" i="6" a="1"/>
  <c r="Z447" i="6" s="1"/>
  <c r="Y447" i="6" a="1"/>
  <c r="Y447" i="6" s="1"/>
  <c r="X447" i="6" a="1"/>
  <c r="X447" i="6" s="1"/>
  <c r="W447" i="6"/>
  <c r="W447" i="6" a="1"/>
  <c r="V447" i="6" a="1"/>
  <c r="V447" i="6" s="1"/>
  <c r="U447" i="6" a="1"/>
  <c r="U447" i="6" s="1"/>
  <c r="T447" i="6" a="1"/>
  <c r="T447" i="6" s="1"/>
  <c r="S447" i="6" a="1"/>
  <c r="S447" i="6" s="1"/>
  <c r="R447" i="6" a="1"/>
  <c r="R447" i="6" s="1"/>
  <c r="Q447" i="6"/>
  <c r="Q447" i="6" a="1"/>
  <c r="P447" i="6" a="1"/>
  <c r="P447" i="6" s="1"/>
  <c r="O447" i="6" a="1"/>
  <c r="O447" i="6" s="1"/>
  <c r="N447" i="6" a="1"/>
  <c r="N447" i="6" s="1"/>
  <c r="M447" i="6"/>
  <c r="M447" i="6" a="1"/>
  <c r="L447" i="6" a="1"/>
  <c r="L447" i="6" s="1"/>
  <c r="K447" i="6" a="1"/>
  <c r="K447" i="6" s="1"/>
  <c r="AI446" i="6"/>
  <c r="AI446" i="6" a="1"/>
  <c r="AH446" i="6" a="1"/>
  <c r="AH446" i="6" s="1"/>
  <c r="AG446" i="6" a="1"/>
  <c r="AG446" i="6" s="1"/>
  <c r="AF446" i="6" a="1"/>
  <c r="AF446" i="6" s="1"/>
  <c r="AE446" i="6" a="1"/>
  <c r="AE446" i="6" s="1"/>
  <c r="AD446" i="6" a="1"/>
  <c r="AD446" i="6" s="1"/>
  <c r="AC446" i="6"/>
  <c r="AC446" i="6" a="1"/>
  <c r="AB446" i="6" a="1"/>
  <c r="AB446" i="6" s="1"/>
  <c r="AA446" i="6" a="1"/>
  <c r="AA446" i="6" s="1"/>
  <c r="Z446" i="6" a="1"/>
  <c r="Z446" i="6" s="1"/>
  <c r="Y446" i="6"/>
  <c r="Y446" i="6" a="1"/>
  <c r="X446" i="6" a="1"/>
  <c r="X446" i="6" s="1"/>
  <c r="W446" i="6" a="1"/>
  <c r="W446" i="6" s="1"/>
  <c r="V446" i="6" a="1"/>
  <c r="V446" i="6" s="1"/>
  <c r="U446" i="6" a="1"/>
  <c r="U446" i="6" s="1"/>
  <c r="T446" i="6" a="1"/>
  <c r="T446" i="6" s="1"/>
  <c r="S446" i="6"/>
  <c r="S446" i="6" a="1"/>
  <c r="R446" i="6" a="1"/>
  <c r="R446" i="6" s="1"/>
  <c r="Q446" i="6" a="1"/>
  <c r="Q446" i="6" s="1"/>
  <c r="P446" i="6" a="1"/>
  <c r="P446" i="6" s="1"/>
  <c r="O446" i="6" a="1"/>
  <c r="O446" i="6" s="1"/>
  <c r="N446" i="6" a="1"/>
  <c r="N446" i="6" s="1"/>
  <c r="M446" i="6"/>
  <c r="M446" i="6" a="1"/>
  <c r="L446" i="6" a="1"/>
  <c r="L446" i="6" s="1"/>
  <c r="K446" i="6" a="1"/>
  <c r="K446" i="6" s="1"/>
  <c r="AI445" i="6" a="1"/>
  <c r="AI445" i="6" s="1"/>
  <c r="AH445" i="6" a="1"/>
  <c r="AH445" i="6" s="1"/>
  <c r="AG445" i="6" a="1"/>
  <c r="AG445" i="6" s="1"/>
  <c r="AF445" i="6" a="1"/>
  <c r="AF445" i="6" s="1"/>
  <c r="AE445" i="6" a="1"/>
  <c r="AE445" i="6" s="1"/>
  <c r="AD445" i="6" a="1"/>
  <c r="AD445" i="6" s="1"/>
  <c r="AC445" i="6"/>
  <c r="AC445" i="6" a="1"/>
  <c r="AB445" i="6" a="1"/>
  <c r="AB445" i="6" s="1"/>
  <c r="AA445" i="6" a="1"/>
  <c r="AA445" i="6" s="1"/>
  <c r="Z445" i="6" a="1"/>
  <c r="Z445" i="6" s="1"/>
  <c r="Y445" i="6" a="1"/>
  <c r="Y445" i="6" s="1"/>
  <c r="X445" i="6" a="1"/>
  <c r="X445" i="6" s="1"/>
  <c r="W445" i="6"/>
  <c r="W445" i="6" a="1"/>
  <c r="V445" i="6" a="1"/>
  <c r="V445" i="6" s="1"/>
  <c r="U445" i="6" a="1"/>
  <c r="U445" i="6" s="1"/>
  <c r="T445" i="6" a="1"/>
  <c r="T445" i="6" s="1"/>
  <c r="S445" i="6" a="1"/>
  <c r="S445" i="6" s="1"/>
  <c r="R445" i="6" a="1"/>
  <c r="R445" i="6" s="1"/>
  <c r="Q445" i="6" a="1"/>
  <c r="Q445" i="6" s="1"/>
  <c r="P445" i="6" a="1"/>
  <c r="P445" i="6" s="1"/>
  <c r="O445" i="6"/>
  <c r="O445" i="6" a="1"/>
  <c r="N445" i="6" a="1"/>
  <c r="N445" i="6" s="1"/>
  <c r="M445" i="6" a="1"/>
  <c r="M445" i="6" s="1"/>
  <c r="L445" i="6" a="1"/>
  <c r="L445" i="6" s="1"/>
  <c r="K445" i="6" a="1"/>
  <c r="K445" i="6" s="1"/>
  <c r="AI444" i="6" a="1"/>
  <c r="AI444" i="6" s="1"/>
  <c r="AH444" i="6" a="1"/>
  <c r="AH444" i="6" s="1"/>
  <c r="AG444" i="6"/>
  <c r="AG444" i="6" a="1"/>
  <c r="AF444" i="6" a="1"/>
  <c r="AF444" i="6" s="1"/>
  <c r="AE444" i="6" a="1"/>
  <c r="AE444" i="6" s="1"/>
  <c r="AD444" i="6" a="1"/>
  <c r="AD444" i="6" s="1"/>
  <c r="AC444" i="6" a="1"/>
  <c r="AC444" i="6" s="1"/>
  <c r="AB444" i="6" a="1"/>
  <c r="AB444" i="6" s="1"/>
  <c r="AA444" i="6"/>
  <c r="AA444" i="6" a="1"/>
  <c r="Z444" i="6" a="1"/>
  <c r="Z444" i="6" s="1"/>
  <c r="Y444" i="6" a="1"/>
  <c r="Y444" i="6" s="1"/>
  <c r="X444" i="6" a="1"/>
  <c r="X444" i="6" s="1"/>
  <c r="W444" i="6" a="1"/>
  <c r="W444" i="6" s="1"/>
  <c r="V444" i="6" a="1"/>
  <c r="V444" i="6" s="1"/>
  <c r="U444" i="6"/>
  <c r="U444" i="6" a="1"/>
  <c r="T444" i="6" a="1"/>
  <c r="T444" i="6" s="1"/>
  <c r="S444" i="6" a="1"/>
  <c r="S444" i="6" s="1"/>
  <c r="R444" i="6" a="1"/>
  <c r="R444" i="6" s="1"/>
  <c r="Q444" i="6"/>
  <c r="Q444" i="6" a="1"/>
  <c r="P444" i="6" a="1"/>
  <c r="P444" i="6" s="1"/>
  <c r="O444" i="6" a="1"/>
  <c r="O444" i="6" s="1"/>
  <c r="N444" i="6" a="1"/>
  <c r="N444" i="6" s="1"/>
  <c r="M444" i="6" a="1"/>
  <c r="M444" i="6" s="1"/>
  <c r="L444" i="6" a="1"/>
  <c r="L444" i="6" s="1"/>
  <c r="K444" i="6"/>
  <c r="K444" i="6" a="1"/>
  <c r="AI443" i="6" a="1"/>
  <c r="AI443" i="6" s="1"/>
  <c r="AH443" i="6" a="1"/>
  <c r="AH443" i="6" s="1"/>
  <c r="AG443" i="6" a="1"/>
  <c r="AG443" i="6" s="1"/>
  <c r="AF443" i="6" a="1"/>
  <c r="AF443" i="6" s="1"/>
  <c r="AE443" i="6"/>
  <c r="AE443" i="6" a="1"/>
  <c r="AD443" i="6" a="1"/>
  <c r="AD443" i="6" s="1"/>
  <c r="AC443" i="6" a="1"/>
  <c r="AC443" i="6" s="1"/>
  <c r="AB443" i="6" a="1"/>
  <c r="AB443" i="6" s="1"/>
  <c r="AA443" i="6" a="1"/>
  <c r="AA443" i="6" s="1"/>
  <c r="Z443" i="6" a="1"/>
  <c r="Z443" i="6" s="1"/>
  <c r="Y443" i="6" a="1"/>
  <c r="Y443" i="6" s="1"/>
  <c r="X443" i="6" a="1"/>
  <c r="X443" i="6" s="1"/>
  <c r="W443" i="6"/>
  <c r="W443" i="6" a="1"/>
  <c r="V443" i="6" a="1"/>
  <c r="V443" i="6" s="1"/>
  <c r="U443" i="6" a="1"/>
  <c r="U443" i="6" s="1"/>
  <c r="T443" i="6" a="1"/>
  <c r="T443" i="6" s="1"/>
  <c r="S443" i="6" a="1"/>
  <c r="S443" i="6" s="1"/>
  <c r="R443" i="6" a="1"/>
  <c r="R443" i="6" s="1"/>
  <c r="Q443" i="6"/>
  <c r="Q443" i="6" a="1"/>
  <c r="P443" i="6" a="1"/>
  <c r="P443" i="6" s="1"/>
  <c r="O443" i="6" a="1"/>
  <c r="O443" i="6" s="1"/>
  <c r="N443" i="6" a="1"/>
  <c r="N443" i="6" s="1"/>
  <c r="M443" i="6"/>
  <c r="M443" i="6" a="1"/>
  <c r="L443" i="6" a="1"/>
  <c r="L443" i="6" s="1"/>
  <c r="K443" i="6" a="1"/>
  <c r="K443" i="6" s="1"/>
  <c r="AI442" i="6"/>
  <c r="AI442" i="6" a="1"/>
  <c r="AH442" i="6" a="1"/>
  <c r="AH442" i="6" s="1"/>
  <c r="AG442" i="6" a="1"/>
  <c r="AG442" i="6" s="1"/>
  <c r="AF442" i="6" a="1"/>
  <c r="AF442" i="6" s="1"/>
  <c r="AE442" i="6" a="1"/>
  <c r="AE442" i="6" s="1"/>
  <c r="AD442" i="6" a="1"/>
  <c r="AD442" i="6" s="1"/>
  <c r="AC442" i="6"/>
  <c r="AC442" i="6" a="1"/>
  <c r="AB442" i="6" a="1"/>
  <c r="AB442" i="6" s="1"/>
  <c r="AA442" i="6" a="1"/>
  <c r="AA442" i="6" s="1"/>
  <c r="Z442" i="6" a="1"/>
  <c r="Z442" i="6" s="1"/>
  <c r="Y442" i="6"/>
  <c r="Y442" i="6" a="1"/>
  <c r="X442" i="6" a="1"/>
  <c r="X442" i="6" s="1"/>
  <c r="W442" i="6" a="1"/>
  <c r="W442" i="6" s="1"/>
  <c r="V442" i="6" a="1"/>
  <c r="V442" i="6" s="1"/>
  <c r="U442" i="6" a="1"/>
  <c r="U442" i="6" s="1"/>
  <c r="T442" i="6" a="1"/>
  <c r="T442" i="6" s="1"/>
  <c r="S442" i="6"/>
  <c r="S442" i="6" a="1"/>
  <c r="R442" i="6" a="1"/>
  <c r="R442" i="6" s="1"/>
  <c r="Q442" i="6" a="1"/>
  <c r="Q442" i="6" s="1"/>
  <c r="P442" i="6" a="1"/>
  <c r="P442" i="6" s="1"/>
  <c r="O442" i="6" a="1"/>
  <c r="O442" i="6" s="1"/>
  <c r="N442" i="6" a="1"/>
  <c r="N442" i="6" s="1"/>
  <c r="M442" i="6"/>
  <c r="M442" i="6" a="1"/>
  <c r="L442" i="6" a="1"/>
  <c r="L442" i="6" s="1"/>
  <c r="K442" i="6" a="1"/>
  <c r="K442" i="6" s="1"/>
  <c r="AI441" i="6" a="1"/>
  <c r="AI441" i="6" s="1"/>
  <c r="AH441" i="6" a="1"/>
  <c r="AH441" i="6" s="1"/>
  <c r="AG441" i="6" a="1"/>
  <c r="AG441" i="6" s="1"/>
  <c r="AF441" i="6" a="1"/>
  <c r="AF441" i="6" s="1"/>
  <c r="AE441" i="6"/>
  <c r="AE441" i="6" a="1"/>
  <c r="AD441" i="6" a="1"/>
  <c r="AD441" i="6" s="1"/>
  <c r="AC441" i="6" a="1"/>
  <c r="AC441" i="6" s="1"/>
  <c r="AB441" i="6" a="1"/>
  <c r="AB441" i="6" s="1"/>
  <c r="AA441" i="6" a="1"/>
  <c r="AA441" i="6" s="1"/>
  <c r="Z441" i="6" a="1"/>
  <c r="Z441" i="6" s="1"/>
  <c r="Y441" i="6"/>
  <c r="Y441" i="6" a="1"/>
  <c r="X441" i="6" a="1"/>
  <c r="X441" i="6" s="1"/>
  <c r="W441" i="6" a="1"/>
  <c r="W441" i="6" s="1"/>
  <c r="V441" i="6" a="1"/>
  <c r="V441" i="6" s="1"/>
  <c r="U441" i="6"/>
  <c r="U441" i="6" a="1"/>
  <c r="T441" i="6" a="1"/>
  <c r="T441" i="6" s="1"/>
  <c r="S441" i="6" a="1"/>
  <c r="S441" i="6" s="1"/>
  <c r="R441" i="6" a="1"/>
  <c r="R441" i="6" s="1"/>
  <c r="Q441" i="6" a="1"/>
  <c r="Q441" i="6" s="1"/>
  <c r="P441" i="6" a="1"/>
  <c r="P441" i="6" s="1"/>
  <c r="O441" i="6" a="1"/>
  <c r="O441" i="6" s="1"/>
  <c r="N441" i="6" a="1"/>
  <c r="N441" i="6" s="1"/>
  <c r="M441" i="6"/>
  <c r="M441" i="6" a="1"/>
  <c r="L441" i="6" a="1"/>
  <c r="L441" i="6" s="1"/>
  <c r="K441" i="6" a="1"/>
  <c r="K441" i="6" s="1"/>
  <c r="AI440" i="6"/>
  <c r="AI440" i="6" a="1"/>
  <c r="AH440" i="6" a="1"/>
  <c r="AH440" i="6" s="1"/>
  <c r="AG440" i="6" a="1"/>
  <c r="AG440" i="6" s="1"/>
  <c r="AF440" i="6" a="1"/>
  <c r="AF440" i="6" s="1"/>
  <c r="AE440" i="6" a="1"/>
  <c r="AE440" i="6" s="1"/>
  <c r="AD440" i="6" a="1"/>
  <c r="AD440" i="6" s="1"/>
  <c r="AC440" i="6"/>
  <c r="AC440" i="6" a="1"/>
  <c r="AB440" i="6" a="1"/>
  <c r="AB440" i="6" s="1"/>
  <c r="AA440" i="6" a="1"/>
  <c r="AA440" i="6" s="1"/>
  <c r="Z440" i="6" a="1"/>
  <c r="Z440" i="6" s="1"/>
  <c r="Y440" i="6"/>
  <c r="Y440" i="6" a="1"/>
  <c r="X440" i="6" a="1"/>
  <c r="X440" i="6" s="1"/>
  <c r="W440" i="6" a="1"/>
  <c r="W440" i="6" s="1"/>
  <c r="V440" i="6" a="1"/>
  <c r="V440" i="6" s="1"/>
  <c r="U440" i="6" a="1"/>
  <c r="U440" i="6" s="1"/>
  <c r="T440" i="6" a="1"/>
  <c r="T440" i="6" s="1"/>
  <c r="S440" i="6"/>
  <c r="S440" i="6" a="1"/>
  <c r="R440" i="6" a="1"/>
  <c r="R440" i="6" s="1"/>
  <c r="Q440" i="6" a="1"/>
  <c r="Q440" i="6" s="1"/>
  <c r="P440" i="6" a="1"/>
  <c r="P440" i="6" s="1"/>
  <c r="O440" i="6" a="1"/>
  <c r="O440" i="6" s="1"/>
  <c r="N440" i="6" a="1"/>
  <c r="N440" i="6" s="1"/>
  <c r="M440" i="6"/>
  <c r="M440" i="6" a="1"/>
  <c r="L440" i="6" a="1"/>
  <c r="L440" i="6" s="1"/>
  <c r="K440" i="6" a="1"/>
  <c r="K440" i="6" s="1"/>
  <c r="AI439" i="6" a="1"/>
  <c r="AI439" i="6" s="1"/>
  <c r="AH439" i="6" a="1"/>
  <c r="AH439" i="6" s="1"/>
  <c r="AG439" i="6" a="1"/>
  <c r="AG439" i="6" s="1"/>
  <c r="AF439" i="6" a="1"/>
  <c r="AF439" i="6" s="1"/>
  <c r="AE439" i="6" a="1"/>
  <c r="AE439" i="6" s="1"/>
  <c r="AD439" i="6" a="1"/>
  <c r="AD439" i="6" s="1"/>
  <c r="AC439" i="6"/>
  <c r="AC439" i="6" a="1"/>
  <c r="AB439" i="6" a="1"/>
  <c r="AB439" i="6" s="1"/>
  <c r="AA439" i="6" a="1"/>
  <c r="AA439" i="6" s="1"/>
  <c r="Z439" i="6" a="1"/>
  <c r="Z439" i="6" s="1"/>
  <c r="Y439" i="6" a="1"/>
  <c r="Y439" i="6" s="1"/>
  <c r="X439" i="6" a="1"/>
  <c r="X439" i="6" s="1"/>
  <c r="W439" i="6" a="1"/>
  <c r="W439" i="6" s="1"/>
  <c r="V439" i="6" a="1"/>
  <c r="V439" i="6" s="1"/>
  <c r="U439" i="6"/>
  <c r="U439" i="6" a="1"/>
  <c r="T439" i="6" a="1"/>
  <c r="T439" i="6" s="1"/>
  <c r="S439" i="6" a="1"/>
  <c r="S439" i="6" s="1"/>
  <c r="R439" i="6" a="1"/>
  <c r="R439" i="6" s="1"/>
  <c r="Q439" i="6" a="1"/>
  <c r="Q439" i="6" s="1"/>
  <c r="P439" i="6" a="1"/>
  <c r="P439" i="6" s="1"/>
  <c r="O439" i="6" a="1"/>
  <c r="O439" i="6" s="1"/>
  <c r="N439" i="6" a="1"/>
  <c r="N439" i="6" s="1"/>
  <c r="M439" i="6"/>
  <c r="M439" i="6" a="1"/>
  <c r="L439" i="6" a="1"/>
  <c r="L439" i="6" s="1"/>
  <c r="K439" i="6" a="1"/>
  <c r="K439" i="6" s="1"/>
  <c r="AI438" i="6"/>
  <c r="AI438" i="6" a="1"/>
  <c r="AH438" i="6" a="1"/>
  <c r="AH438" i="6" s="1"/>
  <c r="AG438" i="6" a="1"/>
  <c r="AG438" i="6" s="1"/>
  <c r="AF438" i="6" a="1"/>
  <c r="AF438" i="6" s="1"/>
  <c r="AE438" i="6" a="1"/>
  <c r="AE438" i="6" s="1"/>
  <c r="AD438" i="6" a="1"/>
  <c r="AD438" i="6" s="1"/>
  <c r="AC438" i="6" a="1"/>
  <c r="AC438" i="6" s="1"/>
  <c r="AB438" i="6" a="1"/>
  <c r="AB438" i="6" s="1"/>
  <c r="AA438" i="6"/>
  <c r="AA438" i="6" a="1"/>
  <c r="Z438" i="6" a="1"/>
  <c r="Z438" i="6" s="1"/>
  <c r="Y438" i="6" a="1"/>
  <c r="Y438" i="6" s="1"/>
  <c r="X438" i="6" a="1"/>
  <c r="X438" i="6" s="1"/>
  <c r="W438" i="6" a="1"/>
  <c r="W438" i="6" s="1"/>
  <c r="V438" i="6" a="1"/>
  <c r="V438" i="6" s="1"/>
  <c r="U438" i="6" a="1"/>
  <c r="U438" i="6" s="1"/>
  <c r="T438" i="6" a="1"/>
  <c r="T438" i="6" s="1"/>
  <c r="S438" i="6"/>
  <c r="S438" i="6" a="1"/>
  <c r="R438" i="6" a="1"/>
  <c r="R438" i="6" s="1"/>
  <c r="Q438" i="6" a="1"/>
  <c r="Q438" i="6" s="1"/>
  <c r="P438" i="6" a="1"/>
  <c r="P438" i="6" s="1"/>
  <c r="O438" i="6" a="1"/>
  <c r="O438" i="6" s="1"/>
  <c r="N438" i="6" a="1"/>
  <c r="N438" i="6" s="1"/>
  <c r="M438" i="6" a="1"/>
  <c r="M438" i="6" s="1"/>
  <c r="L438" i="6" a="1"/>
  <c r="L438" i="6" s="1"/>
  <c r="K438" i="6"/>
  <c r="K438" i="6" a="1"/>
  <c r="AI437" i="6" a="1"/>
  <c r="AI437" i="6" s="1"/>
  <c r="AH437" i="6" a="1"/>
  <c r="AH437" i="6" s="1"/>
  <c r="AG437" i="6" a="1"/>
  <c r="AG437" i="6" s="1"/>
  <c r="AF437" i="6" a="1"/>
  <c r="AF437" i="6" s="1"/>
  <c r="AE437" i="6"/>
  <c r="AE437" i="6" a="1"/>
  <c r="AD437" i="6" a="1"/>
  <c r="AD437" i="6" s="1"/>
  <c r="AC437" i="6" a="1"/>
  <c r="AC437" i="6" s="1"/>
  <c r="AB437" i="6" a="1"/>
  <c r="AB437" i="6" s="1"/>
  <c r="AA437" i="6" a="1"/>
  <c r="AA437" i="6" s="1"/>
  <c r="Z437" i="6" a="1"/>
  <c r="Z437" i="6" s="1"/>
  <c r="Y437" i="6"/>
  <c r="Y437" i="6" a="1"/>
  <c r="X437" i="6" a="1"/>
  <c r="X437" i="6" s="1"/>
  <c r="W437" i="6" a="1"/>
  <c r="W437" i="6" s="1"/>
  <c r="V437" i="6" a="1"/>
  <c r="V437" i="6" s="1"/>
  <c r="U437" i="6"/>
  <c r="U437" i="6" a="1"/>
  <c r="T437" i="6" a="1"/>
  <c r="T437" i="6" s="1"/>
  <c r="S437" i="6" a="1"/>
  <c r="S437" i="6" s="1"/>
  <c r="R437" i="6" a="1"/>
  <c r="R437" i="6" s="1"/>
  <c r="Q437" i="6" a="1"/>
  <c r="Q437" i="6" s="1"/>
  <c r="P437" i="6" a="1"/>
  <c r="P437" i="6" s="1"/>
  <c r="O437" i="6"/>
  <c r="O437" i="6" a="1"/>
  <c r="N437" i="6" a="1"/>
  <c r="N437" i="6" s="1"/>
  <c r="M437" i="6" a="1"/>
  <c r="M437" i="6" s="1"/>
  <c r="L437" i="6" a="1"/>
  <c r="L437" i="6" s="1"/>
  <c r="K437" i="6" a="1"/>
  <c r="K437" i="6" s="1"/>
  <c r="AI436" i="6" a="1"/>
  <c r="AI436" i="6" s="1"/>
  <c r="AH436" i="6" a="1"/>
  <c r="AH436" i="6" s="1"/>
  <c r="AG436" i="6"/>
  <c r="AG436" i="6" a="1"/>
  <c r="AF436" i="6" a="1"/>
  <c r="AF436" i="6" s="1"/>
  <c r="AE436" i="6" a="1"/>
  <c r="AE436" i="6" s="1"/>
  <c r="AD436" i="6" a="1"/>
  <c r="AD436" i="6" s="1"/>
  <c r="AC436" i="6" a="1"/>
  <c r="AC436" i="6" s="1"/>
  <c r="AB436" i="6" a="1"/>
  <c r="AB436" i="6" s="1"/>
  <c r="AA436" i="6"/>
  <c r="AA436" i="6" a="1"/>
  <c r="Z436" i="6" a="1"/>
  <c r="Z436" i="6" s="1"/>
  <c r="Y436" i="6" a="1"/>
  <c r="Y436" i="6" s="1"/>
  <c r="X436" i="6" a="1"/>
  <c r="X436" i="6" s="1"/>
  <c r="W436" i="6" a="1"/>
  <c r="W436" i="6" s="1"/>
  <c r="V436" i="6" a="1"/>
  <c r="V436" i="6" s="1"/>
  <c r="U436" i="6"/>
  <c r="U436" i="6" a="1"/>
  <c r="T436" i="6" a="1"/>
  <c r="T436" i="6" s="1"/>
  <c r="S436" i="6" a="1"/>
  <c r="S436" i="6" s="1"/>
  <c r="R436" i="6" a="1"/>
  <c r="R436" i="6" s="1"/>
  <c r="Q436" i="6"/>
  <c r="Q436" i="6" a="1"/>
  <c r="P436" i="6" a="1"/>
  <c r="P436" i="6" s="1"/>
  <c r="O436" i="6" a="1"/>
  <c r="O436" i="6" s="1"/>
  <c r="N436" i="6" a="1"/>
  <c r="N436" i="6" s="1"/>
  <c r="M436" i="6" a="1"/>
  <c r="M436" i="6" s="1"/>
  <c r="L436" i="6" a="1"/>
  <c r="L436" i="6" s="1"/>
  <c r="K436" i="6"/>
  <c r="K436" i="6" a="1"/>
  <c r="AI435" i="6" a="1"/>
  <c r="AI435" i="6" s="1"/>
  <c r="AH435" i="6" a="1"/>
  <c r="AH435" i="6" s="1"/>
  <c r="AG435" i="6"/>
  <c r="AG435" i="6" a="1"/>
  <c r="AF435" i="6" a="1"/>
  <c r="AF435" i="6" s="1"/>
  <c r="AE435" i="6" a="1"/>
  <c r="AE435" i="6" s="1"/>
  <c r="AD435" i="6" a="1"/>
  <c r="AD435" i="6" s="1"/>
  <c r="AC435" i="6"/>
  <c r="AC435" i="6" a="1"/>
  <c r="AB435" i="6" a="1"/>
  <c r="AB435" i="6" s="1"/>
  <c r="AA435" i="6" a="1"/>
  <c r="AA435" i="6" s="1"/>
  <c r="Z435" i="6" a="1"/>
  <c r="Z435" i="6" s="1"/>
  <c r="Y435" i="6" a="1"/>
  <c r="Y435" i="6" s="1"/>
  <c r="X435" i="6" a="1"/>
  <c r="X435" i="6" s="1"/>
  <c r="W435" i="6"/>
  <c r="W435" i="6" a="1"/>
  <c r="V435" i="6" a="1"/>
  <c r="V435" i="6" s="1"/>
  <c r="U435" i="6" a="1"/>
  <c r="U435" i="6" s="1"/>
  <c r="T435" i="6" a="1"/>
  <c r="T435" i="6" s="1"/>
  <c r="S435" i="6" a="1"/>
  <c r="S435" i="6" s="1"/>
  <c r="R435" i="6" a="1"/>
  <c r="R435" i="6" s="1"/>
  <c r="Q435" i="6"/>
  <c r="Q435" i="6" a="1"/>
  <c r="P435" i="6" a="1"/>
  <c r="P435" i="6" s="1"/>
  <c r="O435" i="6" a="1"/>
  <c r="O435" i="6" s="1"/>
  <c r="N435" i="6" a="1"/>
  <c r="N435" i="6" s="1"/>
  <c r="M435" i="6"/>
  <c r="M435" i="6" a="1"/>
  <c r="L435" i="6" a="1"/>
  <c r="L435" i="6" s="1"/>
  <c r="K435" i="6" a="1"/>
  <c r="K435" i="6" s="1"/>
  <c r="AI434" i="6"/>
  <c r="AI434" i="6" a="1"/>
  <c r="AH434" i="6" a="1"/>
  <c r="AH434" i="6" s="1"/>
  <c r="AG434" i="6" a="1"/>
  <c r="AG434" i="6" s="1"/>
  <c r="AF434" i="6" a="1"/>
  <c r="AF434" i="6" s="1"/>
  <c r="AE434" i="6" a="1"/>
  <c r="AE434" i="6" s="1"/>
  <c r="AD434" i="6" a="1"/>
  <c r="AD434" i="6" s="1"/>
  <c r="AC434" i="6"/>
  <c r="AC434" i="6" a="1"/>
  <c r="AB434" i="6" a="1"/>
  <c r="AB434" i="6" s="1"/>
  <c r="AA434" i="6" a="1"/>
  <c r="AA434" i="6" s="1"/>
  <c r="Z434" i="6" a="1"/>
  <c r="Z434" i="6" s="1"/>
  <c r="Y434" i="6"/>
  <c r="Y434" i="6" a="1"/>
  <c r="X434" i="6" a="1"/>
  <c r="X434" i="6" s="1"/>
  <c r="W434" i="6" a="1"/>
  <c r="W434" i="6" s="1"/>
  <c r="V434" i="6" a="1"/>
  <c r="V434" i="6" s="1"/>
  <c r="U434" i="6" a="1"/>
  <c r="U434" i="6" s="1"/>
  <c r="T434" i="6" a="1"/>
  <c r="T434" i="6" s="1"/>
  <c r="S434" i="6"/>
  <c r="S434" i="6" a="1"/>
  <c r="R434" i="6" a="1"/>
  <c r="R434" i="6" s="1"/>
  <c r="Q434" i="6" a="1"/>
  <c r="Q434" i="6" s="1"/>
  <c r="P434" i="6" a="1"/>
  <c r="P434" i="6" s="1"/>
  <c r="O434" i="6" a="1"/>
  <c r="O434" i="6" s="1"/>
  <c r="N434" i="6" a="1"/>
  <c r="N434" i="6" s="1"/>
  <c r="M434" i="6" a="1"/>
  <c r="M434" i="6" s="1"/>
  <c r="L434" i="6" a="1"/>
  <c r="L434" i="6" s="1"/>
  <c r="K434" i="6"/>
  <c r="K434" i="6" a="1"/>
  <c r="AI433" i="6" a="1"/>
  <c r="AI433" i="6" s="1"/>
  <c r="AH433" i="6" a="1"/>
  <c r="AH433" i="6" s="1"/>
  <c r="AG433" i="6" a="1"/>
  <c r="AG433" i="6" s="1"/>
  <c r="AF433" i="6" a="1"/>
  <c r="AF433" i="6" s="1"/>
  <c r="AE433" i="6"/>
  <c r="AE433" i="6" a="1"/>
  <c r="AD433" i="6" a="1"/>
  <c r="AD433" i="6" s="1"/>
  <c r="AC433" i="6" a="1"/>
  <c r="AC433" i="6" s="1"/>
  <c r="AB433" i="6" a="1"/>
  <c r="AB433" i="6" s="1"/>
  <c r="AA433" i="6" a="1"/>
  <c r="AA433" i="6" s="1"/>
  <c r="Z433" i="6" a="1"/>
  <c r="Z433" i="6" s="1"/>
  <c r="Y433" i="6" a="1"/>
  <c r="Y433" i="6" s="1"/>
  <c r="X433" i="6" a="1"/>
  <c r="X433" i="6" s="1"/>
  <c r="W433" i="6"/>
  <c r="W433" i="6" a="1"/>
  <c r="V433" i="6" a="1"/>
  <c r="V433" i="6" s="1"/>
  <c r="U433" i="6" a="1"/>
  <c r="U433" i="6" s="1"/>
  <c r="T433" i="6" a="1"/>
  <c r="T433" i="6" s="1"/>
  <c r="S433" i="6" a="1"/>
  <c r="S433" i="6" s="1"/>
  <c r="R433" i="6" a="1"/>
  <c r="R433" i="6" s="1"/>
  <c r="Q433" i="6" a="1"/>
  <c r="Q433" i="6" s="1"/>
  <c r="P433" i="6" a="1"/>
  <c r="P433" i="6" s="1"/>
  <c r="O433" i="6"/>
  <c r="O433" i="6" a="1"/>
  <c r="N433" i="6" a="1"/>
  <c r="N433" i="6" s="1"/>
  <c r="M433" i="6" a="1"/>
  <c r="M433" i="6" s="1"/>
  <c r="L433" i="6" a="1"/>
  <c r="L433" i="6" s="1"/>
  <c r="K433" i="6" a="1"/>
  <c r="K433" i="6" s="1"/>
  <c r="AI432" i="6" a="1"/>
  <c r="AI432" i="6" s="1"/>
  <c r="AH432" i="6" a="1"/>
  <c r="AH432" i="6" s="1"/>
  <c r="AG432" i="6"/>
  <c r="AG432" i="6" a="1"/>
  <c r="AF432" i="6" a="1"/>
  <c r="AF432" i="6" s="1"/>
  <c r="AE432" i="6" a="1"/>
  <c r="AE432" i="6" s="1"/>
  <c r="AD432" i="6" a="1"/>
  <c r="AD432" i="6" s="1"/>
  <c r="AC432" i="6" a="1"/>
  <c r="AC432" i="6" s="1"/>
  <c r="AB432" i="6" a="1"/>
  <c r="AB432" i="6" s="1"/>
  <c r="AA432" i="6"/>
  <c r="AA432" i="6" a="1"/>
  <c r="Z432" i="6" a="1"/>
  <c r="Z432" i="6" s="1"/>
  <c r="Y432" i="6" a="1"/>
  <c r="Y432" i="6" s="1"/>
  <c r="X432" i="6" a="1"/>
  <c r="X432" i="6" s="1"/>
  <c r="W432" i="6" a="1"/>
  <c r="W432" i="6" s="1"/>
  <c r="V432" i="6" a="1"/>
  <c r="V432" i="6" s="1"/>
  <c r="U432" i="6"/>
  <c r="U432" i="6" a="1"/>
  <c r="T432" i="6" a="1"/>
  <c r="T432" i="6" s="1"/>
  <c r="S432" i="6" a="1"/>
  <c r="S432" i="6" s="1"/>
  <c r="R432" i="6" a="1"/>
  <c r="R432" i="6" s="1"/>
  <c r="Q432" i="6"/>
  <c r="Q432" i="6" a="1"/>
  <c r="P432" i="6" a="1"/>
  <c r="P432" i="6" s="1"/>
  <c r="O432" i="6" a="1"/>
  <c r="O432" i="6" s="1"/>
  <c r="N432" i="6" a="1"/>
  <c r="N432" i="6" s="1"/>
  <c r="M432" i="6" a="1"/>
  <c r="M432" i="6" s="1"/>
  <c r="L432" i="6" a="1"/>
  <c r="L432" i="6" s="1"/>
  <c r="K432" i="6"/>
  <c r="K432" i="6" a="1"/>
  <c r="AI431" i="6" a="1"/>
  <c r="AI431" i="6" s="1"/>
  <c r="AH431" i="6" a="1"/>
  <c r="AH431" i="6" s="1"/>
  <c r="AG431" i="6"/>
  <c r="AG431" i="6" a="1"/>
  <c r="AF431" i="6" a="1"/>
  <c r="AF431" i="6" s="1"/>
  <c r="AE431" i="6" a="1"/>
  <c r="AE431" i="6" s="1"/>
  <c r="AD431" i="6" a="1"/>
  <c r="AD431" i="6" s="1"/>
  <c r="AC431" i="6"/>
  <c r="AC431" i="6" a="1"/>
  <c r="AB431" i="6" a="1"/>
  <c r="AB431" i="6" s="1"/>
  <c r="AA431" i="6" a="1"/>
  <c r="AA431" i="6" s="1"/>
  <c r="Z431" i="6" a="1"/>
  <c r="Z431" i="6" s="1"/>
  <c r="Y431" i="6" a="1"/>
  <c r="Y431" i="6" s="1"/>
  <c r="X431" i="6" a="1"/>
  <c r="X431" i="6" s="1"/>
  <c r="W431" i="6" a="1"/>
  <c r="W431" i="6" s="1"/>
  <c r="V431" i="6" a="1"/>
  <c r="V431" i="6" s="1"/>
  <c r="U431" i="6"/>
  <c r="U431" i="6" a="1"/>
  <c r="T431" i="6" a="1"/>
  <c r="T431" i="6" s="1"/>
  <c r="S431" i="6" a="1"/>
  <c r="S431" i="6" s="1"/>
  <c r="R431" i="6" a="1"/>
  <c r="R431" i="6" s="1"/>
  <c r="Q431" i="6" a="1"/>
  <c r="Q431" i="6" s="1"/>
  <c r="P431" i="6" a="1"/>
  <c r="P431" i="6" s="1"/>
  <c r="O431" i="6" a="1"/>
  <c r="O431" i="6" s="1"/>
  <c r="N431" i="6" a="1"/>
  <c r="N431" i="6" s="1"/>
  <c r="M431" i="6"/>
  <c r="M431" i="6" a="1"/>
  <c r="L431" i="6" a="1"/>
  <c r="L431" i="6" s="1"/>
  <c r="K431" i="6" a="1"/>
  <c r="K431" i="6" s="1"/>
  <c r="AI430" i="6"/>
  <c r="AI430" i="6" a="1"/>
  <c r="AH430" i="6" a="1"/>
  <c r="AH430" i="6" s="1"/>
  <c r="AG430" i="6" a="1"/>
  <c r="AG430" i="6" s="1"/>
  <c r="AF430" i="6" a="1"/>
  <c r="AF430" i="6" s="1"/>
  <c r="AE430" i="6" a="1"/>
  <c r="AE430" i="6" s="1"/>
  <c r="AD430" i="6" a="1"/>
  <c r="AD430" i="6" s="1"/>
  <c r="AC430" i="6"/>
  <c r="AC430" i="6" a="1"/>
  <c r="AB430" i="6" a="1"/>
  <c r="AB430" i="6" s="1"/>
  <c r="AA430" i="6" a="1"/>
  <c r="AA430" i="6" s="1"/>
  <c r="Z430" i="6" a="1"/>
  <c r="Z430" i="6" s="1"/>
  <c r="Y430" i="6"/>
  <c r="Y430" i="6" a="1"/>
  <c r="X430" i="6" a="1"/>
  <c r="X430" i="6" s="1"/>
  <c r="W430" i="6" a="1"/>
  <c r="W430" i="6" s="1"/>
  <c r="V430" i="6" a="1"/>
  <c r="V430" i="6" s="1"/>
  <c r="U430" i="6" a="1"/>
  <c r="U430" i="6" s="1"/>
  <c r="T430" i="6" a="1"/>
  <c r="T430" i="6" s="1"/>
  <c r="S430" i="6"/>
  <c r="S430" i="6" a="1"/>
  <c r="R430" i="6" a="1"/>
  <c r="R430" i="6" s="1"/>
  <c r="Q430" i="6" a="1"/>
  <c r="Q430" i="6" s="1"/>
  <c r="P430" i="6" a="1"/>
  <c r="P430" i="6" s="1"/>
  <c r="O430" i="6" a="1"/>
  <c r="O430" i="6" s="1"/>
  <c r="N430" i="6" a="1"/>
  <c r="N430" i="6" s="1"/>
  <c r="M430" i="6"/>
  <c r="M430" i="6" a="1"/>
  <c r="L430" i="6" a="1"/>
  <c r="L430" i="6" s="1"/>
  <c r="K430" i="6" a="1"/>
  <c r="K430" i="6" s="1"/>
  <c r="AI429" i="6" a="1"/>
  <c r="AI429" i="6" s="1"/>
  <c r="AH429" i="6" a="1"/>
  <c r="AH429" i="6" s="1"/>
  <c r="AG429" i="6" a="1"/>
  <c r="AG429" i="6" s="1"/>
  <c r="AF429" i="6" a="1"/>
  <c r="AF429" i="6" s="1"/>
  <c r="AE429" i="6"/>
  <c r="AE429" i="6" a="1"/>
  <c r="AD429" i="6" a="1"/>
  <c r="AD429" i="6" s="1"/>
  <c r="AC429" i="6" a="1"/>
  <c r="AC429" i="6" s="1"/>
  <c r="AB429" i="6" a="1"/>
  <c r="AB429" i="6" s="1"/>
  <c r="AA429" i="6" a="1"/>
  <c r="AA429" i="6" s="1"/>
  <c r="Z429" i="6" a="1"/>
  <c r="Z429" i="6" s="1"/>
  <c r="Y429" i="6"/>
  <c r="Y429" i="6" a="1"/>
  <c r="X429" i="6" a="1"/>
  <c r="X429" i="6" s="1"/>
  <c r="W429" i="6" a="1"/>
  <c r="W429" i="6" s="1"/>
  <c r="V429" i="6" a="1"/>
  <c r="V429" i="6" s="1"/>
  <c r="U429" i="6"/>
  <c r="U429" i="6" a="1"/>
  <c r="T429" i="6" a="1"/>
  <c r="T429" i="6" s="1"/>
  <c r="S429" i="6" a="1"/>
  <c r="S429" i="6" s="1"/>
  <c r="R429" i="6" a="1"/>
  <c r="R429" i="6" s="1"/>
  <c r="Q429" i="6" a="1"/>
  <c r="Q429" i="6" s="1"/>
  <c r="P429" i="6" a="1"/>
  <c r="P429" i="6" s="1"/>
  <c r="O429" i="6"/>
  <c r="O429" i="6" a="1"/>
  <c r="N429" i="6" a="1"/>
  <c r="N429" i="6" s="1"/>
  <c r="M429" i="6" a="1"/>
  <c r="M429" i="6" s="1"/>
  <c r="L429" i="6" a="1"/>
  <c r="L429" i="6" s="1"/>
  <c r="K429" i="6" a="1"/>
  <c r="K429" i="6" s="1"/>
  <c r="AI428" i="6" a="1"/>
  <c r="AI428" i="6" s="1"/>
  <c r="AH428" i="6" a="1"/>
  <c r="AH428" i="6" s="1"/>
  <c r="AG428" i="6"/>
  <c r="AG428" i="6" a="1"/>
  <c r="AF428" i="6" a="1"/>
  <c r="AF428" i="6" s="1"/>
  <c r="AE428" i="6" a="1"/>
  <c r="AE428" i="6" s="1"/>
  <c r="AD428" i="6" a="1"/>
  <c r="AD428" i="6" s="1"/>
  <c r="AC428" i="6" a="1"/>
  <c r="AC428" i="6" s="1"/>
  <c r="AB428" i="6" a="1"/>
  <c r="AB428" i="6" s="1"/>
  <c r="AA428" i="6"/>
  <c r="AA428" i="6" a="1"/>
  <c r="Z428" i="6" a="1"/>
  <c r="Z428" i="6" s="1"/>
  <c r="Y428" i="6" a="1"/>
  <c r="Y428" i="6" s="1"/>
  <c r="X428" i="6" a="1"/>
  <c r="X428" i="6" s="1"/>
  <c r="W428" i="6" a="1"/>
  <c r="W428" i="6" s="1"/>
  <c r="V428" i="6" a="1"/>
  <c r="V428" i="6" s="1"/>
  <c r="U428" i="6"/>
  <c r="U428" i="6" a="1"/>
  <c r="T428" i="6" a="1"/>
  <c r="T428" i="6" s="1"/>
  <c r="S428" i="6" a="1"/>
  <c r="S428" i="6" s="1"/>
  <c r="R428" i="6" a="1"/>
  <c r="R428" i="6" s="1"/>
  <c r="Q428" i="6"/>
  <c r="Q428" i="6" a="1"/>
  <c r="P428" i="6" a="1"/>
  <c r="P428" i="6" s="1"/>
  <c r="O428" i="6" a="1"/>
  <c r="O428" i="6" s="1"/>
  <c r="N428" i="6" a="1"/>
  <c r="N428" i="6" s="1"/>
  <c r="M428" i="6" a="1"/>
  <c r="M428" i="6" s="1"/>
  <c r="L428" i="6" a="1"/>
  <c r="L428" i="6" s="1"/>
  <c r="K428" i="6"/>
  <c r="K428" i="6" a="1"/>
  <c r="AI427" i="6" a="1"/>
  <c r="AI427" i="6" s="1"/>
  <c r="AH427" i="6" a="1"/>
  <c r="AH427" i="6" s="1"/>
  <c r="AG427" i="6"/>
  <c r="AG427" i="6" a="1"/>
  <c r="AF427" i="6" a="1"/>
  <c r="AF427" i="6" s="1"/>
  <c r="AE427" i="6" a="1"/>
  <c r="AE427" i="6" s="1"/>
  <c r="AD427" i="6" a="1"/>
  <c r="AD427" i="6" s="1"/>
  <c r="AC427" i="6"/>
  <c r="AC427" i="6" a="1"/>
  <c r="AB427" i="6" a="1"/>
  <c r="AB427" i="6" s="1"/>
  <c r="AA427" i="6" a="1"/>
  <c r="AA427" i="6" s="1"/>
  <c r="Z427" i="6" a="1"/>
  <c r="Z427" i="6" s="1"/>
  <c r="Y427" i="6" a="1"/>
  <c r="Y427" i="6" s="1"/>
  <c r="X427" i="6" a="1"/>
  <c r="X427" i="6" s="1"/>
  <c r="W427" i="6"/>
  <c r="W427" i="6" a="1"/>
  <c r="V427" i="6" a="1"/>
  <c r="V427" i="6" s="1"/>
  <c r="U427" i="6" a="1"/>
  <c r="U427" i="6" s="1"/>
  <c r="T427" i="6" a="1"/>
  <c r="T427" i="6" s="1"/>
  <c r="S427" i="6" a="1"/>
  <c r="S427" i="6" s="1"/>
  <c r="R427" i="6" a="1"/>
  <c r="R427" i="6" s="1"/>
  <c r="Q427" i="6"/>
  <c r="Q427" i="6" a="1"/>
  <c r="P427" i="6" a="1"/>
  <c r="P427" i="6" s="1"/>
  <c r="O427" i="6" a="1"/>
  <c r="O427" i="6" s="1"/>
  <c r="N427" i="6" a="1"/>
  <c r="N427" i="6" s="1"/>
  <c r="M427" i="6"/>
  <c r="M427" i="6" a="1"/>
  <c r="L427" i="6" a="1"/>
  <c r="L427" i="6" s="1"/>
  <c r="K427" i="6" a="1"/>
  <c r="K427" i="6" s="1"/>
  <c r="AI426" i="6"/>
  <c r="AI426" i="6" a="1"/>
  <c r="AH426" i="6" a="1"/>
  <c r="AH426" i="6" s="1"/>
  <c r="AG426" i="6" a="1"/>
  <c r="AG426" i="6" s="1"/>
  <c r="AF426" i="6" a="1"/>
  <c r="AF426" i="6" s="1"/>
  <c r="AE426" i="6" a="1"/>
  <c r="AE426" i="6" s="1"/>
  <c r="AD426" i="6" a="1"/>
  <c r="AD426" i="6" s="1"/>
  <c r="AC426" i="6"/>
  <c r="AC426" i="6" a="1"/>
  <c r="AB426" i="6" a="1"/>
  <c r="AB426" i="6" s="1"/>
  <c r="AA426" i="6" a="1"/>
  <c r="AA426" i="6" s="1"/>
  <c r="Z426" i="6" a="1"/>
  <c r="Z426" i="6" s="1"/>
  <c r="Y426" i="6"/>
  <c r="Y426" i="6" a="1"/>
  <c r="X426" i="6" a="1"/>
  <c r="X426" i="6" s="1"/>
  <c r="W426" i="6" a="1"/>
  <c r="W426" i="6" s="1"/>
  <c r="V426" i="6" a="1"/>
  <c r="V426" i="6" s="1"/>
  <c r="U426" i="6" a="1"/>
  <c r="U426" i="6" s="1"/>
  <c r="T426" i="6" a="1"/>
  <c r="T426" i="6" s="1"/>
  <c r="S426" i="6"/>
  <c r="S426" i="6" a="1"/>
  <c r="R426" i="6" a="1"/>
  <c r="R426" i="6" s="1"/>
  <c r="Q426" i="6" a="1"/>
  <c r="Q426" i="6" s="1"/>
  <c r="P426" i="6" a="1"/>
  <c r="P426" i="6" s="1"/>
  <c r="O426" i="6" a="1"/>
  <c r="O426" i="6" s="1"/>
  <c r="N426" i="6" a="1"/>
  <c r="N426" i="6" s="1"/>
  <c r="M426" i="6"/>
  <c r="M426" i="6" a="1"/>
  <c r="L426" i="6" a="1"/>
  <c r="L426" i="6" s="1"/>
  <c r="K426" i="6" a="1"/>
  <c r="K426" i="6" s="1"/>
  <c r="AI425" i="6" a="1"/>
  <c r="AI425" i="6" s="1"/>
  <c r="AH425" i="6" a="1"/>
  <c r="AH425" i="6" s="1"/>
  <c r="AG425" i="6" a="1"/>
  <c r="AG425" i="6" s="1"/>
  <c r="AF425" i="6" a="1"/>
  <c r="AF425" i="6" s="1"/>
  <c r="AE425" i="6"/>
  <c r="AE425" i="6" a="1"/>
  <c r="AD425" i="6" a="1"/>
  <c r="AD425" i="6" s="1"/>
  <c r="AC425" i="6" a="1"/>
  <c r="AC425" i="6" s="1"/>
  <c r="AB425" i="6" a="1"/>
  <c r="AB425" i="6" s="1"/>
  <c r="AA425" i="6" a="1"/>
  <c r="AA425" i="6" s="1"/>
  <c r="Z425" i="6" a="1"/>
  <c r="Z425" i="6" s="1"/>
  <c r="Y425" i="6"/>
  <c r="Y425" i="6" a="1"/>
  <c r="X425" i="6" a="1"/>
  <c r="X425" i="6" s="1"/>
  <c r="W425" i="6" a="1"/>
  <c r="W425" i="6" s="1"/>
  <c r="V425" i="6" a="1"/>
  <c r="V425" i="6" s="1"/>
  <c r="U425" i="6"/>
  <c r="U425" i="6" a="1"/>
  <c r="T425" i="6" a="1"/>
  <c r="T425" i="6" s="1"/>
  <c r="S425" i="6" a="1"/>
  <c r="S425" i="6" s="1"/>
  <c r="R425" i="6" a="1"/>
  <c r="R425" i="6" s="1"/>
  <c r="Q425" i="6" a="1"/>
  <c r="Q425" i="6" s="1"/>
  <c r="P425" i="6" a="1"/>
  <c r="P425" i="6" s="1"/>
  <c r="O425" i="6"/>
  <c r="O425" i="6" a="1"/>
  <c r="N425" i="6" a="1"/>
  <c r="N425" i="6" s="1"/>
  <c r="M425" i="6" a="1"/>
  <c r="M425" i="6" s="1"/>
  <c r="L425" i="6" a="1"/>
  <c r="L425" i="6" s="1"/>
  <c r="K425" i="6" a="1"/>
  <c r="K425" i="6" s="1"/>
  <c r="AI424" i="6" a="1"/>
  <c r="AI424" i="6" s="1"/>
  <c r="AH424" i="6"/>
  <c r="AH424" i="6" a="1"/>
  <c r="AG424" i="6" a="1"/>
  <c r="AG424" i="6" s="1"/>
  <c r="AF424" i="6" a="1"/>
  <c r="AF424" i="6" s="1"/>
  <c r="AE424" i="6" a="1"/>
  <c r="AE424" i="6" s="1"/>
  <c r="AD424" i="6"/>
  <c r="AD424" i="6" a="1"/>
  <c r="AC424" i="6" a="1"/>
  <c r="AC424" i="6" s="1"/>
  <c r="AB424" i="6" a="1"/>
  <c r="AB424" i="6" s="1"/>
  <c r="AA424" i="6" a="1"/>
  <c r="AA424" i="6" s="1"/>
  <c r="Z424" i="6"/>
  <c r="Z424" i="6" a="1"/>
  <c r="Y424" i="6" a="1"/>
  <c r="Y424" i="6" s="1"/>
  <c r="X424" i="6" a="1"/>
  <c r="X424" i="6" s="1"/>
  <c r="W424" i="6" a="1"/>
  <c r="W424" i="6" s="1"/>
  <c r="V424" i="6"/>
  <c r="V424" i="6" a="1"/>
  <c r="U424" i="6" a="1"/>
  <c r="U424" i="6" s="1"/>
  <c r="T424" i="6" a="1"/>
  <c r="T424" i="6" s="1"/>
  <c r="S424" i="6" a="1"/>
  <c r="S424" i="6" s="1"/>
  <c r="R424" i="6"/>
  <c r="R424" i="6" a="1"/>
  <c r="Q424" i="6" a="1"/>
  <c r="Q424" i="6" s="1"/>
  <c r="P424" i="6" a="1"/>
  <c r="P424" i="6" s="1"/>
  <c r="O424" i="6" a="1"/>
  <c r="O424" i="6" s="1"/>
  <c r="N424" i="6"/>
  <c r="N424" i="6" a="1"/>
  <c r="M424" i="6" a="1"/>
  <c r="M424" i="6" s="1"/>
  <c r="L424" i="6" a="1"/>
  <c r="L424" i="6" s="1"/>
  <c r="K424" i="6" a="1"/>
  <c r="K424" i="6" s="1"/>
  <c r="AI423" i="6" a="1"/>
  <c r="AI423" i="6" s="1"/>
  <c r="AH423" i="6" a="1"/>
  <c r="AH423" i="6" s="1"/>
  <c r="AG423" i="6" a="1"/>
  <c r="AG423" i="6" s="1"/>
  <c r="AF423" i="6"/>
  <c r="AF423" i="6" a="1"/>
  <c r="AE423" i="6" a="1"/>
  <c r="AE423" i="6" s="1"/>
  <c r="AD423" i="6" a="1"/>
  <c r="AD423" i="6" s="1"/>
  <c r="AC423" i="6" a="1"/>
  <c r="AC423" i="6" s="1"/>
  <c r="AB423" i="6"/>
  <c r="AB423" i="6" a="1"/>
  <c r="AA423" i="6" a="1"/>
  <c r="AA423" i="6" s="1"/>
  <c r="Z423" i="6" a="1"/>
  <c r="Z423" i="6" s="1"/>
  <c r="Y423" i="6" a="1"/>
  <c r="Y423" i="6" s="1"/>
  <c r="X423" i="6"/>
  <c r="X423" i="6" a="1"/>
  <c r="W423" i="6" a="1"/>
  <c r="W423" i="6" s="1"/>
  <c r="V423" i="6" a="1"/>
  <c r="V423" i="6" s="1"/>
  <c r="U423" i="6" a="1"/>
  <c r="U423" i="6" s="1"/>
  <c r="T423" i="6"/>
  <c r="T423" i="6" a="1"/>
  <c r="S423" i="6" a="1"/>
  <c r="S423" i="6" s="1"/>
  <c r="R423" i="6" a="1"/>
  <c r="R423" i="6" s="1"/>
  <c r="Q423" i="6" a="1"/>
  <c r="Q423" i="6" s="1"/>
  <c r="P423" i="6"/>
  <c r="P423" i="6" a="1"/>
  <c r="O423" i="6" a="1"/>
  <c r="O423" i="6" s="1"/>
  <c r="N423" i="6" a="1"/>
  <c r="N423" i="6" s="1"/>
  <c r="M423" i="6" a="1"/>
  <c r="M423" i="6" s="1"/>
  <c r="L423" i="6"/>
  <c r="L423" i="6" a="1"/>
  <c r="K423" i="6" a="1"/>
  <c r="K423" i="6" s="1"/>
  <c r="AI422" i="6" a="1"/>
  <c r="AI422" i="6" s="1"/>
  <c r="AH422" i="6"/>
  <c r="AH422" i="6" a="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c r="AB405" i="6" a="1"/>
  <c r="AA405" i="6" a="1"/>
  <c r="AA405" i="6" s="1"/>
  <c r="Z405" i="6" a="1"/>
  <c r="Z405" i="6" s="1"/>
  <c r="Y405" i="6" a="1"/>
  <c r="Y405" i="6" s="1"/>
  <c r="X405" i="6" a="1"/>
  <c r="X405" i="6" s="1"/>
  <c r="W405" i="6" a="1"/>
  <c r="W405" i="6" s="1"/>
  <c r="V405" i="6" a="1"/>
  <c r="V405" i="6" s="1"/>
  <c r="U405" i="6" a="1"/>
  <c r="U405" i="6" s="1"/>
  <c r="T405" i="6"/>
  <c r="T405" i="6" a="1"/>
  <c r="S405" i="6" a="1"/>
  <c r="S405" i="6" s="1"/>
  <c r="R405" i="6" a="1"/>
  <c r="R405" i="6" s="1"/>
  <c r="Q405" i="6" a="1"/>
  <c r="Q405" i="6" s="1"/>
  <c r="P405" i="6" a="1"/>
  <c r="P405" i="6" s="1"/>
  <c r="O405" i="6" a="1"/>
  <c r="O405" i="6" s="1"/>
  <c r="N405" i="6" a="1"/>
  <c r="N405" i="6" s="1"/>
  <c r="M405" i="6" a="1"/>
  <c r="M405" i="6" s="1"/>
  <c r="L405" i="6"/>
  <c r="L405" i="6" a="1"/>
  <c r="K405" i="6" a="1"/>
  <c r="K405" i="6" s="1"/>
  <c r="AI404" i="6" a="1"/>
  <c r="AI404" i="6" s="1"/>
  <c r="AH404" i="6" a="1"/>
  <c r="AH404" i="6" s="1"/>
  <c r="AG404" i="6" a="1"/>
  <c r="AG404" i="6" s="1"/>
  <c r="AF404" i="6"/>
  <c r="AF404" i="6" a="1"/>
  <c r="AE404" i="6" a="1"/>
  <c r="AE404" i="6" s="1"/>
  <c r="AD404" i="6" a="1"/>
  <c r="AD404" i="6" s="1"/>
  <c r="AC404" i="6" a="1"/>
  <c r="AC404" i="6" s="1"/>
  <c r="AB404" i="6" a="1"/>
  <c r="AB404" i="6" s="1"/>
  <c r="AA404" i="6" a="1"/>
  <c r="AA404" i="6" s="1"/>
  <c r="Z404" i="6" a="1"/>
  <c r="Z404" i="6" s="1"/>
  <c r="Y404" i="6" a="1"/>
  <c r="Y404" i="6" s="1"/>
  <c r="X404" i="6"/>
  <c r="X404" i="6" a="1"/>
  <c r="W404" i="6" a="1"/>
  <c r="W404" i="6" s="1"/>
  <c r="V404" i="6" a="1"/>
  <c r="V404" i="6" s="1"/>
  <c r="U404" i="6" a="1"/>
  <c r="U404" i="6" s="1"/>
  <c r="T404" i="6" a="1"/>
  <c r="T404" i="6" s="1"/>
  <c r="S404" i="6" a="1"/>
  <c r="S404" i="6" s="1"/>
  <c r="R404" i="6" a="1"/>
  <c r="R404" i="6" s="1"/>
  <c r="Q404" i="6" a="1"/>
  <c r="Q404" i="6" s="1"/>
  <c r="P404" i="6"/>
  <c r="P404" i="6" a="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c r="AB403" i="6" a="1"/>
  <c r="AA403" i="6" a="1"/>
  <c r="AA403" i="6" s="1"/>
  <c r="Z403" i="6" a="1"/>
  <c r="Z403" i="6" s="1"/>
  <c r="Y403" i="6" a="1"/>
  <c r="Y403" i="6" s="1"/>
  <c r="X403" i="6" a="1"/>
  <c r="X403" i="6" s="1"/>
  <c r="W403" i="6" a="1"/>
  <c r="W403" i="6" s="1"/>
  <c r="V403" i="6" a="1"/>
  <c r="V403" i="6" s="1"/>
  <c r="U403" i="6" a="1"/>
  <c r="U403" i="6" s="1"/>
  <c r="T403" i="6"/>
  <c r="T403" i="6" a="1"/>
  <c r="S403" i="6" a="1"/>
  <c r="S403" i="6" s="1"/>
  <c r="R403" i="6" a="1"/>
  <c r="R403" i="6" s="1"/>
  <c r="Q403" i="6" a="1"/>
  <c r="Q403" i="6" s="1"/>
  <c r="P403" i="6" a="1"/>
  <c r="P403" i="6" s="1"/>
  <c r="O403" i="6" a="1"/>
  <c r="O403" i="6" s="1"/>
  <c r="N403" i="6" a="1"/>
  <c r="N403" i="6" s="1"/>
  <c r="M403" i="6" a="1"/>
  <c r="M403" i="6" s="1"/>
  <c r="L403" i="6"/>
  <c r="L403" i="6" a="1"/>
  <c r="K403" i="6" a="1"/>
  <c r="K403" i="6" s="1"/>
  <c r="AI402" i="6" a="1"/>
  <c r="AI402" i="6" s="1"/>
  <c r="AH402" i="6" a="1"/>
  <c r="AH402" i="6" s="1"/>
  <c r="AG402" i="6" a="1"/>
  <c r="AG402" i="6" s="1"/>
  <c r="AF402" i="6"/>
  <c r="AF402" i="6" a="1"/>
  <c r="AE402" i="6" a="1"/>
  <c r="AE402" i="6" s="1"/>
  <c r="AD402" i="6" a="1"/>
  <c r="AD402" i="6" s="1"/>
  <c r="AC402" i="6" a="1"/>
  <c r="AC402" i="6" s="1"/>
  <c r="AB402" i="6" a="1"/>
  <c r="AB402" i="6" s="1"/>
  <c r="AA402" i="6" a="1"/>
  <c r="AA402" i="6" s="1"/>
  <c r="Z402" i="6" a="1"/>
  <c r="Z402" i="6" s="1"/>
  <c r="Y402" i="6" a="1"/>
  <c r="Y402" i="6" s="1"/>
  <c r="X402" i="6"/>
  <c r="X402" i="6" a="1"/>
  <c r="W402" i="6" a="1"/>
  <c r="W402" i="6" s="1"/>
  <c r="V402" i="6" a="1"/>
  <c r="V402" i="6" s="1"/>
  <c r="U402" i="6" a="1"/>
  <c r="U402" i="6" s="1"/>
  <c r="T402" i="6" a="1"/>
  <c r="T402" i="6" s="1"/>
  <c r="S402" i="6" a="1"/>
  <c r="S402" i="6" s="1"/>
  <c r="R402" i="6" a="1"/>
  <c r="R402" i="6" s="1"/>
  <c r="Q402" i="6" a="1"/>
  <c r="Q402" i="6" s="1"/>
  <c r="P402" i="6"/>
  <c r="P402" i="6" a="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c r="AB401" i="6" a="1"/>
  <c r="AA401" i="6" a="1"/>
  <c r="AA401" i="6" s="1"/>
  <c r="Z401" i="6" a="1"/>
  <c r="Z401" i="6" s="1"/>
  <c r="Y401" i="6" a="1"/>
  <c r="Y401" i="6" s="1"/>
  <c r="X401" i="6" a="1"/>
  <c r="X401" i="6" s="1"/>
  <c r="W401" i="6" a="1"/>
  <c r="W401" i="6" s="1"/>
  <c r="V401" i="6" a="1"/>
  <c r="V401" i="6" s="1"/>
  <c r="U401" i="6" a="1"/>
  <c r="U401" i="6" s="1"/>
  <c r="T401" i="6"/>
  <c r="T401" i="6" a="1"/>
  <c r="S401" i="6" a="1"/>
  <c r="S401" i="6" s="1"/>
  <c r="R401" i="6" a="1"/>
  <c r="R401" i="6" s="1"/>
  <c r="Q401" i="6" a="1"/>
  <c r="Q401" i="6" s="1"/>
  <c r="P401" i="6" a="1"/>
  <c r="P401" i="6" s="1"/>
  <c r="O401" i="6" a="1"/>
  <c r="O401" i="6" s="1"/>
  <c r="N401" i="6" a="1"/>
  <c r="N401" i="6" s="1"/>
  <c r="M401" i="6" a="1"/>
  <c r="M401" i="6" s="1"/>
  <c r="L401" i="6"/>
  <c r="L401" i="6" a="1"/>
  <c r="K401" i="6" a="1"/>
  <c r="K401" i="6" s="1"/>
  <c r="AI400" i="6" a="1"/>
  <c r="AI400" i="6" s="1"/>
  <c r="AH400" i="6" a="1"/>
  <c r="AH400" i="6" s="1"/>
  <c r="AG400" i="6" a="1"/>
  <c r="AG400" i="6" s="1"/>
  <c r="AF400" i="6"/>
  <c r="AF400" i="6" a="1"/>
  <c r="AE400" i="6" a="1"/>
  <c r="AE400" i="6" s="1"/>
  <c r="AD400" i="6" a="1"/>
  <c r="AD400" i="6" s="1"/>
  <c r="AC400" i="6" a="1"/>
  <c r="AC400" i="6" s="1"/>
  <c r="AB400" i="6" a="1"/>
  <c r="AB400" i="6" s="1"/>
  <c r="AA400" i="6" a="1"/>
  <c r="AA400" i="6" s="1"/>
  <c r="Z400" i="6" a="1"/>
  <c r="Z400" i="6" s="1"/>
  <c r="Y400" i="6" a="1"/>
  <c r="Y400" i="6" s="1"/>
  <c r="X400" i="6"/>
  <c r="X400" i="6" a="1"/>
  <c r="W400" i="6" a="1"/>
  <c r="W400" i="6" s="1"/>
  <c r="V400" i="6" a="1"/>
  <c r="V400" i="6" s="1"/>
  <c r="U400" i="6" a="1"/>
  <c r="U400" i="6" s="1"/>
  <c r="T400" i="6" a="1"/>
  <c r="T400" i="6" s="1"/>
  <c r="S400" i="6" a="1"/>
  <c r="S400" i="6" s="1"/>
  <c r="R400" i="6" a="1"/>
  <c r="R400" i="6" s="1"/>
  <c r="Q400" i="6" a="1"/>
  <c r="Q400" i="6" s="1"/>
  <c r="P400" i="6"/>
  <c r="P400" i="6" a="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c r="AB399" i="6" a="1"/>
  <c r="AA399" i="6" a="1"/>
  <c r="AA399" i="6" s="1"/>
  <c r="Z399" i="6" a="1"/>
  <c r="Z399" i="6" s="1"/>
  <c r="Y399" i="6" a="1"/>
  <c r="Y399" i="6" s="1"/>
  <c r="X399" i="6" a="1"/>
  <c r="X399" i="6" s="1"/>
  <c r="W399" i="6" a="1"/>
  <c r="W399" i="6" s="1"/>
  <c r="V399" i="6" a="1"/>
  <c r="V399" i="6" s="1"/>
  <c r="U399" i="6" a="1"/>
  <c r="U399" i="6" s="1"/>
  <c r="T399" i="6"/>
  <c r="T399" i="6" a="1"/>
  <c r="S399" i="6" a="1"/>
  <c r="S399" i="6" s="1"/>
  <c r="R399" i="6" a="1"/>
  <c r="R399" i="6" s="1"/>
  <c r="Q399" i="6" a="1"/>
  <c r="Q399" i="6" s="1"/>
  <c r="P399" i="6" a="1"/>
  <c r="P399" i="6" s="1"/>
  <c r="O399" i="6" a="1"/>
  <c r="O399" i="6" s="1"/>
  <c r="N399" i="6" a="1"/>
  <c r="N399" i="6" s="1"/>
  <c r="M399" i="6" a="1"/>
  <c r="M399" i="6" s="1"/>
  <c r="L399" i="6"/>
  <c r="L399" i="6" a="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c r="X398" i="6" a="1"/>
  <c r="W398" i="6" a="1"/>
  <c r="W398" i="6" s="1"/>
  <c r="V398" i="6" a="1"/>
  <c r="V398" i="6" s="1"/>
  <c r="U398" i="6" a="1"/>
  <c r="U398" i="6" s="1"/>
  <c r="T398" i="6" a="1"/>
  <c r="T398" i="6" s="1"/>
  <c r="S398" i="6" a="1"/>
  <c r="S398" i="6" s="1"/>
  <c r="R398" i="6" a="1"/>
  <c r="R398" i="6" s="1"/>
  <c r="Q398" i="6" a="1"/>
  <c r="Q398" i="6" s="1"/>
  <c r="P398" i="6"/>
  <c r="P398" i="6" a="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c r="AB397" i="6" a="1"/>
  <c r="AA397" i="6" a="1"/>
  <c r="AA397" i="6" s="1"/>
  <c r="Z397" i="6" a="1"/>
  <c r="Z397" i="6" s="1"/>
  <c r="Y397" i="6" a="1"/>
  <c r="Y397" i="6" s="1"/>
  <c r="X397" i="6"/>
  <c r="X397" i="6" a="1"/>
  <c r="W397" i="6" a="1"/>
  <c r="W397" i="6" s="1"/>
  <c r="V397" i="6" a="1"/>
  <c r="V397" i="6" s="1"/>
  <c r="U397" i="6" a="1"/>
  <c r="U397" i="6" s="1"/>
  <c r="T397" i="6"/>
  <c r="T397" i="6" a="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c r="AF396" i="6" a="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c r="P396" i="6" a="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c r="AB395" i="6" a="1"/>
  <c r="AA395" i="6" a="1"/>
  <c r="AA395" i="6" s="1"/>
  <c r="Z395" i="6" a="1"/>
  <c r="Z395" i="6" s="1"/>
  <c r="Y395" i="6" a="1"/>
  <c r="Y395" i="6" s="1"/>
  <c r="X395" i="6" a="1"/>
  <c r="X395" i="6" s="1"/>
  <c r="W395" i="6" a="1"/>
  <c r="W395" i="6" s="1"/>
  <c r="V395" i="6" a="1"/>
  <c r="V395" i="6" s="1"/>
  <c r="U395" i="6" a="1"/>
  <c r="U395" i="6" s="1"/>
  <c r="T395" i="6"/>
  <c r="T395" i="6" a="1"/>
  <c r="S395" i="6" a="1"/>
  <c r="S395" i="6" s="1"/>
  <c r="R395" i="6" a="1"/>
  <c r="R395" i="6" s="1"/>
  <c r="Q395" i="6" a="1"/>
  <c r="Q395" i="6" s="1"/>
  <c r="P395" i="6"/>
  <c r="P395" i="6" a="1"/>
  <c r="O395" i="6" a="1"/>
  <c r="O395" i="6" s="1"/>
  <c r="N395" i="6" a="1"/>
  <c r="N395" i="6" s="1"/>
  <c r="M395" i="6" a="1"/>
  <c r="M395" i="6" s="1"/>
  <c r="L395" i="6"/>
  <c r="L395" i="6" a="1"/>
  <c r="K395" i="6" a="1"/>
  <c r="K395" i="6" s="1"/>
  <c r="AI394" i="6" a="1"/>
  <c r="AI394" i="6" s="1"/>
  <c r="AH394" i="6" a="1"/>
  <c r="AH394" i="6" s="1"/>
  <c r="AG394" i="6" a="1"/>
  <c r="AG394" i="6" s="1"/>
  <c r="AF394" i="6"/>
  <c r="AF394" i="6" a="1"/>
  <c r="AE394" i="6" a="1"/>
  <c r="AE394" i="6" s="1"/>
  <c r="AD394" i="6" a="1"/>
  <c r="AD394" i="6" s="1"/>
  <c r="AC394" i="6" a="1"/>
  <c r="AC394" i="6" s="1"/>
  <c r="AB394" i="6"/>
  <c r="AB394" i="6" a="1"/>
  <c r="AA394" i="6" a="1"/>
  <c r="AA394" i="6" s="1"/>
  <c r="Z394" i="6" a="1"/>
  <c r="Z394" i="6" s="1"/>
  <c r="Y394" i="6" a="1"/>
  <c r="Y394" i="6" s="1"/>
  <c r="X394" i="6"/>
  <c r="X394" i="6" a="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c r="L394" i="6" a="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c r="T393" i="6" a="1"/>
  <c r="S393" i="6" a="1"/>
  <c r="S393" i="6" s="1"/>
  <c r="R393" i="6" a="1"/>
  <c r="R393" i="6" s="1"/>
  <c r="Q393" i="6" a="1"/>
  <c r="Q393" i="6" s="1"/>
  <c r="P393" i="6" a="1"/>
  <c r="P393" i="6" s="1"/>
  <c r="O393" i="6" a="1"/>
  <c r="O393" i="6" s="1"/>
  <c r="N393" i="6" a="1"/>
  <c r="N393" i="6" s="1"/>
  <c r="M393" i="6" a="1"/>
  <c r="M393" i="6" s="1"/>
  <c r="L393" i="6"/>
  <c r="L393" i="6" a="1"/>
  <c r="K393" i="6" a="1"/>
  <c r="K393" i="6" s="1"/>
  <c r="AI392" i="6" a="1"/>
  <c r="AI392" i="6" s="1"/>
  <c r="AH392" i="6" a="1"/>
  <c r="AH392" i="6" s="1"/>
  <c r="AG392" i="6" a="1"/>
  <c r="AG392" i="6" s="1"/>
  <c r="AF392" i="6"/>
  <c r="AF392" i="6" a="1"/>
  <c r="AE392" i="6" a="1"/>
  <c r="AE392" i="6" s="1"/>
  <c r="AD392" i="6" a="1"/>
  <c r="AD392" i="6" s="1"/>
  <c r="AC392" i="6" a="1"/>
  <c r="AC392" i="6" s="1"/>
  <c r="AB392" i="6" a="1"/>
  <c r="AB392" i="6" s="1"/>
  <c r="AA392" i="6" a="1"/>
  <c r="AA392" i="6" s="1"/>
  <c r="Z392" i="6" a="1"/>
  <c r="Z392" i="6" s="1"/>
  <c r="Y392" i="6" a="1"/>
  <c r="Y392" i="6" s="1"/>
  <c r="X392" i="6"/>
  <c r="X392" i="6" a="1"/>
  <c r="W392" i="6" a="1"/>
  <c r="W392" i="6" s="1"/>
  <c r="V392" i="6" a="1"/>
  <c r="V392" i="6" s="1"/>
  <c r="U392" i="6" a="1"/>
  <c r="U392" i="6" s="1"/>
  <c r="T392" i="6"/>
  <c r="T392" i="6" a="1"/>
  <c r="S392" i="6" a="1"/>
  <c r="S392" i="6" s="1"/>
  <c r="R392" i="6" a="1"/>
  <c r="R392" i="6" s="1"/>
  <c r="Q392" i="6" a="1"/>
  <c r="Q392" i="6" s="1"/>
  <c r="P392" i="6"/>
  <c r="P392" i="6" a="1"/>
  <c r="O392" i="6" a="1"/>
  <c r="O392" i="6" s="1"/>
  <c r="N392" i="6" a="1"/>
  <c r="N392" i="6" s="1"/>
  <c r="M392" i="6" a="1"/>
  <c r="M392" i="6" s="1"/>
  <c r="L392" i="6" a="1"/>
  <c r="L392" i="6" s="1"/>
  <c r="K392" i="6" a="1"/>
  <c r="K392" i="6" s="1"/>
  <c r="AI391" i="6" a="1"/>
  <c r="AI391" i="6" s="1"/>
  <c r="AH391" i="6" a="1"/>
  <c r="AH391" i="6" s="1"/>
  <c r="AG391" i="6" a="1"/>
  <c r="AG391" i="6" s="1"/>
  <c r="AF391" i="6"/>
  <c r="AF391" i="6" a="1"/>
  <c r="AE391" i="6" a="1"/>
  <c r="AE391" i="6" s="1"/>
  <c r="AD391" i="6" a="1"/>
  <c r="AD391" i="6" s="1"/>
  <c r="AC391" i="6" a="1"/>
  <c r="AC391" i="6" s="1"/>
  <c r="AB391" i="6"/>
  <c r="AB391" i="6" a="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c r="L391" i="6" a="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c r="X390" i="6" a="1"/>
  <c r="W390" i="6" a="1"/>
  <c r="W390" i="6" s="1"/>
  <c r="V390" i="6" a="1"/>
  <c r="V390" i="6" s="1"/>
  <c r="U390" i="6" a="1"/>
  <c r="U390" i="6" s="1"/>
  <c r="T390" i="6" a="1"/>
  <c r="T390" i="6" s="1"/>
  <c r="S390" i="6" a="1"/>
  <c r="S390" i="6" s="1"/>
  <c r="R390" i="6" a="1"/>
  <c r="R390" i="6" s="1"/>
  <c r="Q390" i="6" a="1"/>
  <c r="Q390" i="6" s="1"/>
  <c r="P390" i="6"/>
  <c r="P390" i="6" a="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c r="AB389" i="6" a="1"/>
  <c r="AA389" i="6" a="1"/>
  <c r="AA389" i="6" s="1"/>
  <c r="Z389" i="6" a="1"/>
  <c r="Z389" i="6" s="1"/>
  <c r="Y389" i="6" a="1"/>
  <c r="Y389" i="6" s="1"/>
  <c r="X389" i="6"/>
  <c r="X389" i="6" a="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c r="L389" i="6" a="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c r="X388" i="6" a="1"/>
  <c r="W388" i="6" a="1"/>
  <c r="W388" i="6" s="1"/>
  <c r="V388" i="6" a="1"/>
  <c r="V388" i="6" s="1"/>
  <c r="U388" i="6" a="1"/>
  <c r="U388" i="6" s="1"/>
  <c r="T388" i="6"/>
  <c r="T388" i="6" a="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c r="AF387" i="6" a="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c r="T387" i="6" a="1"/>
  <c r="S387" i="6" a="1"/>
  <c r="S387" i="6" s="1"/>
  <c r="R387" i="6" a="1"/>
  <c r="R387" i="6" s="1"/>
  <c r="Q387" i="6" a="1"/>
  <c r="Q387" i="6" s="1"/>
  <c r="P387" i="6"/>
  <c r="P387" i="6" a="1"/>
  <c r="O387" i="6" a="1"/>
  <c r="O387" i="6" s="1"/>
  <c r="N387" i="6" a="1"/>
  <c r="N387" i="6" s="1"/>
  <c r="M387" i="6" a="1"/>
  <c r="M387" i="6" s="1"/>
  <c r="L387" i="6" a="1"/>
  <c r="L387" i="6" s="1"/>
  <c r="K387" i="6" a="1"/>
  <c r="K387" i="6" s="1"/>
  <c r="AI386" i="6" a="1"/>
  <c r="AI386" i="6" s="1"/>
  <c r="AH386" i="6" a="1"/>
  <c r="AH386" i="6" s="1"/>
  <c r="AG386" i="6" a="1"/>
  <c r="AG386" i="6" s="1"/>
  <c r="AF386" i="6"/>
  <c r="AF386" i="6" a="1"/>
  <c r="AE386" i="6" a="1"/>
  <c r="AE386" i="6" s="1"/>
  <c r="AD386" i="6" a="1"/>
  <c r="AD386" i="6" s="1"/>
  <c r="AC386" i="6" a="1"/>
  <c r="AC386" i="6" s="1"/>
  <c r="AB386" i="6"/>
  <c r="AB386" i="6" a="1"/>
  <c r="AA386" i="6" a="1"/>
  <c r="AA386" i="6" s="1"/>
  <c r="Z386" i="6" a="1"/>
  <c r="Z386" i="6" s="1"/>
  <c r="Y386" i="6" a="1"/>
  <c r="Y386" i="6" s="1"/>
  <c r="X386" i="6" a="1"/>
  <c r="X386" i="6" s="1"/>
  <c r="W386" i="6"/>
  <c r="W386" i="6" a="1"/>
  <c r="V386" i="6" a="1"/>
  <c r="V386" i="6" s="1"/>
  <c r="U386" i="6"/>
  <c r="U386" i="6" a="1"/>
  <c r="T386" i="6" a="1"/>
  <c r="T386" i="6" s="1"/>
  <c r="S386" i="6"/>
  <c r="S386" i="6" a="1"/>
  <c r="R386" i="6" a="1"/>
  <c r="R386" i="6" s="1"/>
  <c r="Q386" i="6"/>
  <c r="Q386" i="6" a="1"/>
  <c r="P386" i="6" a="1"/>
  <c r="P386" i="6" s="1"/>
  <c r="O386" i="6"/>
  <c r="O386" i="6" a="1"/>
  <c r="N386" i="6" a="1"/>
  <c r="N386" i="6" s="1"/>
  <c r="M386" i="6"/>
  <c r="M386" i="6" a="1"/>
  <c r="L386" i="6" a="1"/>
  <c r="L386" i="6" s="1"/>
  <c r="K386" i="6"/>
  <c r="K386" i="6" a="1"/>
  <c r="AI385" i="6" a="1"/>
  <c r="AI385" i="6" s="1"/>
  <c r="AH385" i="6"/>
  <c r="AH385" i="6" a="1"/>
  <c r="AG385" i="6" a="1"/>
  <c r="AG385" i="6" s="1"/>
  <c r="AF385" i="6"/>
  <c r="AF385" i="6" a="1"/>
  <c r="AE385" i="6" a="1"/>
  <c r="AE385" i="6" s="1"/>
  <c r="AD385" i="6"/>
  <c r="AD385" i="6" a="1"/>
  <c r="AC385" i="6" a="1"/>
  <c r="AC385" i="6" s="1"/>
  <c r="AB385" i="6"/>
  <c r="AB385" i="6" a="1"/>
  <c r="AA385" i="6" a="1"/>
  <c r="AA385" i="6" s="1"/>
  <c r="Z385" i="6"/>
  <c r="Z385" i="6" a="1"/>
  <c r="Y385" i="6" a="1"/>
  <c r="Y385" i="6" s="1"/>
  <c r="X385" i="6"/>
  <c r="X385" i="6" a="1"/>
  <c r="W385" i="6" a="1"/>
  <c r="W385" i="6" s="1"/>
  <c r="V385" i="6"/>
  <c r="V385" i="6" a="1"/>
  <c r="U385" i="6" a="1"/>
  <c r="U385" i="6" s="1"/>
  <c r="T385" i="6"/>
  <c r="T385" i="6" a="1"/>
  <c r="S385" i="6" a="1"/>
  <c r="S385" i="6" s="1"/>
  <c r="R385" i="6"/>
  <c r="R385" i="6" a="1"/>
  <c r="Q385" i="6" a="1"/>
  <c r="Q385" i="6" s="1"/>
  <c r="P385" i="6"/>
  <c r="P385" i="6" a="1"/>
  <c r="O385" i="6" a="1"/>
  <c r="O385" i="6" s="1"/>
  <c r="N385" i="6"/>
  <c r="N385" i="6" a="1"/>
  <c r="M385" i="6" a="1"/>
  <c r="M385" i="6" s="1"/>
  <c r="L385" i="6"/>
  <c r="L385" i="6" a="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c r="AH289" i="6" a="1"/>
  <c r="AG289" i="6" a="1"/>
  <c r="AG289" i="6" s="1"/>
  <c r="AF289" i="6" a="1"/>
  <c r="AF289" i="6" s="1"/>
  <c r="AE289" i="6" a="1"/>
  <c r="AE289" i="6" s="1"/>
  <c r="AD289" i="6" a="1"/>
  <c r="AD289" i="6" s="1"/>
  <c r="AC289" i="6" a="1"/>
  <c r="AC289" i="6" s="1"/>
  <c r="AB289" i="6"/>
  <c r="AB289" i="6" a="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c r="P289" i="6" a="1"/>
  <c r="O289" i="6" a="1"/>
  <c r="O289" i="6" s="1"/>
  <c r="N289" i="6"/>
  <c r="N289" i="6" a="1"/>
  <c r="M289" i="6" a="1"/>
  <c r="M289" i="6" s="1"/>
  <c r="L289" i="6" a="1"/>
  <c r="L289" i="6" s="1"/>
  <c r="K289" i="6" a="1"/>
  <c r="K289" i="6" s="1"/>
  <c r="AI288" i="6" a="1"/>
  <c r="AI288" i="6" s="1"/>
  <c r="AH288" i="6" a="1"/>
  <c r="AH288" i="6" s="1"/>
  <c r="AG288" i="6" a="1"/>
  <c r="AG288" i="6" s="1"/>
  <c r="AF288" i="6" a="1"/>
  <c r="AF288" i="6" s="1"/>
  <c r="AE288" i="6" a="1"/>
  <c r="AE288" i="6" s="1"/>
  <c r="AD288" i="6"/>
  <c r="AD288" i="6" a="1"/>
  <c r="AC288" i="6" a="1"/>
  <c r="AC288" i="6" s="1"/>
  <c r="AB288" i="6"/>
  <c r="AB288" i="6" a="1"/>
  <c r="AA288" i="6" a="1"/>
  <c r="AA288" i="6" s="1"/>
  <c r="Z288" i="6" a="1"/>
  <c r="Z288" i="6" s="1"/>
  <c r="Y288" i="6" a="1"/>
  <c r="Y288" i="6" s="1"/>
  <c r="X288" i="6" a="1"/>
  <c r="X288" i="6" s="1"/>
  <c r="W288" i="6" a="1"/>
  <c r="W288" i="6" s="1"/>
  <c r="V288" i="6"/>
  <c r="V288" i="6" a="1"/>
  <c r="U288" i="6" a="1"/>
  <c r="U288" i="6" s="1"/>
  <c r="T288" i="6"/>
  <c r="T288" i="6" a="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c r="T100" i="6" a="1"/>
  <c r="S100" i="6" a="1"/>
  <c r="S100" i="6" s="1"/>
  <c r="R100" i="6" a="1"/>
  <c r="R100" i="6" s="1"/>
  <c r="Q100" i="6" a="1"/>
  <c r="Q100" i="6" s="1"/>
  <c r="P100" i="6" a="1"/>
  <c r="P100" i="6" s="1"/>
  <c r="O100" i="6" a="1"/>
  <c r="O100" i="6" s="1"/>
  <c r="N100" i="6" a="1"/>
  <c r="N100" i="6" s="1"/>
  <c r="M100" i="6" a="1"/>
  <c r="M100" i="6" s="1"/>
  <c r="L100" i="6"/>
  <c r="L100" i="6" a="1"/>
  <c r="K100" i="6" a="1"/>
  <c r="K100" i="6" s="1"/>
  <c r="AI99" i="6" a="1"/>
  <c r="AI99" i="6" s="1"/>
  <c r="AH99" i="6"/>
  <c r="AH99" i="6" a="1"/>
  <c r="AG99" i="6" a="1"/>
  <c r="AG99" i="6" s="1"/>
  <c r="AF99" i="6" a="1"/>
  <c r="AF99" i="6" s="1"/>
  <c r="AE99" i="6" a="1"/>
  <c r="AE99" i="6" s="1"/>
  <c r="AD99" i="6" a="1"/>
  <c r="AD99" i="6" s="1"/>
  <c r="AC99" i="6" a="1"/>
  <c r="AC99" i="6" s="1"/>
  <c r="AB99" i="6" a="1"/>
  <c r="AB99" i="6" s="1"/>
  <c r="AA99" i="6" a="1"/>
  <c r="AA99" i="6" s="1"/>
  <c r="Z99" i="6"/>
  <c r="Z99" i="6" a="1"/>
  <c r="Y99" i="6" a="1"/>
  <c r="Y99" i="6" s="1"/>
  <c r="X99" i="6" a="1"/>
  <c r="X99" i="6" s="1"/>
  <c r="W99" i="6" a="1"/>
  <c r="W99" i="6" s="1"/>
  <c r="V99" i="6" a="1"/>
  <c r="V99" i="6" s="1"/>
  <c r="U99" i="6" a="1"/>
  <c r="U99" i="6" s="1"/>
  <c r="T99" i="6" a="1"/>
  <c r="T99" i="6" s="1"/>
  <c r="S99" i="6" a="1"/>
  <c r="S99" i="6" s="1"/>
  <c r="R99" i="6"/>
  <c r="R99" i="6" a="1"/>
  <c r="Q99" i="6" a="1"/>
  <c r="Q99" i="6" s="1"/>
  <c r="P99" i="6" a="1"/>
  <c r="P99" i="6" s="1"/>
  <c r="O99" i="6" a="1"/>
  <c r="O99" i="6" s="1"/>
  <c r="N99" i="6" a="1"/>
  <c r="N99" i="6" s="1"/>
  <c r="M99" i="6" a="1"/>
  <c r="M99" i="6" s="1"/>
  <c r="L99" i="6" a="1"/>
  <c r="L99" i="6" s="1"/>
  <c r="K99" i="6" a="1"/>
  <c r="K99" i="6" s="1"/>
  <c r="AI98" i="6" a="1"/>
  <c r="AI98" i="6" s="1"/>
  <c r="AH98" i="6" a="1"/>
  <c r="AH98" i="6" s="1"/>
  <c r="AG98" i="6" a="1"/>
  <c r="AG98" i="6" s="1"/>
  <c r="AF98" i="6"/>
  <c r="AF98" i="6" a="1"/>
  <c r="AE98" i="6" a="1"/>
  <c r="AE98" i="6" s="1"/>
  <c r="AD98" i="6"/>
  <c r="AD98" i="6" a="1"/>
  <c r="AC98" i="6" a="1"/>
  <c r="AC98" i="6" s="1"/>
  <c r="AB98" i="6" a="1"/>
  <c r="AB98" i="6" s="1"/>
  <c r="AA98" i="6" a="1"/>
  <c r="AA98" i="6" s="1"/>
  <c r="Z98" i="6" a="1"/>
  <c r="Z98" i="6" s="1"/>
  <c r="Y98" i="6" a="1"/>
  <c r="Y98" i="6" s="1"/>
  <c r="X98" i="6"/>
  <c r="X98" i="6" a="1"/>
  <c r="W98" i="6" a="1"/>
  <c r="W98" i="6" s="1"/>
  <c r="V98" i="6" a="1"/>
  <c r="V98" i="6" s="1"/>
  <c r="U98" i="6" a="1"/>
  <c r="U98" i="6" s="1"/>
  <c r="T98" i="6" a="1"/>
  <c r="T98" i="6" s="1"/>
  <c r="S98" i="6" a="1"/>
  <c r="S98" i="6" s="1"/>
  <c r="R98" i="6" a="1"/>
  <c r="R98" i="6" s="1"/>
  <c r="Q98" i="6" a="1"/>
  <c r="Q98" i="6" s="1"/>
  <c r="P98" i="6"/>
  <c r="P98" i="6" a="1"/>
  <c r="O98" i="6" a="1"/>
  <c r="O98" i="6" s="1"/>
  <c r="N98" i="6"/>
  <c r="N98" i="6" a="1"/>
  <c r="M98" i="6" a="1"/>
  <c r="M98" i="6" s="1"/>
  <c r="L98" i="6" a="1"/>
  <c r="L98" i="6" s="1"/>
  <c r="K98" i="6" a="1"/>
  <c r="K98" i="6" s="1"/>
  <c r="AI97" i="6" a="1"/>
  <c r="AI97" i="6" s="1"/>
  <c r="AH97" i="6" a="1"/>
  <c r="AH97" i="6" s="1"/>
  <c r="AG97" i="6" a="1"/>
  <c r="AG97" i="6" s="1"/>
  <c r="AF97" i="6" a="1"/>
  <c r="AF97" i="6" s="1"/>
  <c r="AE97" i="6" a="1"/>
  <c r="AE97" i="6" s="1"/>
  <c r="AD97" i="6"/>
  <c r="AD97" i="6" a="1"/>
  <c r="AC97" i="6" a="1"/>
  <c r="AC97" i="6" s="1"/>
  <c r="AB97" i="6" a="1"/>
  <c r="AB97" i="6" s="1"/>
  <c r="AA97" i="6" a="1"/>
  <c r="AA97" i="6" s="1"/>
  <c r="Z97" i="6" a="1"/>
  <c r="Z97" i="6" s="1"/>
  <c r="Y97" i="6" a="1"/>
  <c r="Y97" i="6" s="1"/>
  <c r="X97" i="6" a="1"/>
  <c r="X97" i="6" s="1"/>
  <c r="W97" i="6" a="1"/>
  <c r="W97" i="6" s="1"/>
  <c r="V97" i="6"/>
  <c r="V97" i="6" a="1"/>
  <c r="U97" i="6" a="1"/>
  <c r="U97" i="6" s="1"/>
  <c r="T97" i="6" a="1"/>
  <c r="T97" i="6" s="1"/>
  <c r="S97" i="6" a="1"/>
  <c r="S97" i="6" s="1"/>
  <c r="R97" i="6" a="1"/>
  <c r="R97" i="6" s="1"/>
  <c r="Q97" i="6" a="1"/>
  <c r="Q97" i="6" s="1"/>
  <c r="P97" i="6" a="1"/>
  <c r="P97" i="6" s="1"/>
  <c r="O97" i="6" a="1"/>
  <c r="O97" i="6" s="1"/>
  <c r="N97" i="6"/>
  <c r="N97" i="6" a="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c r="AB96" i="6" a="1"/>
  <c r="AA96" i="6" a="1"/>
  <c r="AA96" i="6" s="1"/>
  <c r="Z96" i="6" a="1"/>
  <c r="Z96" i="6" s="1"/>
  <c r="Y96" i="6" a="1"/>
  <c r="Y96" i="6" s="1"/>
  <c r="X96" i="6" a="1"/>
  <c r="X96" i="6" s="1"/>
  <c r="W96" i="6" a="1"/>
  <c r="W96" i="6" s="1"/>
  <c r="V96" i="6" a="1"/>
  <c r="V96" i="6" s="1"/>
  <c r="U96" i="6" a="1"/>
  <c r="U96" i="6" s="1"/>
  <c r="T96" i="6"/>
  <c r="T96" i="6" a="1"/>
  <c r="S96" i="6" a="1"/>
  <c r="S96" i="6" s="1"/>
  <c r="R96" i="6" a="1"/>
  <c r="R96" i="6" s="1"/>
  <c r="Q96" i="6" a="1"/>
  <c r="Q96" i="6" s="1"/>
  <c r="P96" i="6" a="1"/>
  <c r="P96" i="6" s="1"/>
  <c r="O96" i="6" a="1"/>
  <c r="O96" i="6" s="1"/>
  <c r="N96" i="6" a="1"/>
  <c r="N96" i="6" s="1"/>
  <c r="M96" i="6" a="1"/>
  <c r="M96" i="6" s="1"/>
  <c r="L96" i="6"/>
  <c r="L96" i="6" a="1"/>
  <c r="K96" i="6" a="1"/>
  <c r="K96" i="6" s="1"/>
  <c r="AI95" i="6" a="1"/>
  <c r="AI95" i="6" s="1"/>
  <c r="AH95" i="6"/>
  <c r="AH95" i="6" a="1"/>
  <c r="AG95" i="6" a="1"/>
  <c r="AG95" i="6" s="1"/>
  <c r="AF95" i="6" a="1"/>
  <c r="AF95" i="6" s="1"/>
  <c r="AE95" i="6" a="1"/>
  <c r="AE95" i="6" s="1"/>
  <c r="AD95" i="6" a="1"/>
  <c r="AD95" i="6" s="1"/>
  <c r="AC95" i="6" a="1"/>
  <c r="AC95" i="6" s="1"/>
  <c r="AB95" i="6" a="1"/>
  <c r="AB95" i="6" s="1"/>
  <c r="AA95" i="6" a="1"/>
  <c r="AA95" i="6" s="1"/>
  <c r="Z95" i="6"/>
  <c r="Z95" i="6" a="1"/>
  <c r="Y95" i="6" a="1"/>
  <c r="Y95" i="6" s="1"/>
  <c r="X95" i="6" a="1"/>
  <c r="X95" i="6" s="1"/>
  <c r="W95" i="6" a="1"/>
  <c r="W95" i="6" s="1"/>
  <c r="V95" i="6" a="1"/>
  <c r="V95" i="6" s="1"/>
  <c r="U95" i="6" a="1"/>
  <c r="U95" i="6" s="1"/>
  <c r="T95" i="6" a="1"/>
  <c r="T95" i="6" s="1"/>
  <c r="S95" i="6" a="1"/>
  <c r="S95" i="6" s="1"/>
  <c r="R95" i="6"/>
  <c r="R95" i="6" a="1"/>
  <c r="Q95" i="6" a="1"/>
  <c r="Q95" i="6" s="1"/>
  <c r="P95" i="6" a="1"/>
  <c r="P95" i="6" s="1"/>
  <c r="O95" i="6" a="1"/>
  <c r="O95" i="6" s="1"/>
  <c r="N95" i="6" a="1"/>
  <c r="N95" i="6" s="1"/>
  <c r="M95" i="6" a="1"/>
  <c r="M95" i="6" s="1"/>
  <c r="L95" i="6" a="1"/>
  <c r="L95" i="6" s="1"/>
  <c r="K95" i="6" a="1"/>
  <c r="K95" i="6" s="1"/>
  <c r="AI94" i="6" a="1"/>
  <c r="AI94" i="6" s="1"/>
  <c r="AH94" i="6" a="1"/>
  <c r="AH94" i="6" s="1"/>
  <c r="AG94" i="6" a="1"/>
  <c r="AG94" i="6" s="1"/>
  <c r="AF94" i="6"/>
  <c r="AF94" i="6" a="1"/>
  <c r="AE94" i="6" a="1"/>
  <c r="AE94" i="6" s="1"/>
  <c r="AD94" i="6"/>
  <c r="AD94" i="6" a="1"/>
  <c r="AC94" i="6" a="1"/>
  <c r="AC94" i="6" s="1"/>
  <c r="AB94" i="6" a="1"/>
  <c r="AB94" i="6" s="1"/>
  <c r="AA94" i="6" a="1"/>
  <c r="AA94" i="6" s="1"/>
  <c r="Z94" i="6" a="1"/>
  <c r="Z94" i="6" s="1"/>
  <c r="Y94" i="6" a="1"/>
  <c r="Y94" i="6" s="1"/>
  <c r="X94" i="6"/>
  <c r="X94" i="6" a="1"/>
  <c r="W94" i="6" a="1"/>
  <c r="W94" i="6" s="1"/>
  <c r="V94" i="6" a="1"/>
  <c r="V94" i="6" s="1"/>
  <c r="U94" i="6" a="1"/>
  <c r="U94" i="6" s="1"/>
  <c r="T94" i="6" a="1"/>
  <c r="T94" i="6" s="1"/>
  <c r="S94" i="6" a="1"/>
  <c r="S94" i="6" s="1"/>
  <c r="R94" i="6" a="1"/>
  <c r="R94" i="6" s="1"/>
  <c r="Q94" i="6" a="1"/>
  <c r="Q94" i="6" s="1"/>
  <c r="P94" i="6"/>
  <c r="P94" i="6" a="1"/>
  <c r="O94" i="6" a="1"/>
  <c r="O94" i="6" s="1"/>
  <c r="N94" i="6"/>
  <c r="N94" i="6" a="1"/>
  <c r="M94" i="6" a="1"/>
  <c r="M94" i="6" s="1"/>
  <c r="L94" i="6" a="1"/>
  <c r="L94" i="6" s="1"/>
  <c r="K94" i="6" a="1"/>
  <c r="K94" i="6" s="1"/>
  <c r="AI93" i="6" a="1"/>
  <c r="AI93" i="6" s="1"/>
  <c r="AH93" i="6" a="1"/>
  <c r="AH93" i="6" s="1"/>
  <c r="AG93" i="6" a="1"/>
  <c r="AG93" i="6" s="1"/>
  <c r="AF93" i="6" a="1"/>
  <c r="AF93" i="6" s="1"/>
  <c r="AE93" i="6" a="1"/>
  <c r="AE93" i="6" s="1"/>
  <c r="AD93" i="6"/>
  <c r="AD93" i="6" a="1"/>
  <c r="AC93" i="6" a="1"/>
  <c r="AC93" i="6" s="1"/>
  <c r="AB93" i="6"/>
  <c r="AB93" i="6" a="1"/>
  <c r="AA93" i="6" a="1"/>
  <c r="AA93" i="6" s="1"/>
  <c r="Z93" i="6" a="1"/>
  <c r="Z93" i="6" s="1"/>
  <c r="Y93" i="6" a="1"/>
  <c r="Y93" i="6" s="1"/>
  <c r="X93" i="6" a="1"/>
  <c r="X93" i="6" s="1"/>
  <c r="W93" i="6" a="1"/>
  <c r="W93" i="6" s="1"/>
  <c r="V93" i="6"/>
  <c r="V93" i="6" a="1"/>
  <c r="U93" i="6" a="1"/>
  <c r="U93" i="6" s="1"/>
  <c r="T93" i="6" a="1"/>
  <c r="T93" i="6" s="1"/>
  <c r="S93" i="6" a="1"/>
  <c r="S93" i="6" s="1"/>
  <c r="R93" i="6" a="1"/>
  <c r="R93" i="6" s="1"/>
  <c r="Q93" i="6" a="1"/>
  <c r="Q93" i="6" s="1"/>
  <c r="P93" i="6" a="1"/>
  <c r="P93" i="6" s="1"/>
  <c r="O93" i="6" a="1"/>
  <c r="O93" i="6" s="1"/>
  <c r="N93" i="6"/>
  <c r="N93" i="6" a="1"/>
  <c r="M93" i="6" a="1"/>
  <c r="M93" i="6" s="1"/>
  <c r="L93" i="6"/>
  <c r="L93" i="6" a="1"/>
  <c r="K93" i="6" a="1"/>
  <c r="K93" i="6" s="1"/>
  <c r="AI92" i="6" a="1"/>
  <c r="AI92" i="6" s="1"/>
  <c r="AH92" i="6"/>
  <c r="AH92" i="6" a="1"/>
  <c r="AG92" i="6" a="1"/>
  <c r="AG92" i="6" s="1"/>
  <c r="AF92" i="6" a="1"/>
  <c r="AF92" i="6" s="1"/>
  <c r="AE92" i="6" a="1"/>
  <c r="AE92" i="6" s="1"/>
  <c r="AD92" i="6" a="1"/>
  <c r="AD92" i="6" s="1"/>
  <c r="AC92" i="6" a="1"/>
  <c r="AC92" i="6" s="1"/>
  <c r="AB92" i="6"/>
  <c r="AB92" i="6" a="1"/>
  <c r="AA92" i="6" a="1"/>
  <c r="AA92" i="6" s="1"/>
  <c r="Z92" i="6" a="1"/>
  <c r="Z92" i="6" s="1"/>
  <c r="Y92" i="6" a="1"/>
  <c r="Y92" i="6" s="1"/>
  <c r="X92" i="6" a="1"/>
  <c r="X92" i="6" s="1"/>
  <c r="W92" i="6" a="1"/>
  <c r="W92" i="6" s="1"/>
  <c r="V92" i="6" a="1"/>
  <c r="V92" i="6" s="1"/>
  <c r="U92" i="6" a="1"/>
  <c r="U92" i="6" s="1"/>
  <c r="T92" i="6"/>
  <c r="T92" i="6" a="1"/>
  <c r="S92" i="6" a="1"/>
  <c r="S92" i="6" s="1"/>
  <c r="R92" i="6"/>
  <c r="R92" i="6" a="1"/>
  <c r="Q92" i="6" a="1"/>
  <c r="Q92" i="6" s="1"/>
  <c r="P92" i="6" a="1"/>
  <c r="P92" i="6" s="1"/>
  <c r="O92" i="6" a="1"/>
  <c r="O92" i="6" s="1"/>
  <c r="N92" i="6" a="1"/>
  <c r="N92" i="6" s="1"/>
  <c r="M92" i="6" a="1"/>
  <c r="M92" i="6" s="1"/>
  <c r="L92" i="6"/>
  <c r="L92" i="6" a="1"/>
  <c r="K92" i="6" a="1"/>
  <c r="K92" i="6" s="1"/>
  <c r="AI91" i="6" a="1"/>
  <c r="AI91" i="6" s="1"/>
  <c r="AH91" i="6"/>
  <c r="AH91" i="6" a="1"/>
  <c r="AG91" i="6" a="1"/>
  <c r="AG91" i="6" s="1"/>
  <c r="AF91" i="6" a="1"/>
  <c r="AF91" i="6" s="1"/>
  <c r="AE91" i="6" a="1"/>
  <c r="AE91" i="6" s="1"/>
  <c r="AD91" i="6" a="1"/>
  <c r="AD91" i="6" s="1"/>
  <c r="AC91" i="6" a="1"/>
  <c r="AC91" i="6" s="1"/>
  <c r="AB91" i="6" a="1"/>
  <c r="AB91" i="6" s="1"/>
  <c r="AA91" i="6" a="1"/>
  <c r="AA91" i="6" s="1"/>
  <c r="Z91" i="6"/>
  <c r="Z91" i="6" a="1"/>
  <c r="Y91" i="6" a="1"/>
  <c r="Y91" i="6" s="1"/>
  <c r="X91" i="6"/>
  <c r="X91" i="6" a="1"/>
  <c r="W91" i="6" a="1"/>
  <c r="W91" i="6" s="1"/>
  <c r="V91" i="6" a="1"/>
  <c r="V91" i="6" s="1"/>
  <c r="U91" i="6" a="1"/>
  <c r="U91" i="6" s="1"/>
  <c r="T91" i="6" a="1"/>
  <c r="T91" i="6" s="1"/>
  <c r="S91" i="6" a="1"/>
  <c r="S91" i="6" s="1"/>
  <c r="R91" i="6"/>
  <c r="R91" i="6" a="1"/>
  <c r="Q91" i="6" a="1"/>
  <c r="Q91" i="6" s="1"/>
  <c r="P91" i="6" a="1"/>
  <c r="P91" i="6" s="1"/>
  <c r="O91" i="6" a="1"/>
  <c r="O91" i="6" s="1"/>
  <c r="N91" i="6" a="1"/>
  <c r="N91" i="6" s="1"/>
  <c r="M91" i="6" a="1"/>
  <c r="M91" i="6" s="1"/>
  <c r="L91" i="6" a="1"/>
  <c r="L91" i="6" s="1"/>
  <c r="K91" i="6" a="1"/>
  <c r="K91" i="6" s="1"/>
  <c r="AI90" i="6" a="1"/>
  <c r="AI90" i="6" s="1"/>
  <c r="AH90" i="6" a="1"/>
  <c r="AH90" i="6" s="1"/>
  <c r="AG90" i="6" a="1"/>
  <c r="AG90" i="6" s="1"/>
  <c r="AF90" i="6"/>
  <c r="AF90" i="6" a="1"/>
  <c r="AE90" i="6" a="1"/>
  <c r="AE90" i="6" s="1"/>
  <c r="AD90" i="6"/>
  <c r="AD90" i="6" a="1"/>
  <c r="AC90" i="6" a="1"/>
  <c r="AC90" i="6" s="1"/>
  <c r="AB90" i="6" a="1"/>
  <c r="AB90" i="6" s="1"/>
  <c r="AA90" i="6" a="1"/>
  <c r="AA90" i="6" s="1"/>
  <c r="Z90" i="6" a="1"/>
  <c r="Z90" i="6" s="1"/>
  <c r="Y90" i="6" a="1"/>
  <c r="Y90" i="6" s="1"/>
  <c r="X90" i="6"/>
  <c r="X90" i="6" a="1"/>
  <c r="W90" i="6" a="1"/>
  <c r="W90" i="6" s="1"/>
  <c r="V90" i="6" a="1"/>
  <c r="V90" i="6" s="1"/>
  <c r="U90" i="6" a="1"/>
  <c r="U90" i="6" s="1"/>
  <c r="T90" i="6" a="1"/>
  <c r="T90" i="6" s="1"/>
  <c r="S90" i="6" a="1"/>
  <c r="S90" i="6" s="1"/>
  <c r="R90" i="6" a="1"/>
  <c r="R90" i="6" s="1"/>
  <c r="Q90" i="6" a="1"/>
  <c r="Q90" i="6" s="1"/>
  <c r="P90" i="6"/>
  <c r="P90" i="6" a="1"/>
  <c r="O90" i="6" a="1"/>
  <c r="O90" i="6" s="1"/>
  <c r="N90" i="6"/>
  <c r="N90" i="6" a="1"/>
  <c r="M90" i="6" a="1"/>
  <c r="M90" i="6" s="1"/>
  <c r="L90" i="6" a="1"/>
  <c r="L90" i="6" s="1"/>
  <c r="K90" i="6" a="1"/>
  <c r="K90" i="6" s="1"/>
  <c r="AI89" i="6" a="1"/>
  <c r="AI89" i="6" s="1"/>
  <c r="AH89" i="6" a="1"/>
  <c r="AH89" i="6" s="1"/>
  <c r="AG89" i="6" a="1"/>
  <c r="AG89" i="6" s="1"/>
  <c r="AF89" i="6" a="1"/>
  <c r="AF89" i="6" s="1"/>
  <c r="AE89" i="6" a="1"/>
  <c r="AE89" i="6" s="1"/>
  <c r="AD89" i="6"/>
  <c r="AD89" i="6" a="1"/>
  <c r="AC89" i="6" a="1"/>
  <c r="AC89" i="6" s="1"/>
  <c r="AB89" i="6"/>
  <c r="AB89" i="6" a="1"/>
  <c r="AA89" i="6" a="1"/>
  <c r="AA89" i="6" s="1"/>
  <c r="Z89" i="6" a="1"/>
  <c r="Z89" i="6" s="1"/>
  <c r="Y89" i="6" a="1"/>
  <c r="Y89" i="6" s="1"/>
  <c r="X89" i="6" a="1"/>
  <c r="X89" i="6" s="1"/>
  <c r="W89" i="6" a="1"/>
  <c r="W89" i="6" s="1"/>
  <c r="V89" i="6"/>
  <c r="V89" i="6" a="1"/>
  <c r="U89" i="6" a="1"/>
  <c r="U89" i="6" s="1"/>
  <c r="T89" i="6" a="1"/>
  <c r="T89" i="6" s="1"/>
  <c r="S89" i="6" a="1"/>
  <c r="S89" i="6" s="1"/>
  <c r="R89" i="6" a="1"/>
  <c r="R89" i="6" s="1"/>
  <c r="Q89" i="6" a="1"/>
  <c r="Q89" i="6" s="1"/>
  <c r="P89" i="6" a="1"/>
  <c r="P89" i="6" s="1"/>
  <c r="O89" i="6" a="1"/>
  <c r="O89" i="6" s="1"/>
  <c r="N89" i="6"/>
  <c r="N89" i="6" a="1"/>
  <c r="M89" i="6" a="1"/>
  <c r="M89" i="6" s="1"/>
  <c r="L89" i="6"/>
  <c r="L89" i="6" a="1"/>
  <c r="K89" i="6" a="1"/>
  <c r="K89" i="6" s="1"/>
  <c r="AI88" i="6" a="1"/>
  <c r="AI88" i="6" s="1"/>
  <c r="AH88" i="6" a="1"/>
  <c r="AH88" i="6" s="1"/>
  <c r="AG88" i="6" a="1"/>
  <c r="AG88" i="6" s="1"/>
  <c r="AF88" i="6" a="1"/>
  <c r="AF88" i="6" s="1"/>
  <c r="AE88" i="6" a="1"/>
  <c r="AE88" i="6" s="1"/>
  <c r="AD88" i="6" a="1"/>
  <c r="AD88" i="6" s="1"/>
  <c r="AC88" i="6" a="1"/>
  <c r="AC88" i="6" s="1"/>
  <c r="AB88" i="6"/>
  <c r="AB88" i="6" a="1"/>
  <c r="AA88" i="6" a="1"/>
  <c r="AA88" i="6" s="1"/>
  <c r="Z88" i="6" a="1"/>
  <c r="Z88" i="6" s="1"/>
  <c r="Y88" i="6" a="1"/>
  <c r="Y88" i="6" s="1"/>
  <c r="X88" i="6" a="1"/>
  <c r="X88" i="6" s="1"/>
  <c r="W88" i="6" a="1"/>
  <c r="W88" i="6" s="1"/>
  <c r="V88" i="6" a="1"/>
  <c r="V88" i="6" s="1"/>
  <c r="U88" i="6" a="1"/>
  <c r="U88" i="6" s="1"/>
  <c r="T88" i="6"/>
  <c r="T88" i="6" a="1"/>
  <c r="S88" i="6" a="1"/>
  <c r="S88" i="6" s="1"/>
  <c r="R88" i="6" a="1"/>
  <c r="R88" i="6" s="1"/>
  <c r="Q88" i="6" a="1"/>
  <c r="Q88" i="6" s="1"/>
  <c r="P88" i="6" a="1"/>
  <c r="P88" i="6" s="1"/>
  <c r="O88" i="6" a="1"/>
  <c r="O88" i="6" s="1"/>
  <c r="N88" i="6" a="1"/>
  <c r="N88" i="6" s="1"/>
  <c r="M88" i="6" a="1"/>
  <c r="M88" i="6" s="1"/>
  <c r="L88" i="6"/>
  <c r="L88" i="6" a="1"/>
  <c r="K88" i="6" a="1"/>
  <c r="K88" i="6" s="1"/>
  <c r="AI87" i="6" a="1"/>
  <c r="AI87" i="6" s="1"/>
  <c r="AH87" i="6"/>
  <c r="AH87" i="6" a="1"/>
  <c r="AG87" i="6" a="1"/>
  <c r="AG87" i="6" s="1"/>
  <c r="AF87" i="6" a="1"/>
  <c r="AF87" i="6" s="1"/>
  <c r="AE87" i="6" a="1"/>
  <c r="AE87" i="6" s="1"/>
  <c r="AD87" i="6" a="1"/>
  <c r="AD87" i="6" s="1"/>
  <c r="AC87" i="6" a="1"/>
  <c r="AC87" i="6" s="1"/>
  <c r="AB87" i="6" a="1"/>
  <c r="AB87" i="6" s="1"/>
  <c r="AA87" i="6" a="1"/>
  <c r="AA87" i="6" s="1"/>
  <c r="Z87" i="6"/>
  <c r="Z87" i="6" a="1"/>
  <c r="Y87" i="6" a="1"/>
  <c r="Y87" i="6" s="1"/>
  <c r="X87" i="6" a="1"/>
  <c r="X87" i="6" s="1"/>
  <c r="W87" i="6" a="1"/>
  <c r="W87" i="6" s="1"/>
  <c r="V87" i="6" a="1"/>
  <c r="V87" i="6" s="1"/>
  <c r="U87" i="6" a="1"/>
  <c r="U87" i="6" s="1"/>
  <c r="T87" i="6" a="1"/>
  <c r="T87" i="6" s="1"/>
  <c r="S87" i="6" a="1"/>
  <c r="S87" i="6" s="1"/>
  <c r="R87" i="6"/>
  <c r="R87" i="6" a="1"/>
  <c r="Q87" i="6" a="1"/>
  <c r="Q87" i="6" s="1"/>
  <c r="P87" i="6" a="1"/>
  <c r="P87" i="6" s="1"/>
  <c r="O87" i="6" a="1"/>
  <c r="O87" i="6" s="1"/>
  <c r="N87" i="6" a="1"/>
  <c r="N87" i="6" s="1"/>
  <c r="M87" i="6" a="1"/>
  <c r="M87" i="6" s="1"/>
  <c r="L87" i="6" a="1"/>
  <c r="L87" i="6" s="1"/>
  <c r="K87" i="6" a="1"/>
  <c r="K87" i="6" s="1"/>
  <c r="AI86" i="6" a="1"/>
  <c r="AI86" i="6" s="1"/>
  <c r="AH86" i="6" a="1"/>
  <c r="AH86" i="6" s="1"/>
  <c r="AG86" i="6" a="1"/>
  <c r="AG86" i="6" s="1"/>
  <c r="AF86" i="6"/>
  <c r="AF86" i="6" a="1"/>
  <c r="AE86" i="6" a="1"/>
  <c r="AE86" i="6" s="1"/>
  <c r="AD86" i="6"/>
  <c r="AD86" i="6" a="1"/>
  <c r="AC86" i="6" a="1"/>
  <c r="AC86" i="6" s="1"/>
  <c r="AB86" i="6" a="1"/>
  <c r="AB86" i="6" s="1"/>
  <c r="AA86" i="6" a="1"/>
  <c r="AA86" i="6" s="1"/>
  <c r="Z86" i="6" a="1"/>
  <c r="Z86" i="6" s="1"/>
  <c r="Y86" i="6" a="1"/>
  <c r="Y86" i="6" s="1"/>
  <c r="X86" i="6"/>
  <c r="X86" i="6" a="1"/>
  <c r="W86" i="6" a="1"/>
  <c r="W86" i="6" s="1"/>
  <c r="V86" i="6" a="1"/>
  <c r="V86" i="6" s="1"/>
  <c r="U86" i="6" a="1"/>
  <c r="U86" i="6" s="1"/>
  <c r="T86" i="6" a="1"/>
  <c r="T86" i="6" s="1"/>
  <c r="S86" i="6" a="1"/>
  <c r="S86" i="6" s="1"/>
  <c r="R86" i="6" a="1"/>
  <c r="R86" i="6" s="1"/>
  <c r="Q86" i="6" a="1"/>
  <c r="Q86" i="6" s="1"/>
  <c r="P86" i="6"/>
  <c r="P86" i="6" a="1"/>
  <c r="O86" i="6" a="1"/>
  <c r="O86" i="6" s="1"/>
  <c r="N86" i="6"/>
  <c r="N86" i="6" a="1"/>
  <c r="M86" i="6" a="1"/>
  <c r="M86" i="6" s="1"/>
  <c r="L86" i="6" a="1"/>
  <c r="L86" i="6" s="1"/>
  <c r="K86" i="6" a="1"/>
  <c r="K86" i="6" s="1"/>
  <c r="AI85" i="6" a="1"/>
  <c r="AI85" i="6" s="1"/>
  <c r="AH85" i="6" a="1"/>
  <c r="AH85" i="6" s="1"/>
  <c r="AG85" i="6" a="1"/>
  <c r="AG85" i="6" s="1"/>
  <c r="AF85" i="6" a="1"/>
  <c r="AF85" i="6" s="1"/>
  <c r="AE85" i="6" a="1"/>
  <c r="AE85" i="6" s="1"/>
  <c r="AD85" i="6"/>
  <c r="AD85" i="6" a="1"/>
  <c r="AC85" i="6" a="1"/>
  <c r="AC85" i="6" s="1"/>
  <c r="AB85" i="6" a="1"/>
  <c r="AB85" i="6" s="1"/>
  <c r="AA85" i="6" a="1"/>
  <c r="AA85" i="6" s="1"/>
  <c r="Z85" i="6" a="1"/>
  <c r="Z85" i="6" s="1"/>
  <c r="Y85" i="6" a="1"/>
  <c r="Y85" i="6" s="1"/>
  <c r="X85" i="6" a="1"/>
  <c r="X85" i="6" s="1"/>
  <c r="W85" i="6" a="1"/>
  <c r="W85" i="6" s="1"/>
  <c r="V85" i="6"/>
  <c r="V85" i="6" a="1"/>
  <c r="U85" i="6" a="1"/>
  <c r="U85" i="6" s="1"/>
  <c r="T85" i="6" a="1"/>
  <c r="T85" i="6" s="1"/>
  <c r="S85" i="6" a="1"/>
  <c r="S85" i="6" s="1"/>
  <c r="R85" i="6" a="1"/>
  <c r="R85" i="6" s="1"/>
  <c r="Q85" i="6" a="1"/>
  <c r="Q85" i="6" s="1"/>
  <c r="P85" i="6" a="1"/>
  <c r="P85" i="6" s="1"/>
  <c r="O85" i="6" a="1"/>
  <c r="O85" i="6" s="1"/>
  <c r="N85" i="6"/>
  <c r="N85" i="6" a="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c r="AB84" i="6" a="1"/>
  <c r="AA84" i="6" a="1"/>
  <c r="AA84" i="6" s="1"/>
  <c r="Z84" i="6" a="1"/>
  <c r="Z84" i="6" s="1"/>
  <c r="Y84" i="6" a="1"/>
  <c r="Y84" i="6" s="1"/>
  <c r="X84" i="6" a="1"/>
  <c r="X84" i="6" s="1"/>
  <c r="W84" i="6" a="1"/>
  <c r="W84" i="6" s="1"/>
  <c r="V84" i="6" a="1"/>
  <c r="V84" i="6" s="1"/>
  <c r="U84" i="6" a="1"/>
  <c r="U84" i="6" s="1"/>
  <c r="T84" i="6"/>
  <c r="T84" i="6" a="1"/>
  <c r="S84" i="6" a="1"/>
  <c r="S84" i="6" s="1"/>
  <c r="R84" i="6" a="1"/>
  <c r="R84" i="6" s="1"/>
  <c r="Q84" i="6" a="1"/>
  <c r="Q84" i="6" s="1"/>
  <c r="P84" i="6" a="1"/>
  <c r="P84" i="6" s="1"/>
  <c r="O84" i="6" a="1"/>
  <c r="O84" i="6" s="1"/>
  <c r="N84" i="6" a="1"/>
  <c r="N84" i="6" s="1"/>
  <c r="M84" i="6" a="1"/>
  <c r="M84" i="6" s="1"/>
  <c r="L84" i="6"/>
  <c r="L84" i="6" a="1"/>
  <c r="K84" i="6" a="1"/>
  <c r="K84" i="6" s="1"/>
  <c r="AI83" i="6" a="1"/>
  <c r="AI83" i="6" s="1"/>
  <c r="AH83" i="6"/>
  <c r="AH83" i="6" a="1"/>
  <c r="AG83" i="6" a="1"/>
  <c r="AG83" i="6" s="1"/>
  <c r="AF83" i="6" a="1"/>
  <c r="AF83" i="6" s="1"/>
  <c r="AE83" i="6" a="1"/>
  <c r="AE83" i="6" s="1"/>
  <c r="AD83" i="6"/>
  <c r="AD83" i="6" a="1"/>
  <c r="AC83" i="6" a="1"/>
  <c r="AC83" i="6" s="1"/>
  <c r="AB83" i="6" a="1"/>
  <c r="AB83" i="6" s="1"/>
  <c r="AA83" i="6" a="1"/>
  <c r="AA83" i="6" s="1"/>
  <c r="Z83" i="6"/>
  <c r="Z83" i="6" a="1"/>
  <c r="Y83" i="6" a="1"/>
  <c r="Y83" i="6" s="1"/>
  <c r="X83" i="6"/>
  <c r="X83" i="6" a="1"/>
  <c r="W83" i="6" a="1"/>
  <c r="W83" i="6" s="1"/>
  <c r="V83" i="6" a="1"/>
  <c r="V83" i="6" s="1"/>
  <c r="U83" i="6" a="1"/>
  <c r="U83" i="6" s="1"/>
  <c r="T83" i="6" a="1"/>
  <c r="T83" i="6" s="1"/>
  <c r="S83" i="6" a="1"/>
  <c r="S83" i="6" s="1"/>
  <c r="R83" i="6"/>
  <c r="R83" i="6" a="1"/>
  <c r="Q83" i="6" a="1"/>
  <c r="Q83" i="6" s="1"/>
  <c r="P83" i="6" a="1"/>
  <c r="P83" i="6" s="1"/>
  <c r="O83" i="6" a="1"/>
  <c r="O83" i="6" s="1"/>
  <c r="N83" i="6" a="1"/>
  <c r="N83" i="6" s="1"/>
  <c r="M83" i="6" a="1"/>
  <c r="M83" i="6" s="1"/>
  <c r="L83" i="6" a="1"/>
  <c r="L83" i="6" s="1"/>
  <c r="K83" i="6" a="1"/>
  <c r="K83" i="6" s="1"/>
  <c r="AI82" i="6" a="1"/>
  <c r="AI82" i="6" s="1"/>
  <c r="AH82" i="6" a="1"/>
  <c r="AH82" i="6" s="1"/>
  <c r="AG82" i="6" a="1"/>
  <c r="AG82" i="6" s="1"/>
  <c r="AF82" i="6"/>
  <c r="AF82" i="6" a="1"/>
  <c r="AE82" i="6" a="1"/>
  <c r="AE82" i="6" s="1"/>
  <c r="AD82" i="6" a="1"/>
  <c r="AD82" i="6" s="1"/>
  <c r="AC82" i="6" a="1"/>
  <c r="AC82" i="6" s="1"/>
  <c r="AB82" i="6"/>
  <c r="AB82" i="6" a="1"/>
  <c r="AA82" i="6" a="1"/>
  <c r="AA82" i="6" s="1"/>
  <c r="Z82" i="6" a="1"/>
  <c r="Z82" i="6" s="1"/>
  <c r="Y82" i="6" a="1"/>
  <c r="Y82" i="6" s="1"/>
  <c r="X82" i="6"/>
  <c r="X82" i="6" a="1"/>
  <c r="W82" i="6" a="1"/>
  <c r="W82" i="6" s="1"/>
  <c r="V82" i="6"/>
  <c r="V82" i="6" a="1"/>
  <c r="U82" i="6" a="1"/>
  <c r="U82" i="6" s="1"/>
  <c r="T82" i="6" a="1"/>
  <c r="T82" i="6" s="1"/>
  <c r="S82" i="6" a="1"/>
  <c r="S82" i="6" s="1"/>
  <c r="R82" i="6" a="1"/>
  <c r="R82" i="6" s="1"/>
  <c r="Q82" i="6" a="1"/>
  <c r="Q82" i="6" s="1"/>
  <c r="P82" i="6"/>
  <c r="P82" i="6" a="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c r="AD81" i="6" a="1"/>
  <c r="AC81" i="6" a="1"/>
  <c r="AC81" i="6" s="1"/>
  <c r="AB81" i="6" a="1"/>
  <c r="AB81" i="6" s="1"/>
  <c r="AA81" i="6" a="1"/>
  <c r="AA81" i="6" s="1"/>
  <c r="Z81" i="6" a="1"/>
  <c r="Z81" i="6" s="1"/>
  <c r="Y81" i="6" a="1"/>
  <c r="Y81" i="6" s="1"/>
  <c r="X81" i="6" a="1"/>
  <c r="X81" i="6" s="1"/>
  <c r="W81" i="6" a="1"/>
  <c r="W81" i="6" s="1"/>
  <c r="V81" i="6"/>
  <c r="V81" i="6" a="1"/>
  <c r="U81" i="6" a="1"/>
  <c r="U81" i="6" s="1"/>
  <c r="T81" i="6" a="1"/>
  <c r="T81" i="6" s="1"/>
  <c r="S81" i="6" a="1"/>
  <c r="S81" i="6" s="1"/>
  <c r="R81" i="6"/>
  <c r="R81" i="6" a="1"/>
  <c r="Q81" i="6" a="1"/>
  <c r="Q81" i="6" s="1"/>
  <c r="P81" i="6" a="1"/>
  <c r="P81" i="6" s="1"/>
  <c r="O81" i="6" a="1"/>
  <c r="O81" i="6" s="1"/>
  <c r="N81" i="6"/>
  <c r="N81" i="6" a="1"/>
  <c r="M81" i="6" a="1"/>
  <c r="M81" i="6" s="1"/>
  <c r="L81" i="6"/>
  <c r="L81" i="6" a="1"/>
  <c r="K81" i="6" a="1"/>
  <c r="K81" i="6" s="1"/>
  <c r="AI80" i="6" a="1"/>
  <c r="AI80" i="6" s="1"/>
  <c r="AH80" i="6"/>
  <c r="AH80" i="6" a="1"/>
  <c r="AG80" i="6" a="1"/>
  <c r="AG80" i="6" s="1"/>
  <c r="AF80" i="6" a="1"/>
  <c r="AF80" i="6" s="1"/>
  <c r="AE80" i="6" a="1"/>
  <c r="AE80" i="6" s="1"/>
  <c r="AD80" i="6" a="1"/>
  <c r="AD80" i="6" s="1"/>
  <c r="AC80" i="6" a="1"/>
  <c r="AC80" i="6" s="1"/>
  <c r="AB80" i="6"/>
  <c r="AB80" i="6" a="1"/>
  <c r="AA80" i="6" a="1"/>
  <c r="AA80" i="6" s="1"/>
  <c r="Z80" i="6" a="1"/>
  <c r="Z80" i="6" s="1"/>
  <c r="Y80" i="6" a="1"/>
  <c r="Y80" i="6" s="1"/>
  <c r="X80" i="6" a="1"/>
  <c r="X80" i="6" s="1"/>
  <c r="W80" i="6" a="1"/>
  <c r="W80" i="6" s="1"/>
  <c r="V80" i="6" a="1"/>
  <c r="V80" i="6" s="1"/>
  <c r="U80" i="6" a="1"/>
  <c r="U80" i="6" s="1"/>
  <c r="T80" i="6"/>
  <c r="T80" i="6" a="1"/>
  <c r="S80" i="6" a="1"/>
  <c r="S80" i="6" s="1"/>
  <c r="R80" i="6" a="1"/>
  <c r="R80" i="6" s="1"/>
  <c r="Q80" i="6" a="1"/>
  <c r="Q80" i="6" s="1"/>
  <c r="P80" i="6" a="1"/>
  <c r="P80" i="6" s="1"/>
  <c r="O80" i="6" a="1"/>
  <c r="O80" i="6" s="1"/>
  <c r="N80" i="6" a="1"/>
  <c r="N80" i="6" s="1"/>
  <c r="M80" i="6" a="1"/>
  <c r="M80" i="6" s="1"/>
  <c r="L80" i="6"/>
  <c r="L80" i="6" a="1"/>
  <c r="K80" i="6" a="1"/>
  <c r="K80" i="6" s="1"/>
  <c r="AI79" i="6" a="1"/>
  <c r="AI79" i="6" s="1"/>
  <c r="AH79" i="6"/>
  <c r="AH79" i="6" a="1"/>
  <c r="AG79" i="6" a="1"/>
  <c r="AG79" i="6" s="1"/>
  <c r="AF79" i="6"/>
  <c r="AF79" i="6" a="1"/>
  <c r="AE79" i="6" a="1"/>
  <c r="AE79" i="6" s="1"/>
  <c r="AD79" i="6"/>
  <c r="AD79" i="6" a="1"/>
  <c r="AC79" i="6" a="1"/>
  <c r="AC79" i="6" s="1"/>
  <c r="AB79" i="6" a="1"/>
  <c r="AB79" i="6" s="1"/>
  <c r="AA79" i="6" a="1"/>
  <c r="AA79" i="6" s="1"/>
  <c r="Z79" i="6"/>
  <c r="Z79" i="6" a="1"/>
  <c r="Y79" i="6" a="1"/>
  <c r="Y79" i="6" s="1"/>
  <c r="X79" i="6"/>
  <c r="X79" i="6" a="1"/>
  <c r="W79" i="6" a="1"/>
  <c r="W79" i="6" s="1"/>
  <c r="V79" i="6" a="1"/>
  <c r="V79" i="6" s="1"/>
  <c r="U79" i="6" a="1"/>
  <c r="U79" i="6" s="1"/>
  <c r="T79" i="6" a="1"/>
  <c r="T79" i="6" s="1"/>
  <c r="S79" i="6" a="1"/>
  <c r="S79" i="6" s="1"/>
  <c r="R79" i="6"/>
  <c r="R79" i="6" a="1"/>
  <c r="Q79" i="6" a="1"/>
  <c r="Q79" i="6" s="1"/>
  <c r="P79" i="6" a="1"/>
  <c r="P79" i="6" s="1"/>
  <c r="O79" i="6" a="1"/>
  <c r="O79" i="6" s="1"/>
  <c r="N79" i="6" a="1"/>
  <c r="N79" i="6" s="1"/>
  <c r="M79" i="6" a="1"/>
  <c r="M79" i="6" s="1"/>
  <c r="L79" i="6" a="1"/>
  <c r="L79" i="6" s="1"/>
  <c r="K79" i="6" a="1"/>
  <c r="K79" i="6" s="1"/>
  <c r="AI78" i="6" a="1"/>
  <c r="AI78" i="6" s="1"/>
  <c r="AH78" i="6" a="1"/>
  <c r="AH78" i="6" s="1"/>
  <c r="AG78" i="6" a="1"/>
  <c r="AG78" i="6" s="1"/>
  <c r="AF78" i="6"/>
  <c r="AF78" i="6" a="1"/>
  <c r="AE78" i="6" a="1"/>
  <c r="AE78" i="6" s="1"/>
  <c r="AD78" i="6"/>
  <c r="AD78" i="6" a="1"/>
  <c r="AC78" i="6" a="1"/>
  <c r="AC78" i="6" s="1"/>
  <c r="AB78" i="6"/>
  <c r="AB78" i="6" a="1"/>
  <c r="AA78" i="6" a="1"/>
  <c r="AA78" i="6" s="1"/>
  <c r="Z78" i="6" a="1"/>
  <c r="Z78" i="6" s="1"/>
  <c r="Y78" i="6" a="1"/>
  <c r="Y78" i="6" s="1"/>
  <c r="X78" i="6"/>
  <c r="X78" i="6" a="1"/>
  <c r="W78" i="6" a="1"/>
  <c r="W78" i="6" s="1"/>
  <c r="V78" i="6"/>
  <c r="V78" i="6" a="1"/>
  <c r="U78" i="6" a="1"/>
  <c r="U78" i="6" s="1"/>
  <c r="T78" i="6" a="1"/>
  <c r="T78" i="6" s="1"/>
  <c r="S78" i="6" a="1"/>
  <c r="S78" i="6" s="1"/>
  <c r="R78" i="6" a="1"/>
  <c r="R78" i="6" s="1"/>
  <c r="Q78" i="6" a="1"/>
  <c r="Q78" i="6" s="1"/>
  <c r="P78" i="6"/>
  <c r="P78" i="6" a="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c r="AD77" i="6" a="1"/>
  <c r="AC77" i="6" a="1"/>
  <c r="AC77" i="6" s="1"/>
  <c r="AB77" i="6" a="1"/>
  <c r="AB77" i="6" s="1"/>
  <c r="AA77" i="6" a="1"/>
  <c r="AA77" i="6" s="1"/>
  <c r="Z77" i="6" a="1"/>
  <c r="Z77" i="6" s="1"/>
  <c r="Y77" i="6" a="1"/>
  <c r="Y77" i="6" s="1"/>
  <c r="X77" i="6" a="1"/>
  <c r="X77" i="6" s="1"/>
  <c r="W77" i="6" a="1"/>
  <c r="W77" i="6" s="1"/>
  <c r="V77" i="6"/>
  <c r="V77" i="6" a="1"/>
  <c r="U77" i="6" a="1"/>
  <c r="U77" i="6" s="1"/>
  <c r="T77" i="6"/>
  <c r="T77" i="6" a="1"/>
  <c r="S77" i="6" a="1"/>
  <c r="S77" i="6" s="1"/>
  <c r="R77" i="6"/>
  <c r="R77" i="6" a="1"/>
  <c r="Q77" i="6" a="1"/>
  <c r="Q77" i="6" s="1"/>
  <c r="P77" i="6" a="1"/>
  <c r="P77" i="6" s="1"/>
  <c r="O77" i="6" a="1"/>
  <c r="O77" i="6" s="1"/>
  <c r="N77" i="6"/>
  <c r="N77" i="6" a="1"/>
  <c r="M77" i="6" a="1"/>
  <c r="M77" i="6" s="1"/>
  <c r="L77" i="6"/>
  <c r="L77" i="6" a="1"/>
  <c r="K77" i="6" a="1"/>
  <c r="K77" i="6" s="1"/>
  <c r="AI76" i="6" a="1"/>
  <c r="AI76" i="6" s="1"/>
  <c r="AH76" i="6"/>
  <c r="AH76" i="6" a="1"/>
  <c r="AG76" i="6" a="1"/>
  <c r="AG76" i="6" s="1"/>
  <c r="AF76" i="6" a="1"/>
  <c r="AF76" i="6" s="1"/>
  <c r="AE76" i="6" a="1"/>
  <c r="AE76" i="6" s="1"/>
  <c r="AD76" i="6" a="1"/>
  <c r="AD76" i="6" s="1"/>
  <c r="AC76" i="6" a="1"/>
  <c r="AC76" i="6" s="1"/>
  <c r="AB76" i="6"/>
  <c r="AB76" i="6" a="1"/>
  <c r="AA76" i="6" a="1"/>
  <c r="AA76" i="6" s="1"/>
  <c r="Z76" i="6" a="1"/>
  <c r="Z76" i="6" s="1"/>
  <c r="Y76" i="6" a="1"/>
  <c r="Y76" i="6" s="1"/>
  <c r="X76" i="6" a="1"/>
  <c r="X76" i="6" s="1"/>
  <c r="W76" i="6" a="1"/>
  <c r="W76" i="6" s="1"/>
  <c r="V76" i="6" a="1"/>
  <c r="V76" i="6" s="1"/>
  <c r="U76" i="6" a="1"/>
  <c r="U76" i="6" s="1"/>
  <c r="T76" i="6"/>
  <c r="T76" i="6" a="1"/>
  <c r="S76" i="6" a="1"/>
  <c r="S76" i="6" s="1"/>
  <c r="R76" i="6" a="1"/>
  <c r="R76" i="6" s="1"/>
  <c r="Q76" i="6" a="1"/>
  <c r="Q76" i="6" s="1"/>
  <c r="P76" i="6"/>
  <c r="P76" i="6" a="1"/>
  <c r="O76" i="6" a="1"/>
  <c r="O76" i="6" s="1"/>
  <c r="N76" i="6" a="1"/>
  <c r="N76" i="6" s="1"/>
  <c r="M76" i="6" a="1"/>
  <c r="M76" i="6" s="1"/>
  <c r="L76" i="6"/>
  <c r="L76" i="6" a="1"/>
  <c r="K76" i="6" a="1"/>
  <c r="K76" i="6" s="1"/>
  <c r="AI75" i="6" a="1"/>
  <c r="AI75" i="6" s="1"/>
  <c r="AH75" i="6"/>
  <c r="AH75" i="6" a="1"/>
  <c r="AG75" i="6" a="1"/>
  <c r="AG75" i="6" s="1"/>
  <c r="AF75" i="6"/>
  <c r="AF75" i="6" a="1"/>
  <c r="AE75" i="6" a="1"/>
  <c r="AE75" i="6" s="1"/>
  <c r="AD75" i="6"/>
  <c r="AD75" i="6" a="1"/>
  <c r="AC75" i="6" a="1"/>
  <c r="AC75" i="6" s="1"/>
  <c r="AB75" i="6" a="1"/>
  <c r="AB75" i="6" s="1"/>
  <c r="AA75" i="6" a="1"/>
  <c r="AA75" i="6" s="1"/>
  <c r="Z75" i="6"/>
  <c r="Z75" i="6" a="1"/>
  <c r="Y75" i="6" a="1"/>
  <c r="Y75" i="6" s="1"/>
  <c r="X75" i="6"/>
  <c r="X75" i="6" a="1"/>
  <c r="W75" i="6" a="1"/>
  <c r="W75" i="6" s="1"/>
  <c r="V75" i="6" a="1"/>
  <c r="V75" i="6" s="1"/>
  <c r="U75" i="6" a="1"/>
  <c r="U75" i="6" s="1"/>
  <c r="T75" i="6" a="1"/>
  <c r="T75" i="6" s="1"/>
  <c r="S75" i="6" a="1"/>
  <c r="S75" i="6" s="1"/>
  <c r="R75" i="6"/>
  <c r="R75" i="6" a="1"/>
  <c r="Q75" i="6" a="1"/>
  <c r="Q75" i="6" s="1"/>
  <c r="P75" i="6" a="1"/>
  <c r="P75" i="6" s="1"/>
  <c r="O75" i="6" a="1"/>
  <c r="O75" i="6" s="1"/>
  <c r="N75" i="6" a="1"/>
  <c r="N75" i="6" s="1"/>
  <c r="M75" i="6" a="1"/>
  <c r="M75" i="6" s="1"/>
  <c r="L75" i="6" a="1"/>
  <c r="L75" i="6" s="1"/>
  <c r="K75" i="6" a="1"/>
  <c r="K75" i="6" s="1"/>
  <c r="AI74" i="6" a="1"/>
  <c r="AI74" i="6" s="1"/>
  <c r="AH74" i="6" a="1"/>
  <c r="AH74" i="6" s="1"/>
  <c r="AG74" i="6" a="1"/>
  <c r="AG74" i="6" s="1"/>
  <c r="AF74" i="6"/>
  <c r="AF74" i="6" a="1"/>
  <c r="AE74" i="6" a="1"/>
  <c r="AE74" i="6" s="1"/>
  <c r="AD74" i="6"/>
  <c r="AD74" i="6" a="1"/>
  <c r="AC74" i="6" a="1"/>
  <c r="AC74" i="6" s="1"/>
  <c r="AB74" i="6"/>
  <c r="AB74" i="6" a="1"/>
  <c r="AA74" i="6" a="1"/>
  <c r="AA74" i="6" s="1"/>
  <c r="Z74" i="6" a="1"/>
  <c r="Z74" i="6" s="1"/>
  <c r="Y74" i="6" a="1"/>
  <c r="Y74" i="6" s="1"/>
  <c r="X74" i="6"/>
  <c r="X74" i="6" a="1"/>
  <c r="W74" i="6" a="1"/>
  <c r="W74" i="6" s="1"/>
  <c r="V74" i="6"/>
  <c r="V74" i="6" a="1"/>
  <c r="U74" i="6" a="1"/>
  <c r="U74" i="6" s="1"/>
  <c r="T74" i="6" a="1"/>
  <c r="T74" i="6" s="1"/>
  <c r="S74" i="6" a="1"/>
  <c r="S74" i="6" s="1"/>
  <c r="R74" i="6" a="1"/>
  <c r="R74" i="6" s="1"/>
  <c r="Q74" i="6" a="1"/>
  <c r="Q74" i="6" s="1"/>
  <c r="P74" i="6"/>
  <c r="P74" i="6" a="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c r="AD73" i="6" a="1"/>
  <c r="AC73" i="6" a="1"/>
  <c r="AC73" i="6" s="1"/>
  <c r="AB73" i="6" a="1"/>
  <c r="AB73" i="6" s="1"/>
  <c r="AA73" i="6" a="1"/>
  <c r="AA73" i="6" s="1"/>
  <c r="Z73" i="6"/>
  <c r="Z73" i="6" a="1"/>
  <c r="Y73" i="6" a="1"/>
  <c r="Y73" i="6" s="1"/>
  <c r="X73" i="6" a="1"/>
  <c r="X73" i="6" s="1"/>
  <c r="W73" i="6" a="1"/>
  <c r="W73" i="6" s="1"/>
  <c r="V73" i="6"/>
  <c r="V73" i="6" a="1"/>
  <c r="U73" i="6" a="1"/>
  <c r="U73" i="6" s="1"/>
  <c r="T73" i="6"/>
  <c r="T73" i="6" a="1"/>
  <c r="S73" i="6" a="1"/>
  <c r="S73" i="6" s="1"/>
  <c r="R73" i="6"/>
  <c r="R73" i="6" a="1"/>
  <c r="Q73" i="6" a="1"/>
  <c r="Q73" i="6" s="1"/>
  <c r="P73" i="6" a="1"/>
  <c r="P73" i="6" s="1"/>
  <c r="O73" i="6" a="1"/>
  <c r="O73" i="6" s="1"/>
  <c r="N73" i="6"/>
  <c r="N73" i="6" a="1"/>
  <c r="M73" i="6" a="1"/>
  <c r="M73" i="6" s="1"/>
  <c r="L73" i="6"/>
  <c r="L73" i="6" a="1"/>
  <c r="K73" i="6" a="1"/>
  <c r="K73" i="6" s="1"/>
  <c r="AI72" i="6" a="1"/>
  <c r="AI72" i="6" s="1"/>
  <c r="AH72" i="6"/>
  <c r="AH72" i="6" a="1"/>
  <c r="AG72" i="6" a="1"/>
  <c r="AG72" i="6" s="1"/>
  <c r="AF72" i="6" a="1"/>
  <c r="AF72" i="6" s="1"/>
  <c r="AE72" i="6" a="1"/>
  <c r="AE72" i="6" s="1"/>
  <c r="AD72" i="6" a="1"/>
  <c r="AD72" i="6" s="1"/>
  <c r="AC72" i="6" a="1"/>
  <c r="AC72" i="6" s="1"/>
  <c r="AB72" i="6"/>
  <c r="AB72" i="6" a="1"/>
  <c r="AA72" i="6" a="1"/>
  <c r="AA72" i="6" s="1"/>
  <c r="Z72" i="6" a="1"/>
  <c r="Z72" i="6" s="1"/>
  <c r="Y72" i="6" a="1"/>
  <c r="Y72" i="6" s="1"/>
  <c r="X72" i="6" a="1"/>
  <c r="X72" i="6" s="1"/>
  <c r="W72" i="6" a="1"/>
  <c r="W72" i="6" s="1"/>
  <c r="V72" i="6" a="1"/>
  <c r="V72" i="6" s="1"/>
  <c r="U72" i="6" a="1"/>
  <c r="U72" i="6" s="1"/>
  <c r="T72" i="6"/>
  <c r="T72" i="6" a="1"/>
  <c r="S72" i="6" a="1"/>
  <c r="S72" i="6" s="1"/>
  <c r="R72" i="6" a="1"/>
  <c r="R72" i="6" s="1"/>
  <c r="Q72" i="6" a="1"/>
  <c r="Q72" i="6" s="1"/>
  <c r="P72" i="6"/>
  <c r="P72" i="6" a="1"/>
  <c r="O72" i="6" a="1"/>
  <c r="O72" i="6" s="1"/>
  <c r="N72" i="6" a="1"/>
  <c r="N72" i="6" s="1"/>
  <c r="M72" i="6" a="1"/>
  <c r="M72" i="6" s="1"/>
  <c r="L72" i="6"/>
  <c r="L72" i="6" a="1"/>
  <c r="K72" i="6" a="1"/>
  <c r="K72" i="6" s="1"/>
  <c r="AI71" i="6" a="1"/>
  <c r="AI71" i="6" s="1"/>
  <c r="AH71" i="6"/>
  <c r="AH71" i="6" a="1"/>
  <c r="AG71" i="6" a="1"/>
  <c r="AG71" i="6" s="1"/>
  <c r="AF71" i="6"/>
  <c r="AF71" i="6" a="1"/>
  <c r="AE71" i="6" a="1"/>
  <c r="AE71" i="6" s="1"/>
  <c r="AD71" i="6"/>
  <c r="AD71" i="6" a="1"/>
  <c r="AC71" i="6" a="1"/>
  <c r="AC71" i="6" s="1"/>
  <c r="AB71" i="6" a="1"/>
  <c r="AB71" i="6" s="1"/>
  <c r="AA71" i="6" a="1"/>
  <c r="AA71" i="6" s="1"/>
  <c r="Z71" i="6"/>
  <c r="Z71" i="6" a="1"/>
  <c r="Y71" i="6" a="1"/>
  <c r="Y71" i="6" s="1"/>
  <c r="X71" i="6"/>
  <c r="X71" i="6" a="1"/>
  <c r="W71" i="6" a="1"/>
  <c r="W71" i="6" s="1"/>
  <c r="V71" i="6" a="1"/>
  <c r="V71" i="6" s="1"/>
  <c r="U71" i="6" a="1"/>
  <c r="U71" i="6" s="1"/>
  <c r="T71" i="6" a="1"/>
  <c r="T71" i="6" s="1"/>
  <c r="S71" i="6" a="1"/>
  <c r="S71" i="6" s="1"/>
  <c r="R71" i="6"/>
  <c r="R71" i="6" a="1"/>
  <c r="Q71" i="6" a="1"/>
  <c r="Q71" i="6" s="1"/>
  <c r="P71" i="6" a="1"/>
  <c r="P71" i="6" s="1"/>
  <c r="O71" i="6" a="1"/>
  <c r="O71" i="6" s="1"/>
  <c r="N71" i="6" a="1"/>
  <c r="N71" i="6" s="1"/>
  <c r="M71" i="6" a="1"/>
  <c r="M71" i="6" s="1"/>
  <c r="L71" i="6"/>
  <c r="L71" i="6" a="1"/>
  <c r="K71" i="6" a="1"/>
  <c r="K71" i="6" s="1"/>
  <c r="AI70" i="6" a="1"/>
  <c r="AI70" i="6" s="1"/>
  <c r="AH70" i="6" a="1"/>
  <c r="AH70" i="6" s="1"/>
  <c r="AG70" i="6" a="1"/>
  <c r="AG70" i="6" s="1"/>
  <c r="AF70" i="6"/>
  <c r="AF70" i="6" a="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I81" i="5"/>
  <c r="J81" i="5" s="1"/>
  <c r="B10" i="5" s="1"/>
  <c r="H81" i="5"/>
  <c r="G81" i="5"/>
  <c r="F81" i="5"/>
  <c r="E81" i="5"/>
  <c r="D81" i="5"/>
  <c r="B81" i="5"/>
  <c r="M80" i="5"/>
  <c r="L80" i="5"/>
  <c r="K80" i="5"/>
  <c r="I80" i="5"/>
  <c r="J80" i="5" s="1"/>
  <c r="H80" i="5"/>
  <c r="G80" i="5"/>
  <c r="F80" i="5"/>
  <c r="E80" i="5"/>
  <c r="D80" i="5"/>
  <c r="B80" i="5"/>
  <c r="M79" i="5"/>
  <c r="L79" i="5"/>
  <c r="K79" i="5"/>
  <c r="I79" i="5"/>
  <c r="J79" i="5" s="1"/>
  <c r="B12" i="5" s="1"/>
  <c r="H79" i="5"/>
  <c r="G79" i="5"/>
  <c r="F79" i="5"/>
  <c r="E79" i="5"/>
  <c r="D79" i="5"/>
  <c r="B79" i="5"/>
  <c r="M78" i="5"/>
  <c r="L78" i="5"/>
  <c r="K78" i="5"/>
  <c r="J78" i="5"/>
  <c r="I78" i="5"/>
  <c r="H78" i="5"/>
  <c r="G78" i="5"/>
  <c r="F78" i="5"/>
  <c r="E78" i="5"/>
  <c r="D78" i="5"/>
  <c r="B78" i="5"/>
  <c r="M77" i="5"/>
  <c r="L77" i="5"/>
  <c r="K77" i="5"/>
  <c r="I77" i="5"/>
  <c r="J77" i="5" s="1"/>
  <c r="B11" i="5" s="1"/>
  <c r="H77" i="5"/>
  <c r="G77" i="5"/>
  <c r="F77" i="5"/>
  <c r="E77" i="5"/>
  <c r="D77" i="5"/>
  <c r="B77" i="5"/>
  <c r="M76" i="5"/>
  <c r="L76" i="5"/>
  <c r="K76" i="5"/>
  <c r="J76" i="5"/>
  <c r="I76" i="5"/>
  <c r="H76" i="5"/>
  <c r="G76" i="5"/>
  <c r="F76" i="5"/>
  <c r="E76" i="5"/>
  <c r="D76" i="5"/>
  <c r="C89" i="5" s="1"/>
  <c r="C90" i="5" s="1"/>
  <c r="B76" i="5"/>
  <c r="M75" i="5"/>
  <c r="L75" i="5"/>
  <c r="K75" i="5"/>
  <c r="J75" i="5"/>
  <c r="I75" i="5"/>
  <c r="H75" i="5"/>
  <c r="G75" i="5"/>
  <c r="F75" i="5"/>
  <c r="E75" i="5"/>
  <c r="D75" i="5"/>
  <c r="B89" i="5" s="1"/>
  <c r="B90" i="5" s="1"/>
  <c r="B75" i="5"/>
  <c r="M74" i="5"/>
  <c r="L74" i="5"/>
  <c r="K74" i="5"/>
  <c r="J74" i="5"/>
  <c r="I74" i="5"/>
  <c r="H74" i="5"/>
  <c r="G74" i="5"/>
  <c r="F74" i="5"/>
  <c r="E74" i="5"/>
  <c r="D74" i="5"/>
  <c r="A89" i="5" s="1"/>
  <c r="A90" i="5" s="1"/>
  <c r="B74" i="5"/>
  <c r="D68" i="5"/>
  <c r="C68" i="5"/>
  <c r="B68" i="5"/>
  <c r="A68" i="5"/>
  <c r="M65" i="5"/>
  <c r="L65" i="5"/>
  <c r="K65" i="5"/>
  <c r="I65" i="5"/>
  <c r="J65" i="5" s="1"/>
  <c r="H65" i="5"/>
  <c r="G65" i="5"/>
  <c r="F65" i="5"/>
  <c r="E65" i="5"/>
  <c r="D65" i="5"/>
  <c r="B65" i="5"/>
  <c r="M64" i="5"/>
  <c r="L64" i="5"/>
  <c r="K64" i="5"/>
  <c r="J64" i="5"/>
  <c r="I64" i="5"/>
  <c r="H64" i="5"/>
  <c r="G64" i="5"/>
  <c r="F64" i="5"/>
  <c r="E64" i="5"/>
  <c r="D64" i="5"/>
  <c r="B64" i="5"/>
  <c r="M63" i="5"/>
  <c r="L63" i="5"/>
  <c r="K63" i="5"/>
  <c r="J63" i="5"/>
  <c r="I63" i="5"/>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D43" i="5" s="1"/>
  <c r="G43" i="5" s="1"/>
  <c r="B49" i="5"/>
  <c r="M44" i="5"/>
  <c r="L44" i="5"/>
  <c r="K44" i="5"/>
  <c r="I44" i="5"/>
  <c r="H44" i="5"/>
  <c r="G44" i="5"/>
  <c r="F44" i="5"/>
  <c r="E44" i="5"/>
  <c r="D44" i="5"/>
  <c r="B44" i="5"/>
  <c r="M43" i="5"/>
  <c r="L43" i="5"/>
  <c r="K43" i="5"/>
  <c r="I43" i="5"/>
  <c r="H43" i="5"/>
  <c r="F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J29" i="5"/>
  <c r="I29" i="5"/>
  <c r="J42" i="5" s="1"/>
  <c r="H29" i="5"/>
  <c r="G29" i="5"/>
  <c r="F29" i="5"/>
  <c r="E29" i="5"/>
  <c r="D29" i="5"/>
  <c r="B29" i="5"/>
  <c r="M28" i="5"/>
  <c r="L28" i="5"/>
  <c r="K28" i="5"/>
  <c r="I28" i="5"/>
  <c r="J41" i="5" s="1"/>
  <c r="H28" i="5"/>
  <c r="G28" i="5"/>
  <c r="F28" i="5"/>
  <c r="E28" i="5"/>
  <c r="D28" i="5"/>
  <c r="B28" i="5"/>
  <c r="M27" i="5"/>
  <c r="L27" i="5"/>
  <c r="K27" i="5"/>
  <c r="H27" i="5"/>
  <c r="B34" i="5" s="1"/>
  <c r="G27" i="5"/>
  <c r="I27" i="5" s="1"/>
  <c r="F27" i="5"/>
  <c r="E27" i="5"/>
  <c r="D27" i="5"/>
  <c r="B27" i="5"/>
  <c r="B18" i="5"/>
  <c r="B17" i="5"/>
  <c r="B9" i="5"/>
  <c r="B6" i="5"/>
  <c r="P120" i="4"/>
  <c r="N98" i="4"/>
  <c r="N94" i="4"/>
  <c r="N90" i="4"/>
  <c r="N68" i="4"/>
  <c r="N63" i="4"/>
  <c r="N59" i="4"/>
  <c r="N55" i="4"/>
  <c r="N21" i="4"/>
  <c r="N17" i="4"/>
  <c r="N13" i="4"/>
  <c r="P62" i="3"/>
  <c r="P41" i="2"/>
  <c r="AH22" i="14" l="1"/>
  <c r="AI19" i="14"/>
  <c r="AH18" i="14"/>
  <c r="AI58" i="14"/>
  <c r="AI57" i="14"/>
  <c r="AI23" i="14"/>
  <c r="AH50" i="14"/>
  <c r="AI49" i="14"/>
  <c r="AH34" i="14"/>
  <c r="AI33" i="14"/>
  <c r="AH54" i="14"/>
  <c r="AI53" i="14"/>
  <c r="AH38" i="14"/>
  <c r="AI37" i="14"/>
  <c r="AD20" i="14"/>
  <c r="AD19" i="14"/>
  <c r="AF18" i="14"/>
  <c r="AH42" i="14"/>
  <c r="AI41" i="14"/>
  <c r="AI21" i="14"/>
  <c r="AI20" i="14"/>
  <c r="AH46" i="14"/>
  <c r="AI45" i="14"/>
  <c r="AH20" i="14"/>
  <c r="AH19" i="14"/>
  <c r="AE52" i="14"/>
  <c r="O11" i="14"/>
  <c r="O16" i="14"/>
  <c r="AF94" i="14"/>
  <c r="AF93" i="14"/>
  <c r="AF92" i="14"/>
  <c r="AF91" i="14"/>
  <c r="AF90" i="14"/>
  <c r="AF89" i="14"/>
  <c r="AF88" i="14"/>
  <c r="AF87" i="14"/>
  <c r="AF86" i="14"/>
  <c r="AF85" i="14"/>
  <c r="AF84" i="14"/>
  <c r="AF83" i="14"/>
  <c r="AF82" i="14"/>
  <c r="AF81" i="14"/>
  <c r="AF80" i="14"/>
  <c r="AF79" i="14"/>
  <c r="AF78" i="14"/>
  <c r="AF77" i="14"/>
  <c r="AG93" i="14"/>
  <c r="AG91" i="14"/>
  <c r="AG89" i="14"/>
  <c r="AG87" i="14"/>
  <c r="AG85" i="14"/>
  <c r="AG83" i="14"/>
  <c r="AG81" i="14"/>
  <c r="AG79" i="14"/>
  <c r="AG77" i="14"/>
  <c r="AF76" i="14"/>
  <c r="AF75" i="14"/>
  <c r="AF74" i="14"/>
  <c r="AF73" i="14"/>
  <c r="AF72" i="14"/>
  <c r="AF71" i="14"/>
  <c r="AG94" i="14"/>
  <c r="AG92" i="14"/>
  <c r="AG90" i="14"/>
  <c r="AG88" i="14"/>
  <c r="AG86" i="14"/>
  <c r="AG84" i="14"/>
  <c r="AG82" i="14"/>
  <c r="AG80" i="14"/>
  <c r="AG78"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AG42" i="14"/>
  <c r="AG41" i="14"/>
  <c r="AG40" i="14"/>
  <c r="AG39" i="14"/>
  <c r="AG38" i="14"/>
  <c r="AG37" i="14"/>
  <c r="AG36" i="14"/>
  <c r="AG35" i="14"/>
  <c r="AG34" i="14"/>
  <c r="AG33" i="14"/>
  <c r="AG32" i="14"/>
  <c r="AF59" i="14"/>
  <c r="AF57" i="14"/>
  <c r="AF53" i="14"/>
  <c r="AF49" i="14"/>
  <c r="AF45" i="14"/>
  <c r="AF41" i="14"/>
  <c r="AF37" i="14"/>
  <c r="AF33" i="14"/>
  <c r="AG20" i="14"/>
  <c r="AF19" i="14"/>
  <c r="AF56" i="14"/>
  <c r="AF52" i="14"/>
  <c r="AF48" i="14"/>
  <c r="AF44" i="14"/>
  <c r="AF40" i="14"/>
  <c r="AF36" i="14"/>
  <c r="AF32" i="14"/>
  <c r="AG23" i="14"/>
  <c r="AG21" i="14"/>
  <c r="AF20" i="14"/>
  <c r="AF70" i="14"/>
  <c r="AF69" i="14"/>
  <c r="AF68" i="14"/>
  <c r="AF67" i="14"/>
  <c r="AF66" i="14"/>
  <c r="AF65" i="14"/>
  <c r="AF64" i="14"/>
  <c r="AF63" i="14"/>
  <c r="AF62" i="14"/>
  <c r="AF61" i="14"/>
  <c r="AF60" i="14"/>
  <c r="AF58" i="14"/>
  <c r="AF54" i="14"/>
  <c r="AF50" i="14"/>
  <c r="AF46" i="14"/>
  <c r="AF42" i="14"/>
  <c r="AF38" i="14"/>
  <c r="AF34" i="14"/>
  <c r="AF31" i="14"/>
  <c r="AF30" i="14"/>
  <c r="AF29" i="14"/>
  <c r="AF28" i="14"/>
  <c r="AF27" i="14"/>
  <c r="AF26" i="14"/>
  <c r="AF25" i="14"/>
  <c r="AF24" i="14"/>
  <c r="O19" i="14"/>
  <c r="O20" i="14"/>
  <c r="AF21" i="14"/>
  <c r="AF22" i="14"/>
  <c r="AF23" i="14"/>
  <c r="AG27" i="14"/>
  <c r="AG31" i="14"/>
  <c r="AD41" i="14"/>
  <c r="AE44" i="14"/>
  <c r="AF47" i="14"/>
  <c r="O97" i="14"/>
  <c r="O96" i="14"/>
  <c r="O94" i="14"/>
  <c r="O92" i="14"/>
  <c r="O90" i="14"/>
  <c r="O88" i="14"/>
  <c r="O86" i="14"/>
  <c r="O84" i="14"/>
  <c r="O82" i="14"/>
  <c r="O80" i="14"/>
  <c r="O78" i="14"/>
  <c r="O95" i="14"/>
  <c r="O93" i="14"/>
  <c r="O91" i="14"/>
  <c r="O89" i="14"/>
  <c r="O87" i="14"/>
  <c r="O85" i="14"/>
  <c r="O83" i="14"/>
  <c r="O81" i="14"/>
  <c r="O79"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39" i="14"/>
  <c r="O38" i="14"/>
  <c r="O37" i="14"/>
  <c r="O36" i="14"/>
  <c r="O35" i="14"/>
  <c r="O34" i="14"/>
  <c r="O33" i="14"/>
  <c r="O32" i="14"/>
  <c r="O21" i="14"/>
  <c r="O14" i="14"/>
  <c r="O10" i="14"/>
  <c r="O6" i="14"/>
  <c r="O24" i="14"/>
  <c r="O22" i="14"/>
  <c r="O18" i="14"/>
  <c r="K2" i="14"/>
  <c r="L15" i="14" s="1"/>
  <c r="M15" i="14" s="1"/>
  <c r="N2" i="14"/>
  <c r="O2" i="14" s="1"/>
  <c r="L3" i="14"/>
  <c r="M3" i="14" s="1"/>
  <c r="O4" i="14"/>
  <c r="O5" i="14"/>
  <c r="L13" i="14"/>
  <c r="M13" i="14" s="1"/>
  <c r="O15" i="14"/>
  <c r="AH55" i="14"/>
  <c r="M17" i="14"/>
  <c r="AG22" i="14"/>
  <c r="AG24" i="14"/>
  <c r="O25" i="14"/>
  <c r="AG28" i="14"/>
  <c r="O29" i="14"/>
  <c r="AD37" i="14"/>
  <c r="L39" i="14"/>
  <c r="M39" i="14" s="1"/>
  <c r="AE40" i="14"/>
  <c r="AF43" i="14"/>
  <c r="AD53" i="14"/>
  <c r="L55" i="14"/>
  <c r="M55" i="14" s="1"/>
  <c r="O3" i="14"/>
  <c r="L6" i="14"/>
  <c r="L7" i="14"/>
  <c r="M7" i="14" s="1"/>
  <c r="O8" i="14"/>
  <c r="O9" i="14"/>
  <c r="O17" i="14"/>
  <c r="L18" i="14"/>
  <c r="O23" i="14"/>
  <c r="AG25" i="14"/>
  <c r="O26" i="14"/>
  <c r="AG29" i="14"/>
  <c r="O30" i="14"/>
  <c r="AD33" i="14"/>
  <c r="L35" i="14"/>
  <c r="AE36" i="14"/>
  <c r="AF39" i="14"/>
  <c r="AD49" i="14"/>
  <c r="AF55" i="14"/>
  <c r="M93" i="14"/>
  <c r="M89" i="14"/>
  <c r="M88" i="14"/>
  <c r="M85" i="14"/>
  <c r="M81" i="14"/>
  <c r="M80" i="14"/>
  <c r="L95" i="14"/>
  <c r="M95" i="14" s="1"/>
  <c r="L93" i="14"/>
  <c r="L91" i="14"/>
  <c r="M91" i="14" s="1"/>
  <c r="L89" i="14"/>
  <c r="L87" i="14"/>
  <c r="M87" i="14" s="1"/>
  <c r="L85" i="14"/>
  <c r="L83" i="14"/>
  <c r="M83" i="14" s="1"/>
  <c r="L81" i="14"/>
  <c r="L79" i="14"/>
  <c r="M79" i="14" s="1"/>
  <c r="L97" i="14"/>
  <c r="M97" i="14" s="1"/>
  <c r="L77" i="14"/>
  <c r="M77" i="14" s="1"/>
  <c r="L76" i="14"/>
  <c r="M76" i="14" s="1"/>
  <c r="L75" i="14"/>
  <c r="M75" i="14" s="1"/>
  <c r="L74" i="14"/>
  <c r="M74" i="14" s="1"/>
  <c r="L73" i="14"/>
  <c r="M73" i="14" s="1"/>
  <c r="L72" i="14"/>
  <c r="M72" i="14" s="1"/>
  <c r="L71" i="14"/>
  <c r="M71" i="14" s="1"/>
  <c r="L70" i="14"/>
  <c r="M70" i="14" s="1"/>
  <c r="L69" i="14"/>
  <c r="M69" i="14" s="1"/>
  <c r="L68" i="14"/>
  <c r="L67" i="14"/>
  <c r="L66" i="14"/>
  <c r="M66" i="14" s="1"/>
  <c r="L65" i="14"/>
  <c r="M65" i="14" s="1"/>
  <c r="L64" i="14"/>
  <c r="L63" i="14"/>
  <c r="L62" i="14"/>
  <c r="M62" i="14" s="1"/>
  <c r="L61" i="14"/>
  <c r="M61" i="14" s="1"/>
  <c r="L60" i="14"/>
  <c r="L94" i="14"/>
  <c r="M94" i="14" s="1"/>
  <c r="L92" i="14"/>
  <c r="M92" i="14" s="1"/>
  <c r="L90" i="14"/>
  <c r="M90" i="14" s="1"/>
  <c r="L88" i="14"/>
  <c r="L86" i="14"/>
  <c r="M86" i="14" s="1"/>
  <c r="L84" i="14"/>
  <c r="M84" i="14" s="1"/>
  <c r="L82" i="14"/>
  <c r="M82" i="14" s="1"/>
  <c r="L80" i="14"/>
  <c r="L78" i="14"/>
  <c r="M78" i="14" s="1"/>
  <c r="L96" i="14"/>
  <c r="M96" i="14" s="1"/>
  <c r="M68" i="14"/>
  <c r="M67" i="14"/>
  <c r="M64" i="14"/>
  <c r="M63" i="14"/>
  <c r="M60" i="14"/>
  <c r="L57" i="14"/>
  <c r="L53" i="14"/>
  <c r="L49" i="14"/>
  <c r="L45" i="14"/>
  <c r="L41" i="14"/>
  <c r="L37" i="14"/>
  <c r="L33" i="14"/>
  <c r="L31" i="14"/>
  <c r="L30" i="14"/>
  <c r="M30" i="14" s="1"/>
  <c r="L29" i="14"/>
  <c r="L28" i="14"/>
  <c r="M28" i="14" s="1"/>
  <c r="L27" i="14"/>
  <c r="L26" i="14"/>
  <c r="M26" i="14" s="1"/>
  <c r="L25" i="14"/>
  <c r="L23" i="14"/>
  <c r="M23" i="14" s="1"/>
  <c r="L19" i="14"/>
  <c r="L17" i="14"/>
  <c r="L16" i="14"/>
  <c r="M16" i="14" s="1"/>
  <c r="L12" i="14"/>
  <c r="M12" i="14" s="1"/>
  <c r="L8" i="14"/>
  <c r="M8" i="14" s="1"/>
  <c r="L4" i="14"/>
  <c r="M4" i="14" s="1"/>
  <c r="L56" i="14"/>
  <c r="M56" i="14" s="1"/>
  <c r="L52" i="14"/>
  <c r="M52" i="14" s="1"/>
  <c r="L48" i="14"/>
  <c r="M48" i="14" s="1"/>
  <c r="L44" i="14"/>
  <c r="M44" i="14" s="1"/>
  <c r="L40" i="14"/>
  <c r="M40" i="14" s="1"/>
  <c r="L36" i="14"/>
  <c r="M36" i="14" s="1"/>
  <c r="M35" i="14"/>
  <c r="L32" i="14"/>
  <c r="M32" i="14" s="1"/>
  <c r="L20" i="14"/>
  <c r="M20" i="14" s="1"/>
  <c r="M59" i="14"/>
  <c r="L59" i="14"/>
  <c r="L58" i="14"/>
  <c r="M58" i="14" s="1"/>
  <c r="M57" i="14"/>
  <c r="L54" i="14"/>
  <c r="M54" i="14" s="1"/>
  <c r="M53" i="14"/>
  <c r="L50" i="14"/>
  <c r="M50" i="14" s="1"/>
  <c r="M49" i="14"/>
  <c r="L46" i="14"/>
  <c r="M45" i="14"/>
  <c r="L42" i="14"/>
  <c r="M42" i="14" s="1"/>
  <c r="M41" i="14"/>
  <c r="L38" i="14"/>
  <c r="M38" i="14" s="1"/>
  <c r="M37" i="14"/>
  <c r="L34" i="14"/>
  <c r="M34" i="14" s="1"/>
  <c r="M33" i="14"/>
  <c r="M31" i="14"/>
  <c r="M29" i="14"/>
  <c r="M27" i="14"/>
  <c r="M25" i="14"/>
  <c r="L24" i="14"/>
  <c r="L5" i="14"/>
  <c r="M5" i="14" s="1"/>
  <c r="M6" i="14"/>
  <c r="O7" i="14"/>
  <c r="L10" i="14"/>
  <c r="M10" i="14" s="1"/>
  <c r="L11" i="14"/>
  <c r="M11" i="14" s="1"/>
  <c r="O12" i="14"/>
  <c r="O13" i="14"/>
  <c r="AD94" i="14"/>
  <c r="AD92" i="14"/>
  <c r="AD90" i="14"/>
  <c r="AD88" i="14"/>
  <c r="AD86" i="14"/>
  <c r="AD84" i="14"/>
  <c r="AD82" i="14"/>
  <c r="AD80" i="14"/>
  <c r="AD78" i="14"/>
  <c r="AE93" i="14"/>
  <c r="AE91" i="14"/>
  <c r="AE89" i="14"/>
  <c r="AE87" i="14"/>
  <c r="AE85" i="14"/>
  <c r="AE83" i="14"/>
  <c r="AE81" i="14"/>
  <c r="AE79" i="14"/>
  <c r="AE77" i="14"/>
  <c r="AE76" i="14"/>
  <c r="AE75" i="14"/>
  <c r="AE74" i="14"/>
  <c r="AE73" i="14"/>
  <c r="AE72" i="14"/>
  <c r="AE71" i="14"/>
  <c r="AE70" i="14"/>
  <c r="AE69" i="14"/>
  <c r="AE68" i="14"/>
  <c r="AE67" i="14"/>
  <c r="AE66" i="14"/>
  <c r="AE65" i="14"/>
  <c r="AE64" i="14"/>
  <c r="AE63" i="14"/>
  <c r="AE62" i="14"/>
  <c r="AE61" i="14"/>
  <c r="AE60" i="14"/>
  <c r="AD93" i="14"/>
  <c r="AD91" i="14"/>
  <c r="AD89" i="14"/>
  <c r="AD87" i="14"/>
  <c r="AD85" i="14"/>
  <c r="AD83" i="14"/>
  <c r="AD81" i="14"/>
  <c r="AD79" i="14"/>
  <c r="AD77" i="14"/>
  <c r="AD76" i="14"/>
  <c r="AD75" i="14"/>
  <c r="AD74" i="14"/>
  <c r="AD73" i="14"/>
  <c r="AD72" i="14"/>
  <c r="AD71" i="14"/>
  <c r="AD70" i="14"/>
  <c r="AD69" i="14"/>
  <c r="AD68" i="14"/>
  <c r="AD67" i="14"/>
  <c r="AD66" i="14"/>
  <c r="AD65" i="14"/>
  <c r="AD64" i="14"/>
  <c r="AD63" i="14"/>
  <c r="AD62" i="14"/>
  <c r="AD61" i="14"/>
  <c r="AD60" i="14"/>
  <c r="AD59" i="14"/>
  <c r="AE94" i="14"/>
  <c r="AE92" i="14"/>
  <c r="AE90" i="14"/>
  <c r="AE88" i="14"/>
  <c r="AE86" i="14"/>
  <c r="AE84" i="14"/>
  <c r="AE82" i="14"/>
  <c r="AE80" i="14"/>
  <c r="AE78" i="14"/>
  <c r="AE58" i="14"/>
  <c r="AD55" i="14"/>
  <c r="AE54" i="14"/>
  <c r="AD51" i="14"/>
  <c r="AE50" i="14"/>
  <c r="AD47" i="14"/>
  <c r="AE46" i="14"/>
  <c r="AD43" i="14"/>
  <c r="AE42" i="14"/>
  <c r="AD39" i="14"/>
  <c r="AE38" i="14"/>
  <c r="AD35" i="14"/>
  <c r="AE34" i="14"/>
  <c r="AE31" i="14"/>
  <c r="AE30" i="14"/>
  <c r="AE29" i="14"/>
  <c r="AE28" i="14"/>
  <c r="AE27" i="14"/>
  <c r="AE26" i="14"/>
  <c r="AE25" i="14"/>
  <c r="AE24" i="14"/>
  <c r="AD23" i="14"/>
  <c r="AE22" i="14"/>
  <c r="AD21" i="14"/>
  <c r="AE18" i="14"/>
  <c r="AE59" i="14"/>
  <c r="AD58" i="14"/>
  <c r="AE57" i="14"/>
  <c r="AD54" i="14"/>
  <c r="AE53" i="14"/>
  <c r="AD50" i="14"/>
  <c r="AE49" i="14"/>
  <c r="AD46" i="14"/>
  <c r="AE45" i="14"/>
  <c r="AD42" i="14"/>
  <c r="AE41" i="14"/>
  <c r="AD38" i="14"/>
  <c r="AE37" i="14"/>
  <c r="AD34" i="14"/>
  <c r="AE33" i="14"/>
  <c r="AD31" i="14"/>
  <c r="AD30" i="14"/>
  <c r="AD29" i="14"/>
  <c r="AD28" i="14"/>
  <c r="AD27" i="14"/>
  <c r="AD26" i="14"/>
  <c r="AD25" i="14"/>
  <c r="AD24" i="14"/>
  <c r="AD22" i="14"/>
  <c r="AE19" i="14"/>
  <c r="AD18" i="14"/>
  <c r="AD57" i="14"/>
  <c r="AE56" i="14"/>
  <c r="AD56" i="14"/>
  <c r="AE55" i="14"/>
  <c r="AD52" i="14"/>
  <c r="AE51" i="14"/>
  <c r="AD48" i="14"/>
  <c r="AE47" i="14"/>
  <c r="AD44" i="14"/>
  <c r="AE43" i="14"/>
  <c r="AD40" i="14"/>
  <c r="AE39" i="14"/>
  <c r="AD36" i="14"/>
  <c r="AE35" i="14"/>
  <c r="AD32" i="14"/>
  <c r="M18" i="14"/>
  <c r="AG18" i="14"/>
  <c r="M19" i="14"/>
  <c r="AG19" i="14"/>
  <c r="AE20" i="14"/>
  <c r="AE21" i="14"/>
  <c r="AE23" i="14"/>
  <c r="M24" i="14"/>
  <c r="AG26" i="14"/>
  <c r="O27" i="14"/>
  <c r="AG30" i="14"/>
  <c r="O31" i="14"/>
  <c r="AE32" i="14"/>
  <c r="AF35" i="14"/>
  <c r="AD45" i="14"/>
  <c r="M46" i="14"/>
  <c r="L47" i="14"/>
  <c r="M47" i="14" s="1"/>
  <c r="AE48" i="14"/>
  <c r="AF51" i="14"/>
  <c r="AI32" i="14"/>
  <c r="AH33" i="14"/>
  <c r="AI36" i="14"/>
  <c r="AH37" i="14"/>
  <c r="AI40" i="14"/>
  <c r="AH41" i="14"/>
  <c r="AI44" i="14"/>
  <c r="AH45" i="14"/>
  <c r="AI48" i="14"/>
  <c r="AH49" i="14"/>
  <c r="AI52" i="14"/>
  <c r="AH53" i="14"/>
  <c r="AI56" i="14"/>
  <c r="AH57" i="14"/>
  <c r="AI59" i="14"/>
  <c r="AH24" i="14"/>
  <c r="AH25" i="14"/>
  <c r="AH26" i="14"/>
  <c r="AH27" i="14"/>
  <c r="AH28" i="14"/>
  <c r="AH29" i="14"/>
  <c r="AH30" i="14"/>
  <c r="AH31" i="14"/>
  <c r="AI34" i="14"/>
  <c r="AH35" i="14"/>
  <c r="AI38" i="14"/>
  <c r="AH39" i="14"/>
  <c r="AI42" i="14"/>
  <c r="AH43" i="14"/>
  <c r="AI46" i="14"/>
  <c r="AH47" i="14"/>
  <c r="AI50" i="14"/>
  <c r="AH51" i="14"/>
  <c r="AI54" i="14"/>
  <c r="AA98" i="14"/>
  <c r="AI94" i="14"/>
  <c r="AI92" i="14"/>
  <c r="AI90" i="14"/>
  <c r="AI88" i="14"/>
  <c r="AI86" i="14"/>
  <c r="AI84" i="14"/>
  <c r="AI82" i="14"/>
  <c r="AI80" i="14"/>
  <c r="AI78" i="14"/>
  <c r="AH94" i="14"/>
  <c r="AH92" i="14"/>
  <c r="AH90" i="14"/>
  <c r="AH88" i="14"/>
  <c r="AH86" i="14"/>
  <c r="AH84" i="14"/>
  <c r="AH82" i="14"/>
  <c r="AH80" i="14"/>
  <c r="AH78" i="14"/>
  <c r="AI76" i="14"/>
  <c r="AI75" i="14"/>
  <c r="AI74" i="14"/>
  <c r="AI73" i="14"/>
  <c r="AI72" i="14"/>
  <c r="AI71" i="14"/>
  <c r="AI70" i="14"/>
  <c r="AI69" i="14"/>
  <c r="AI68" i="14"/>
  <c r="AI67" i="14"/>
  <c r="AI66" i="14"/>
  <c r="AI65" i="14"/>
  <c r="AI64" i="14"/>
  <c r="AI63" i="14"/>
  <c r="AI62" i="14"/>
  <c r="AI61" i="14"/>
  <c r="AI60" i="14"/>
  <c r="AI93" i="14"/>
  <c r="AI91" i="14"/>
  <c r="AI89" i="14"/>
  <c r="AI87" i="14"/>
  <c r="AI85" i="14"/>
  <c r="AI83" i="14"/>
  <c r="AI81" i="14"/>
  <c r="AI79" i="14"/>
  <c r="AI77" i="14"/>
  <c r="AH76" i="14"/>
  <c r="AH75" i="14"/>
  <c r="AH74" i="14"/>
  <c r="AH73" i="14"/>
  <c r="AH72" i="14"/>
  <c r="AH71" i="14"/>
  <c r="AH70" i="14"/>
  <c r="AH69" i="14"/>
  <c r="AH68" i="14"/>
  <c r="AH67" i="14"/>
  <c r="AH66" i="14"/>
  <c r="AH65" i="14"/>
  <c r="AH64" i="14"/>
  <c r="AH63" i="14"/>
  <c r="AH62" i="14"/>
  <c r="AH61" i="14"/>
  <c r="AH60" i="14"/>
  <c r="AH59" i="14"/>
  <c r="AH58" i="14"/>
  <c r="AH93" i="14"/>
  <c r="AH91" i="14"/>
  <c r="AH89" i="14"/>
  <c r="AH87" i="14"/>
  <c r="AH85" i="14"/>
  <c r="AH83" i="14"/>
  <c r="AH81" i="14"/>
  <c r="AH79" i="14"/>
  <c r="AH77" i="14"/>
  <c r="AI18" i="14"/>
  <c r="AH21" i="14"/>
  <c r="AI22" i="14"/>
  <c r="AH23" i="14"/>
  <c r="AI24" i="14"/>
  <c r="AI25" i="14"/>
  <c r="AI26" i="14"/>
  <c r="AI27" i="14"/>
  <c r="AI28" i="14"/>
  <c r="AI29" i="14"/>
  <c r="AI30" i="14"/>
  <c r="AI31" i="14"/>
  <c r="AH32" i="14"/>
  <c r="AI35" i="14"/>
  <c r="AH36" i="14"/>
  <c r="AI39" i="14"/>
  <c r="AH40" i="14"/>
  <c r="AI43" i="14"/>
  <c r="AH44" i="14"/>
  <c r="AI47" i="14"/>
  <c r="AH48" i="14"/>
  <c r="AI51" i="14"/>
  <c r="AH52" i="14"/>
  <c r="AI55" i="14"/>
  <c r="AH56"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I16" i="11"/>
  <c r="G51" i="11"/>
  <c r="F16" i="10"/>
  <c r="B27" i="10" s="1"/>
  <c r="F17" i="10"/>
  <c r="F13" i="10"/>
  <c r="B24" i="10" s="1"/>
  <c r="F14" i="10"/>
  <c r="B25" i="10" s="1"/>
  <c r="F15" i="10"/>
  <c r="B26" i="10" s="1"/>
  <c r="I14" i="10"/>
  <c r="G19" i="10"/>
  <c r="F10" i="6"/>
  <c r="F14" i="6"/>
  <c r="F18" i="6"/>
  <c r="F22" i="6"/>
  <c r="F26" i="6"/>
  <c r="F30" i="6"/>
  <c r="F34" i="6"/>
  <c r="F38" i="6"/>
  <c r="F42" i="6"/>
  <c r="F46" i="6"/>
  <c r="F50" i="6"/>
  <c r="F54" i="6"/>
  <c r="F58" i="6"/>
  <c r="F62" i="6"/>
  <c r="F66" i="6"/>
  <c r="F39" i="6"/>
  <c r="F43" i="6"/>
  <c r="F47" i="6"/>
  <c r="F51" i="6"/>
  <c r="F55" i="6"/>
  <c r="F59" i="6"/>
  <c r="F63" i="6"/>
  <c r="F67" i="6"/>
  <c r="F11" i="6"/>
  <c r="F15" i="6"/>
  <c r="F19" i="6"/>
  <c r="F23" i="6"/>
  <c r="F27" i="6"/>
  <c r="F31" i="6"/>
  <c r="F35" i="6"/>
  <c r="F12" i="6"/>
  <c r="F16" i="6"/>
  <c r="F20" i="6"/>
  <c r="F24" i="6"/>
  <c r="F28" i="6"/>
  <c r="F32" i="6"/>
  <c r="F36" i="6"/>
  <c r="F40" i="6"/>
  <c r="F44" i="6"/>
  <c r="F48" i="6"/>
  <c r="F52" i="6"/>
  <c r="F56" i="6"/>
  <c r="F60" i="6"/>
  <c r="F64" i="6"/>
  <c r="F68" i="6"/>
  <c r="F9" i="6"/>
  <c r="F13" i="6"/>
  <c r="F17" i="6"/>
  <c r="F21" i="6"/>
  <c r="F25" i="6"/>
  <c r="F29" i="6"/>
  <c r="F33" i="6"/>
  <c r="F37" i="6"/>
  <c r="F41" i="6"/>
  <c r="F45" i="6"/>
  <c r="F49" i="6"/>
  <c r="F53" i="6"/>
  <c r="F57" i="6"/>
  <c r="F61" i="6"/>
  <c r="F65" i="6"/>
  <c r="F69" i="6"/>
  <c r="H804" i="6"/>
  <c r="H803" i="6"/>
  <c r="H802" i="6"/>
  <c r="H801" i="6"/>
  <c r="H800" i="6"/>
  <c r="H799" i="6"/>
  <c r="H798" i="6"/>
  <c r="H797" i="6"/>
  <c r="H796" i="6"/>
  <c r="H795" i="6"/>
  <c r="H794" i="6"/>
  <c r="H791" i="6"/>
  <c r="H789" i="6"/>
  <c r="H787" i="6"/>
  <c r="H786" i="6"/>
  <c r="H785" i="6"/>
  <c r="H784" i="6"/>
  <c r="H783" i="6"/>
  <c r="H782" i="6"/>
  <c r="H781" i="6"/>
  <c r="H780" i="6"/>
  <c r="H779" i="6"/>
  <c r="H778" i="6"/>
  <c r="H777" i="6"/>
  <c r="H776" i="6"/>
  <c r="H793" i="6"/>
  <c r="H792" i="6"/>
  <c r="H790" i="6"/>
  <c r="H775" i="6"/>
  <c r="H773" i="6"/>
  <c r="H771" i="6"/>
  <c r="H769" i="6"/>
  <c r="H767" i="6"/>
  <c r="H766" i="6"/>
  <c r="H765" i="6"/>
  <c r="H764" i="6"/>
  <c r="H763" i="6"/>
  <c r="H762" i="6"/>
  <c r="H761" i="6"/>
  <c r="H760" i="6"/>
  <c r="H759" i="6"/>
  <c r="H758" i="6"/>
  <c r="H757" i="6"/>
  <c r="H756" i="6"/>
  <c r="H755" i="6"/>
  <c r="H754" i="6"/>
  <c r="H753" i="6"/>
  <c r="H752" i="6"/>
  <c r="H751" i="6"/>
  <c r="H750" i="6"/>
  <c r="H749" i="6"/>
  <c r="H748" i="6"/>
  <c r="H747" i="6"/>
  <c r="H746" i="6"/>
  <c r="H745" i="6"/>
  <c r="H744" i="6"/>
  <c r="H743" i="6"/>
  <c r="H742" i="6"/>
  <c r="H741" i="6"/>
  <c r="H740" i="6"/>
  <c r="H774" i="6"/>
  <c r="H772" i="6"/>
  <c r="H770" i="6"/>
  <c r="H768" i="6"/>
  <c r="H737" i="6"/>
  <c r="H788" i="6"/>
  <c r="H736" i="6"/>
  <c r="H734" i="6"/>
  <c r="H732" i="6"/>
  <c r="H730" i="6"/>
  <c r="H728" i="6"/>
  <c r="H726" i="6"/>
  <c r="H724" i="6"/>
  <c r="H722" i="6"/>
  <c r="H720" i="6"/>
  <c r="H718" i="6"/>
  <c r="H716" i="6"/>
  <c r="H714" i="6"/>
  <c r="H712" i="6"/>
  <c r="H710" i="6"/>
  <c r="H708" i="6"/>
  <c r="H739" i="6"/>
  <c r="H738" i="6"/>
  <c r="H735" i="6"/>
  <c r="H733" i="6"/>
  <c r="H731" i="6"/>
  <c r="H729" i="6"/>
  <c r="H727" i="6"/>
  <c r="H725" i="6"/>
  <c r="H723" i="6"/>
  <c r="H721" i="6"/>
  <c r="H719" i="6"/>
  <c r="H717" i="6"/>
  <c r="H715" i="6"/>
  <c r="H713" i="6"/>
  <c r="H711" i="6"/>
  <c r="H705" i="6"/>
  <c r="H700" i="6"/>
  <c r="H704" i="6"/>
  <c r="H709" i="6"/>
  <c r="H707" i="6"/>
  <c r="H703" i="6"/>
  <c r="H701" i="6"/>
  <c r="H706" i="6"/>
  <c r="H702"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5" i="6"/>
  <c r="H453" i="6"/>
  <c r="H451" i="6"/>
  <c r="H449" i="6"/>
  <c r="H447" i="6"/>
  <c r="H445" i="6"/>
  <c r="H443" i="6"/>
  <c r="H441" i="6"/>
  <c r="H439" i="6"/>
  <c r="H437" i="6"/>
  <c r="H435" i="6"/>
  <c r="H433" i="6"/>
  <c r="H431" i="6"/>
  <c r="H429" i="6"/>
  <c r="H427"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456" i="6"/>
  <c r="H454" i="6"/>
  <c r="H452" i="6"/>
  <c r="H450" i="6"/>
  <c r="H448" i="6"/>
  <c r="H446" i="6"/>
  <c r="H444" i="6"/>
  <c r="H438" i="6"/>
  <c r="H434" i="6"/>
  <c r="H432" i="6"/>
  <c r="H428" i="6"/>
  <c r="H442" i="6"/>
  <c r="H430" i="6"/>
  <c r="H436" i="6"/>
  <c r="H440" i="6"/>
  <c r="H426"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J2" i="6"/>
  <c r="T4" i="6" s="1"/>
  <c r="F804" i="6"/>
  <c r="F803" i="6"/>
  <c r="F802" i="6"/>
  <c r="F801" i="6"/>
  <c r="F800" i="6"/>
  <c r="F799" i="6"/>
  <c r="F798" i="6"/>
  <c r="F797" i="6"/>
  <c r="F796" i="6"/>
  <c r="F795" i="6"/>
  <c r="F794" i="6"/>
  <c r="E804" i="6"/>
  <c r="E803" i="6"/>
  <c r="E802" i="6"/>
  <c r="E801" i="6"/>
  <c r="E800" i="6"/>
  <c r="E799" i="6"/>
  <c r="E793" i="6"/>
  <c r="E798" i="6"/>
  <c r="E797" i="6"/>
  <c r="E796" i="6"/>
  <c r="E795" i="6"/>
  <c r="E794" i="6"/>
  <c r="F793" i="6"/>
  <c r="F792" i="6"/>
  <c r="F791" i="6"/>
  <c r="F790" i="6"/>
  <c r="F789" i="6"/>
  <c r="F788" i="6"/>
  <c r="E792" i="6"/>
  <c r="E790" i="6"/>
  <c r="E788" i="6"/>
  <c r="E787" i="6"/>
  <c r="E785" i="6"/>
  <c r="E783" i="6"/>
  <c r="E781" i="6"/>
  <c r="E779" i="6"/>
  <c r="F786" i="6"/>
  <c r="F784" i="6"/>
  <c r="F782" i="6"/>
  <c r="F780" i="6"/>
  <c r="F778" i="6"/>
  <c r="F776" i="6"/>
  <c r="F775" i="6"/>
  <c r="F774" i="6"/>
  <c r="F773" i="6"/>
  <c r="F772" i="6"/>
  <c r="F771" i="6"/>
  <c r="F770" i="6"/>
  <c r="F769" i="6"/>
  <c r="F768" i="6"/>
  <c r="E789" i="6"/>
  <c r="F785" i="6"/>
  <c r="E780" i="6"/>
  <c r="E767" i="6"/>
  <c r="E766" i="6"/>
  <c r="E765" i="6"/>
  <c r="E764" i="6"/>
  <c r="E763" i="6"/>
  <c r="E762" i="6"/>
  <c r="E761" i="6"/>
  <c r="E760" i="6"/>
  <c r="E759" i="6"/>
  <c r="F787" i="6"/>
  <c r="E782" i="6"/>
  <c r="E778" i="6"/>
  <c r="E776" i="6"/>
  <c r="E774" i="6"/>
  <c r="E772" i="6"/>
  <c r="E770" i="6"/>
  <c r="E768" i="6"/>
  <c r="E791" i="6"/>
  <c r="E784" i="6"/>
  <c r="F781" i="6"/>
  <c r="F777" i="6"/>
  <c r="F783" i="6"/>
  <c r="F779" i="6"/>
  <c r="F757" i="6"/>
  <c r="F755" i="6"/>
  <c r="F753" i="6"/>
  <c r="F751" i="6"/>
  <c r="F749" i="6"/>
  <c r="F747" i="6"/>
  <c r="F745" i="6"/>
  <c r="F743" i="6"/>
  <c r="F741" i="6"/>
  <c r="E786" i="6"/>
  <c r="E777" i="6"/>
  <c r="F760" i="6"/>
  <c r="F759" i="6"/>
  <c r="E757" i="6"/>
  <c r="E755" i="6"/>
  <c r="E753" i="6"/>
  <c r="E751" i="6"/>
  <c r="E749" i="6"/>
  <c r="E747" i="6"/>
  <c r="E745" i="6"/>
  <c r="E743" i="6"/>
  <c r="E741"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E775" i="6"/>
  <c r="E773" i="6"/>
  <c r="E771" i="6"/>
  <c r="E769" i="6"/>
  <c r="F767" i="6"/>
  <c r="F766" i="6"/>
  <c r="F765" i="6"/>
  <c r="F764" i="6"/>
  <c r="F763" i="6"/>
  <c r="F762" i="6"/>
  <c r="F761" i="6"/>
  <c r="F758" i="6"/>
  <c r="F756" i="6"/>
  <c r="F754" i="6"/>
  <c r="F752" i="6"/>
  <c r="F750" i="6"/>
  <c r="F748" i="6"/>
  <c r="F746" i="6"/>
  <c r="F744" i="6"/>
  <c r="E754" i="6"/>
  <c r="E746" i="6"/>
  <c r="E742" i="6"/>
  <c r="F740" i="6"/>
  <c r="E738" i="6"/>
  <c r="E752" i="6"/>
  <c r="E744" i="6"/>
  <c r="E740" i="6"/>
  <c r="E737" i="6"/>
  <c r="E735" i="6"/>
  <c r="E733" i="6"/>
  <c r="E731" i="6"/>
  <c r="E729" i="6"/>
  <c r="E727" i="6"/>
  <c r="E725" i="6"/>
  <c r="E723" i="6"/>
  <c r="E721" i="6"/>
  <c r="E719" i="6"/>
  <c r="E717" i="6"/>
  <c r="E715" i="6"/>
  <c r="E713" i="6"/>
  <c r="E711" i="6"/>
  <c r="E709" i="6"/>
  <c r="E758" i="6"/>
  <c r="E750" i="6"/>
  <c r="E756" i="6"/>
  <c r="E748" i="6"/>
  <c r="F742" i="6"/>
  <c r="E739" i="6"/>
  <c r="E736" i="6"/>
  <c r="E734" i="6"/>
  <c r="E732" i="6"/>
  <c r="E730" i="6"/>
  <c r="E728" i="6"/>
  <c r="E726" i="6"/>
  <c r="E724" i="6"/>
  <c r="E722" i="6"/>
  <c r="E720" i="6"/>
  <c r="E718" i="6"/>
  <c r="E716" i="6"/>
  <c r="E714" i="6"/>
  <c r="E712" i="6"/>
  <c r="E710" i="6"/>
  <c r="E706" i="6"/>
  <c r="E702" i="6"/>
  <c r="E701" i="6"/>
  <c r="E705" i="6"/>
  <c r="F699" i="6"/>
  <c r="F698" i="6"/>
  <c r="F697" i="6"/>
  <c r="F696" i="6"/>
  <c r="E708" i="6"/>
  <c r="E704" i="6"/>
  <c r="E700" i="6"/>
  <c r="E707" i="6"/>
  <c r="E703" i="6"/>
  <c r="F695" i="6"/>
  <c r="F693" i="6"/>
  <c r="F691" i="6"/>
  <c r="F689" i="6"/>
  <c r="E695" i="6"/>
  <c r="E693" i="6"/>
  <c r="E691" i="6"/>
  <c r="E689" i="6"/>
  <c r="F694" i="6"/>
  <c r="F692" i="6"/>
  <c r="F690"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E699" i="6"/>
  <c r="E698" i="6"/>
  <c r="E697" i="6"/>
  <c r="E696" i="6"/>
  <c r="E694" i="6"/>
  <c r="E692" i="6"/>
  <c r="E690"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F663" i="6"/>
  <c r="F662" i="6"/>
  <c r="F661" i="6"/>
  <c r="F660" i="6"/>
  <c r="F659" i="6"/>
  <c r="F658" i="6"/>
  <c r="F657" i="6"/>
  <c r="F656" i="6"/>
  <c r="F655" i="6"/>
  <c r="F654" i="6"/>
  <c r="F653" i="6"/>
  <c r="F652" i="6"/>
  <c r="F651" i="6"/>
  <c r="F650" i="6"/>
  <c r="F649" i="6"/>
  <c r="F648" i="6"/>
  <c r="F647" i="6"/>
  <c r="F646" i="6"/>
  <c r="E663" i="6"/>
  <c r="F645" i="6"/>
  <c r="F643" i="6"/>
  <c r="E645" i="6"/>
  <c r="E643"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644" i="6"/>
  <c r="F642" i="6"/>
  <c r="E641" i="6"/>
  <c r="E662" i="6"/>
  <c r="E661" i="6"/>
  <c r="E660" i="6"/>
  <c r="E659" i="6"/>
  <c r="E658" i="6"/>
  <c r="E657" i="6"/>
  <c r="E656" i="6"/>
  <c r="E655" i="6"/>
  <c r="E654" i="6"/>
  <c r="E653" i="6"/>
  <c r="E652" i="6"/>
  <c r="E651" i="6"/>
  <c r="E650" i="6"/>
  <c r="E649" i="6"/>
  <c r="E648" i="6"/>
  <c r="E647" i="6"/>
  <c r="E646" i="6"/>
  <c r="E644" i="6"/>
  <c r="E642"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E595" i="6"/>
  <c r="E594" i="6"/>
  <c r="E593" i="6"/>
  <c r="E592"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597" i="6"/>
  <c r="E596" i="6"/>
  <c r="E568" i="6"/>
  <c r="E566" i="6"/>
  <c r="F569" i="6"/>
  <c r="F567"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E591" i="6"/>
  <c r="E590" i="6"/>
  <c r="E589" i="6"/>
  <c r="E588" i="6"/>
  <c r="E587" i="6"/>
  <c r="E586" i="6"/>
  <c r="E585" i="6"/>
  <c r="E584" i="6"/>
  <c r="E583" i="6"/>
  <c r="E582" i="6"/>
  <c r="E581" i="6"/>
  <c r="E580" i="6"/>
  <c r="E579" i="6"/>
  <c r="E578" i="6"/>
  <c r="E577" i="6"/>
  <c r="E576" i="6"/>
  <c r="E575" i="6"/>
  <c r="E574" i="6"/>
  <c r="E573" i="6"/>
  <c r="E572" i="6"/>
  <c r="E571" i="6"/>
  <c r="E570" i="6"/>
  <c r="E569" i="6"/>
  <c r="E567" i="6"/>
  <c r="E565" i="6"/>
  <c r="E564" i="6"/>
  <c r="E563" i="6"/>
  <c r="E562" i="6"/>
  <c r="F568" i="6"/>
  <c r="F566"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E519" i="6"/>
  <c r="E518" i="6"/>
  <c r="E517" i="6"/>
  <c r="E516" i="6"/>
  <c r="E515" i="6"/>
  <c r="E514" i="6"/>
  <c r="E513" i="6"/>
  <c r="E512" i="6"/>
  <c r="F425" i="6"/>
  <c r="F424" i="6"/>
  <c r="F423" i="6"/>
  <c r="F422" i="6"/>
  <c r="F421" i="6"/>
  <c r="F420" i="6"/>
  <c r="F419" i="6"/>
  <c r="F418" i="6"/>
  <c r="F417" i="6"/>
  <c r="F416" i="6"/>
  <c r="F415" i="6"/>
  <c r="F414" i="6"/>
  <c r="F413" i="6"/>
  <c r="F412" i="6"/>
  <c r="F411" i="6"/>
  <c r="F410" i="6"/>
  <c r="F409" i="6"/>
  <c r="F408" i="6"/>
  <c r="F407" i="6"/>
  <c r="F406"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4" i="6"/>
  <c r="E452" i="6"/>
  <c r="E450" i="6"/>
  <c r="E448" i="6"/>
  <c r="E446" i="6"/>
  <c r="E444" i="6"/>
  <c r="E442" i="6"/>
  <c r="E440" i="6"/>
  <c r="E438" i="6"/>
  <c r="E436" i="6"/>
  <c r="E434" i="6"/>
  <c r="E432" i="6"/>
  <c r="E430" i="6"/>
  <c r="E428" i="6"/>
  <c r="E426" i="6"/>
  <c r="E425" i="6"/>
  <c r="E424" i="6"/>
  <c r="E423" i="6"/>
  <c r="E422" i="6"/>
  <c r="E511" i="6"/>
  <c r="E455" i="6"/>
  <c r="E453" i="6"/>
  <c r="E451" i="6"/>
  <c r="E449" i="6"/>
  <c r="E447" i="6"/>
  <c r="E445" i="6"/>
  <c r="E433" i="6"/>
  <c r="E429" i="6"/>
  <c r="E405" i="6"/>
  <c r="E403" i="6"/>
  <c r="E401" i="6"/>
  <c r="E399" i="6"/>
  <c r="E397" i="6"/>
  <c r="E395" i="6"/>
  <c r="E393" i="6"/>
  <c r="E391" i="6"/>
  <c r="E389" i="6"/>
  <c r="E387" i="6"/>
  <c r="E443" i="6"/>
  <c r="E435" i="6"/>
  <c r="E431" i="6"/>
  <c r="F404" i="6"/>
  <c r="F402" i="6"/>
  <c r="F400" i="6"/>
  <c r="F398" i="6"/>
  <c r="F396" i="6"/>
  <c r="F394" i="6"/>
  <c r="F392" i="6"/>
  <c r="F390" i="6"/>
  <c r="F388"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E437" i="6"/>
  <c r="E421" i="6"/>
  <c r="E420" i="6"/>
  <c r="E419" i="6"/>
  <c r="E418" i="6"/>
  <c r="E417" i="6"/>
  <c r="E416" i="6"/>
  <c r="E415" i="6"/>
  <c r="E414" i="6"/>
  <c r="E413" i="6"/>
  <c r="E412" i="6"/>
  <c r="E411" i="6"/>
  <c r="E410" i="6"/>
  <c r="E409" i="6"/>
  <c r="E408" i="6"/>
  <c r="E407" i="6"/>
  <c r="E406" i="6"/>
  <c r="E404" i="6"/>
  <c r="E402" i="6"/>
  <c r="E400" i="6"/>
  <c r="E398" i="6"/>
  <c r="E396" i="6"/>
  <c r="E394" i="6"/>
  <c r="E392" i="6"/>
  <c r="E390" i="6"/>
  <c r="E388" i="6"/>
  <c r="E386" i="6"/>
  <c r="E385" i="6"/>
  <c r="E384" i="6"/>
  <c r="E383" i="6"/>
  <c r="E382" i="6"/>
  <c r="E381" i="6"/>
  <c r="E380" i="6"/>
  <c r="E379" i="6"/>
  <c r="E378" i="6"/>
  <c r="E377" i="6"/>
  <c r="E376" i="6"/>
  <c r="E441" i="6"/>
  <c r="E439" i="6"/>
  <c r="E427" i="6"/>
  <c r="F405" i="6"/>
  <c r="F403" i="6"/>
  <c r="F401" i="6"/>
  <c r="F399" i="6"/>
  <c r="F397" i="6"/>
  <c r="F395" i="6"/>
  <c r="F393" i="6"/>
  <c r="F391" i="6"/>
  <c r="F389" i="6"/>
  <c r="F387" i="6"/>
  <c r="E289" i="6"/>
  <c r="E288" i="6"/>
  <c r="E287" i="6"/>
  <c r="E286" i="6"/>
  <c r="E285" i="6"/>
  <c r="E284" i="6"/>
  <c r="E283" i="6"/>
  <c r="E282" i="6"/>
  <c r="E281" i="6"/>
  <c r="E280" i="6"/>
  <c r="E279" i="6"/>
  <c r="E278" i="6"/>
  <c r="E277" i="6"/>
  <c r="E276" i="6"/>
  <c r="E275" i="6"/>
  <c r="E274" i="6"/>
  <c r="E273" i="6"/>
  <c r="E272" i="6"/>
  <c r="E271"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J3" i="6"/>
  <c r="G14" i="6" s="1"/>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G271" i="6"/>
  <c r="G273" i="6"/>
  <c r="J44" i="5"/>
  <c r="J31" i="5"/>
  <c r="J40" i="5"/>
  <c r="J27" i="5"/>
  <c r="J43" i="5"/>
  <c r="J30" i="5"/>
  <c r="C55" i="5"/>
  <c r="B5" i="5" s="1"/>
  <c r="J28" i="5"/>
  <c r="A34" i="5"/>
  <c r="B4" i="5" s="1"/>
  <c r="L21" i="14" l="1"/>
  <c r="M21" i="14" s="1"/>
  <c r="L51" i="14"/>
  <c r="M51" i="14" s="1"/>
  <c r="L22" i="14"/>
  <c r="M22" i="14" s="1"/>
  <c r="S2" i="14" a="1"/>
  <c r="S2" i="14" s="1"/>
  <c r="L2" i="14"/>
  <c r="M2" i="14" s="1"/>
  <c r="L43" i="14"/>
  <c r="M43" i="14" s="1"/>
  <c r="L14" i="14"/>
  <c r="M14" i="14" s="1"/>
  <c r="L9" i="14"/>
  <c r="M9"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H14" i="10"/>
  <c r="I19" i="10"/>
  <c r="H15" i="10"/>
  <c r="H16" i="10"/>
  <c r="H17" i="10"/>
  <c r="J17" i="10" s="1"/>
  <c r="H13" i="10"/>
  <c r="K14" i="10"/>
  <c r="J273" i="6"/>
  <c r="E99" i="6"/>
  <c r="E95" i="6"/>
  <c r="E91" i="6"/>
  <c r="E87" i="6"/>
  <c r="G270" i="6"/>
  <c r="J270" i="6" s="1"/>
  <c r="G266" i="6"/>
  <c r="J266" i="6" s="1"/>
  <c r="G262" i="6"/>
  <c r="J262" i="6" s="1"/>
  <c r="G258" i="6"/>
  <c r="J258" i="6" s="1"/>
  <c r="G254" i="6"/>
  <c r="J254" i="6" s="1"/>
  <c r="G250" i="6"/>
  <c r="J250" i="6" s="1"/>
  <c r="G246" i="6"/>
  <c r="J246" i="6" s="1"/>
  <c r="G242" i="6"/>
  <c r="J242" i="6" s="1"/>
  <c r="G238" i="6"/>
  <c r="J238" i="6" s="1"/>
  <c r="G234" i="6"/>
  <c r="J234" i="6" s="1"/>
  <c r="G230" i="6"/>
  <c r="J230" i="6" s="1"/>
  <c r="G226" i="6"/>
  <c r="J226" i="6" s="1"/>
  <c r="G222" i="6"/>
  <c r="J222" i="6" s="1"/>
  <c r="G218" i="6"/>
  <c r="J218" i="6" s="1"/>
  <c r="G214" i="6"/>
  <c r="J214" i="6" s="1"/>
  <c r="G210" i="6"/>
  <c r="J210" i="6" s="1"/>
  <c r="G206" i="6"/>
  <c r="J206" i="6" s="1"/>
  <c r="G202" i="6"/>
  <c r="J202" i="6" s="1"/>
  <c r="G198" i="6"/>
  <c r="J198" i="6" s="1"/>
  <c r="G194" i="6"/>
  <c r="J194" i="6" s="1"/>
  <c r="G190" i="6"/>
  <c r="J190" i="6" s="1"/>
  <c r="G186" i="6"/>
  <c r="J186" i="6" s="1"/>
  <c r="G182" i="6"/>
  <c r="J182" i="6" s="1"/>
  <c r="G178" i="6"/>
  <c r="J178" i="6" s="1"/>
  <c r="G174" i="6"/>
  <c r="J174" i="6" s="1"/>
  <c r="G170" i="6"/>
  <c r="J170" i="6" s="1"/>
  <c r="G166" i="6"/>
  <c r="J166" i="6" s="1"/>
  <c r="G162" i="6"/>
  <c r="J162" i="6" s="1"/>
  <c r="G158" i="6"/>
  <c r="J158" i="6" s="1"/>
  <c r="G154" i="6"/>
  <c r="J154" i="6" s="1"/>
  <c r="G150" i="6"/>
  <c r="J150" i="6" s="1"/>
  <c r="G146" i="6"/>
  <c r="J146" i="6" s="1"/>
  <c r="G142" i="6"/>
  <c r="J142" i="6" s="1"/>
  <c r="G138" i="6"/>
  <c r="J138" i="6" s="1"/>
  <c r="G134" i="6"/>
  <c r="J134" i="6" s="1"/>
  <c r="G130" i="6"/>
  <c r="J130" i="6" s="1"/>
  <c r="G126" i="6"/>
  <c r="J126" i="6" s="1"/>
  <c r="G122" i="6"/>
  <c r="J122" i="6" s="1"/>
  <c r="G118" i="6"/>
  <c r="J118" i="6" s="1"/>
  <c r="G114" i="6"/>
  <c r="J114" i="6" s="1"/>
  <c r="G110" i="6"/>
  <c r="G106" i="6"/>
  <c r="G102" i="6"/>
  <c r="G275" i="6"/>
  <c r="G279" i="6"/>
  <c r="G283" i="6"/>
  <c r="G287" i="6"/>
  <c r="J287" i="6" s="1"/>
  <c r="G290" i="6"/>
  <c r="J290" i="6" s="1"/>
  <c r="G294" i="6"/>
  <c r="J294" i="6" s="1"/>
  <c r="G298" i="6"/>
  <c r="J298" i="6" s="1"/>
  <c r="G302" i="6"/>
  <c r="J302" i="6" s="1"/>
  <c r="G306" i="6"/>
  <c r="J306" i="6" s="1"/>
  <c r="G310" i="6"/>
  <c r="J310" i="6" s="1"/>
  <c r="G314" i="6"/>
  <c r="J314" i="6" s="1"/>
  <c r="G318" i="6"/>
  <c r="J318" i="6" s="1"/>
  <c r="G322" i="6"/>
  <c r="J322" i="6" s="1"/>
  <c r="G326" i="6"/>
  <c r="J326" i="6" s="1"/>
  <c r="G330" i="6"/>
  <c r="J330" i="6" s="1"/>
  <c r="G334" i="6"/>
  <c r="J334" i="6" s="1"/>
  <c r="G338" i="6"/>
  <c r="J338" i="6" s="1"/>
  <c r="G342" i="6"/>
  <c r="J342" i="6" s="1"/>
  <c r="G346" i="6"/>
  <c r="J346" i="6" s="1"/>
  <c r="G350" i="6"/>
  <c r="J350" i="6" s="1"/>
  <c r="G354" i="6"/>
  <c r="J354" i="6" s="1"/>
  <c r="G358" i="6"/>
  <c r="J358" i="6" s="1"/>
  <c r="G362" i="6"/>
  <c r="J362" i="6" s="1"/>
  <c r="G366" i="6"/>
  <c r="J366" i="6" s="1"/>
  <c r="G370" i="6"/>
  <c r="J370" i="6" s="1"/>
  <c r="G374" i="6"/>
  <c r="J374" i="6" s="1"/>
  <c r="G393" i="6"/>
  <c r="G401" i="6"/>
  <c r="G423" i="6"/>
  <c r="J423" i="6" s="1"/>
  <c r="G407" i="6"/>
  <c r="G411" i="6"/>
  <c r="G415" i="6"/>
  <c r="G419" i="6"/>
  <c r="G379" i="6"/>
  <c r="G383" i="6"/>
  <c r="G388" i="6"/>
  <c r="G396" i="6"/>
  <c r="G404" i="6"/>
  <c r="G427" i="6"/>
  <c r="G435" i="6"/>
  <c r="J435" i="6" s="1"/>
  <c r="G443" i="6"/>
  <c r="G451" i="6"/>
  <c r="G430" i="6"/>
  <c r="G438" i="6"/>
  <c r="G446" i="6"/>
  <c r="G454" i="6"/>
  <c r="G459" i="6"/>
  <c r="G463" i="6"/>
  <c r="G467" i="6"/>
  <c r="G471" i="6"/>
  <c r="G475" i="6"/>
  <c r="G479" i="6"/>
  <c r="G483" i="6"/>
  <c r="G487" i="6"/>
  <c r="G491" i="6"/>
  <c r="G495" i="6"/>
  <c r="G499" i="6"/>
  <c r="G503" i="6"/>
  <c r="G507" i="6"/>
  <c r="G512" i="6"/>
  <c r="G516" i="6"/>
  <c r="G520" i="6"/>
  <c r="G524" i="6"/>
  <c r="G528" i="6"/>
  <c r="G532" i="6"/>
  <c r="G536" i="6"/>
  <c r="G540" i="6"/>
  <c r="G544" i="6"/>
  <c r="G548" i="6"/>
  <c r="G552" i="6"/>
  <c r="G556" i="6"/>
  <c r="G560" i="6"/>
  <c r="G566" i="6"/>
  <c r="G571" i="6"/>
  <c r="G575" i="6"/>
  <c r="G579" i="6"/>
  <c r="J579" i="6" s="1"/>
  <c r="G583" i="6"/>
  <c r="G587" i="6"/>
  <c r="G591" i="6"/>
  <c r="G565" i="6"/>
  <c r="J565" i="6" s="1"/>
  <c r="G594" i="6"/>
  <c r="J594" i="6" s="1"/>
  <c r="G596" i="6"/>
  <c r="G600" i="6"/>
  <c r="G604" i="6"/>
  <c r="G608" i="6"/>
  <c r="G612" i="6"/>
  <c r="G616" i="6"/>
  <c r="G620" i="6"/>
  <c r="G624" i="6"/>
  <c r="G628" i="6"/>
  <c r="G632" i="6"/>
  <c r="G636" i="6"/>
  <c r="G640" i="6"/>
  <c r="G645" i="6"/>
  <c r="G649" i="6"/>
  <c r="J649" i="6" s="1"/>
  <c r="G653" i="6"/>
  <c r="J653" i="6" s="1"/>
  <c r="G657" i="6"/>
  <c r="G661" i="6"/>
  <c r="G666" i="6"/>
  <c r="G670" i="6"/>
  <c r="G674" i="6"/>
  <c r="G678" i="6"/>
  <c r="G682" i="6"/>
  <c r="G662" i="6"/>
  <c r="J662" i="6" s="1"/>
  <c r="G693" i="6"/>
  <c r="G698" i="6"/>
  <c r="G688" i="6"/>
  <c r="G701" i="6"/>
  <c r="J701" i="6" s="1"/>
  <c r="G704" i="6"/>
  <c r="G712" i="6"/>
  <c r="G720" i="6"/>
  <c r="G728" i="6"/>
  <c r="J728" i="6" s="1"/>
  <c r="G736" i="6"/>
  <c r="G751" i="6"/>
  <c r="G707" i="6"/>
  <c r="J707" i="6" s="1"/>
  <c r="G715" i="6"/>
  <c r="J715" i="6" s="1"/>
  <c r="G723" i="6"/>
  <c r="G731" i="6"/>
  <c r="G741" i="6"/>
  <c r="G793" i="6"/>
  <c r="J793" i="6" s="1"/>
  <c r="G746" i="6"/>
  <c r="G754" i="6"/>
  <c r="G738" i="6"/>
  <c r="J738" i="6" s="1"/>
  <c r="G761" i="6"/>
  <c r="J761" i="6" s="1"/>
  <c r="G765" i="6"/>
  <c r="J765" i="6" s="1"/>
  <c r="G771" i="6"/>
  <c r="G783" i="6"/>
  <c r="G768" i="6"/>
  <c r="J768" i="6" s="1"/>
  <c r="G776" i="6"/>
  <c r="G786" i="6"/>
  <c r="G791" i="6"/>
  <c r="G794" i="6"/>
  <c r="J794" i="6" s="1"/>
  <c r="G798" i="6"/>
  <c r="G801" i="6"/>
  <c r="E75" i="6"/>
  <c r="E65" i="6"/>
  <c r="G57" i="6"/>
  <c r="E49" i="6"/>
  <c r="G41" i="6"/>
  <c r="E33" i="6"/>
  <c r="G25" i="6"/>
  <c r="G17" i="6"/>
  <c r="W5" i="6"/>
  <c r="AE4" i="6"/>
  <c r="O4" i="6"/>
  <c r="E74" i="6"/>
  <c r="G64" i="6"/>
  <c r="G56" i="6"/>
  <c r="E48" i="6"/>
  <c r="G40" i="6"/>
  <c r="E32" i="6"/>
  <c r="G24" i="6"/>
  <c r="E16" i="6"/>
  <c r="AD5" i="6"/>
  <c r="N5" i="6"/>
  <c r="E31" i="6"/>
  <c r="G23" i="6"/>
  <c r="E15" i="6"/>
  <c r="E73" i="6"/>
  <c r="G63" i="6"/>
  <c r="E59" i="6"/>
  <c r="G55" i="6"/>
  <c r="E47" i="6"/>
  <c r="G39" i="6"/>
  <c r="E66" i="6"/>
  <c r="E62" i="6"/>
  <c r="E50" i="6"/>
  <c r="G42" i="6"/>
  <c r="E34" i="6"/>
  <c r="G26" i="6"/>
  <c r="G18" i="6"/>
  <c r="X4" i="6"/>
  <c r="J379" i="6"/>
  <c r="J383" i="6"/>
  <c r="J388" i="6"/>
  <c r="J396" i="6"/>
  <c r="J404" i="6"/>
  <c r="J430" i="6"/>
  <c r="J438" i="6"/>
  <c r="J446" i="6"/>
  <c r="J454" i="6"/>
  <c r="J459" i="6"/>
  <c r="J463" i="6"/>
  <c r="J467" i="6"/>
  <c r="J471" i="6"/>
  <c r="J475" i="6"/>
  <c r="J479" i="6"/>
  <c r="J483" i="6"/>
  <c r="J487" i="6"/>
  <c r="J491" i="6"/>
  <c r="J495" i="6"/>
  <c r="J499" i="6"/>
  <c r="J503" i="6"/>
  <c r="J507" i="6"/>
  <c r="J512" i="6"/>
  <c r="J516" i="6"/>
  <c r="J596" i="6"/>
  <c r="J600" i="6"/>
  <c r="J604" i="6"/>
  <c r="J608" i="6"/>
  <c r="J612" i="6"/>
  <c r="J616" i="6"/>
  <c r="J620" i="6"/>
  <c r="J624" i="6"/>
  <c r="J628" i="6"/>
  <c r="J632" i="6"/>
  <c r="J636" i="6"/>
  <c r="J640" i="6"/>
  <c r="J657" i="6"/>
  <c r="J661" i="6"/>
  <c r="J645" i="6"/>
  <c r="J666" i="6"/>
  <c r="J670" i="6"/>
  <c r="J674" i="6"/>
  <c r="J678" i="6"/>
  <c r="J682" i="6"/>
  <c r="J698" i="6"/>
  <c r="J693" i="6"/>
  <c r="J712" i="6"/>
  <c r="J720" i="6"/>
  <c r="J736" i="6"/>
  <c r="J746" i="6"/>
  <c r="J791" i="6"/>
  <c r="K5" i="6"/>
  <c r="E98" i="6"/>
  <c r="E94" i="6"/>
  <c r="E90" i="6"/>
  <c r="E86" i="6"/>
  <c r="G269" i="6"/>
  <c r="J269" i="6" s="1"/>
  <c r="G265" i="6"/>
  <c r="J265" i="6" s="1"/>
  <c r="G261" i="6"/>
  <c r="J261" i="6" s="1"/>
  <c r="G257" i="6"/>
  <c r="J257" i="6" s="1"/>
  <c r="G253" i="6"/>
  <c r="J253" i="6" s="1"/>
  <c r="G249" i="6"/>
  <c r="J249" i="6" s="1"/>
  <c r="G245" i="6"/>
  <c r="J245" i="6" s="1"/>
  <c r="G241" i="6"/>
  <c r="J241" i="6" s="1"/>
  <c r="G237" i="6"/>
  <c r="J237" i="6" s="1"/>
  <c r="G233" i="6"/>
  <c r="J233" i="6" s="1"/>
  <c r="G229" i="6"/>
  <c r="J229" i="6" s="1"/>
  <c r="G225" i="6"/>
  <c r="J225" i="6" s="1"/>
  <c r="G221" i="6"/>
  <c r="J221" i="6" s="1"/>
  <c r="G217" i="6"/>
  <c r="J217" i="6" s="1"/>
  <c r="G213" i="6"/>
  <c r="J213" i="6" s="1"/>
  <c r="G209" i="6"/>
  <c r="J209" i="6" s="1"/>
  <c r="G205" i="6"/>
  <c r="J205" i="6" s="1"/>
  <c r="G201" i="6"/>
  <c r="J201" i="6" s="1"/>
  <c r="G197" i="6"/>
  <c r="J197" i="6" s="1"/>
  <c r="G193" i="6"/>
  <c r="J193" i="6" s="1"/>
  <c r="G189" i="6"/>
  <c r="J189" i="6" s="1"/>
  <c r="G185" i="6"/>
  <c r="J185" i="6" s="1"/>
  <c r="G181" i="6"/>
  <c r="J181" i="6" s="1"/>
  <c r="G177" i="6"/>
  <c r="J177" i="6" s="1"/>
  <c r="G173" i="6"/>
  <c r="J173" i="6" s="1"/>
  <c r="G169" i="6"/>
  <c r="J169" i="6" s="1"/>
  <c r="G165" i="6"/>
  <c r="J165" i="6" s="1"/>
  <c r="G161" i="6"/>
  <c r="J161" i="6" s="1"/>
  <c r="G157" i="6"/>
  <c r="J157" i="6" s="1"/>
  <c r="G153" i="6"/>
  <c r="J153" i="6" s="1"/>
  <c r="G149" i="6"/>
  <c r="J149" i="6" s="1"/>
  <c r="G145" i="6"/>
  <c r="J145" i="6" s="1"/>
  <c r="G141" i="6"/>
  <c r="J141" i="6" s="1"/>
  <c r="G137" i="6"/>
  <c r="J137" i="6" s="1"/>
  <c r="G133" i="6"/>
  <c r="J133" i="6" s="1"/>
  <c r="G129" i="6"/>
  <c r="J129" i="6" s="1"/>
  <c r="G125" i="6"/>
  <c r="J125" i="6" s="1"/>
  <c r="G121" i="6"/>
  <c r="J121" i="6" s="1"/>
  <c r="G117" i="6"/>
  <c r="J117" i="6" s="1"/>
  <c r="G113" i="6"/>
  <c r="J113" i="6" s="1"/>
  <c r="G109" i="6"/>
  <c r="G105" i="6"/>
  <c r="G101" i="6"/>
  <c r="G276" i="6"/>
  <c r="G280" i="6"/>
  <c r="G284" i="6"/>
  <c r="G288" i="6"/>
  <c r="J288" i="6" s="1"/>
  <c r="G291" i="6"/>
  <c r="J291" i="6" s="1"/>
  <c r="G295" i="6"/>
  <c r="J295" i="6" s="1"/>
  <c r="G299" i="6"/>
  <c r="J299" i="6" s="1"/>
  <c r="G303" i="6"/>
  <c r="J303" i="6" s="1"/>
  <c r="G307" i="6"/>
  <c r="J307" i="6" s="1"/>
  <c r="G311" i="6"/>
  <c r="J311" i="6" s="1"/>
  <c r="G315" i="6"/>
  <c r="J315" i="6" s="1"/>
  <c r="G319" i="6"/>
  <c r="J319" i="6" s="1"/>
  <c r="G323" i="6"/>
  <c r="J323" i="6" s="1"/>
  <c r="G327" i="6"/>
  <c r="J327" i="6" s="1"/>
  <c r="G331" i="6"/>
  <c r="J331" i="6" s="1"/>
  <c r="G335" i="6"/>
  <c r="J335" i="6" s="1"/>
  <c r="G339" i="6"/>
  <c r="J339" i="6" s="1"/>
  <c r="G343" i="6"/>
  <c r="J343" i="6" s="1"/>
  <c r="G347" i="6"/>
  <c r="J347" i="6" s="1"/>
  <c r="G351" i="6"/>
  <c r="J351" i="6" s="1"/>
  <c r="G355" i="6"/>
  <c r="J355" i="6" s="1"/>
  <c r="G359" i="6"/>
  <c r="J359" i="6" s="1"/>
  <c r="G363" i="6"/>
  <c r="J363" i="6" s="1"/>
  <c r="G367" i="6"/>
  <c r="J367" i="6" s="1"/>
  <c r="G371" i="6"/>
  <c r="J371" i="6" s="1"/>
  <c r="G375" i="6"/>
  <c r="J375" i="6" s="1"/>
  <c r="G387" i="6"/>
  <c r="J387" i="6" s="1"/>
  <c r="G395" i="6"/>
  <c r="J395" i="6" s="1"/>
  <c r="G403" i="6"/>
  <c r="J403" i="6" s="1"/>
  <c r="G425" i="6"/>
  <c r="G408" i="6"/>
  <c r="J408" i="6" s="1"/>
  <c r="G412" i="6"/>
  <c r="J412" i="6" s="1"/>
  <c r="G416" i="6"/>
  <c r="J416" i="6" s="1"/>
  <c r="G420" i="6"/>
  <c r="J420" i="6" s="1"/>
  <c r="G376" i="6"/>
  <c r="G380" i="6"/>
  <c r="G384" i="6"/>
  <c r="G390" i="6"/>
  <c r="G398" i="6"/>
  <c r="G424" i="6"/>
  <c r="J424" i="6" s="1"/>
  <c r="G429" i="6"/>
  <c r="G437" i="6"/>
  <c r="G445" i="6"/>
  <c r="J445" i="6" s="1"/>
  <c r="G453" i="6"/>
  <c r="J453" i="6" s="1"/>
  <c r="G432" i="6"/>
  <c r="G440" i="6"/>
  <c r="G448" i="6"/>
  <c r="J448" i="6" s="1"/>
  <c r="G456" i="6"/>
  <c r="J456" i="6" s="1"/>
  <c r="G460" i="6"/>
  <c r="G464" i="6"/>
  <c r="G468" i="6"/>
  <c r="J468" i="6" s="1"/>
  <c r="G472" i="6"/>
  <c r="J472" i="6" s="1"/>
  <c r="G476" i="6"/>
  <c r="G480" i="6"/>
  <c r="G484" i="6"/>
  <c r="J484" i="6" s="1"/>
  <c r="G488" i="6"/>
  <c r="J488" i="6" s="1"/>
  <c r="G492" i="6"/>
  <c r="G496" i="6"/>
  <c r="G500" i="6"/>
  <c r="J500" i="6" s="1"/>
  <c r="G504" i="6"/>
  <c r="J504" i="6" s="1"/>
  <c r="G508" i="6"/>
  <c r="G513" i="6"/>
  <c r="G517" i="6"/>
  <c r="J517" i="6" s="1"/>
  <c r="G521" i="6"/>
  <c r="J521" i="6" s="1"/>
  <c r="G525" i="6"/>
  <c r="J525" i="6" s="1"/>
  <c r="G529" i="6"/>
  <c r="J529" i="6" s="1"/>
  <c r="G533" i="6"/>
  <c r="J533" i="6" s="1"/>
  <c r="G537" i="6"/>
  <c r="J537" i="6" s="1"/>
  <c r="G541" i="6"/>
  <c r="J541" i="6" s="1"/>
  <c r="G545" i="6"/>
  <c r="J545" i="6" s="1"/>
  <c r="G549" i="6"/>
  <c r="J549" i="6" s="1"/>
  <c r="G553" i="6"/>
  <c r="J553" i="6" s="1"/>
  <c r="G557" i="6"/>
  <c r="J557" i="6" s="1"/>
  <c r="G561" i="6"/>
  <c r="J561" i="6" s="1"/>
  <c r="G568" i="6"/>
  <c r="J568" i="6" s="1"/>
  <c r="G572" i="6"/>
  <c r="J572" i="6" s="1"/>
  <c r="G576" i="6"/>
  <c r="G580" i="6"/>
  <c r="G584" i="6"/>
  <c r="G588" i="6"/>
  <c r="J588" i="6" s="1"/>
  <c r="G562" i="6"/>
  <c r="G567" i="6"/>
  <c r="G595" i="6"/>
  <c r="J595" i="6" s="1"/>
  <c r="G597" i="6"/>
  <c r="J597" i="6" s="1"/>
  <c r="G601" i="6"/>
  <c r="G605" i="6"/>
  <c r="G609" i="6"/>
  <c r="J609" i="6" s="1"/>
  <c r="G613" i="6"/>
  <c r="J613" i="6" s="1"/>
  <c r="G617" i="6"/>
  <c r="G621" i="6"/>
  <c r="G625" i="6"/>
  <c r="J625" i="6" s="1"/>
  <c r="G629" i="6"/>
  <c r="J629" i="6" s="1"/>
  <c r="G633" i="6"/>
  <c r="G637" i="6"/>
  <c r="G646" i="6"/>
  <c r="J646" i="6" s="1"/>
  <c r="G650" i="6"/>
  <c r="J650" i="6" s="1"/>
  <c r="G654" i="6"/>
  <c r="G658" i="6"/>
  <c r="G642" i="6"/>
  <c r="J642" i="6" s="1"/>
  <c r="G667" i="6"/>
  <c r="J667" i="6" s="1"/>
  <c r="G671" i="6"/>
  <c r="G675" i="6"/>
  <c r="G679" i="6"/>
  <c r="J679" i="6" s="1"/>
  <c r="G683" i="6"/>
  <c r="J683" i="6" s="1"/>
  <c r="G663" i="6"/>
  <c r="J663" i="6" s="1"/>
  <c r="G695" i="6"/>
  <c r="G699" i="6"/>
  <c r="G690" i="6"/>
  <c r="J690" i="6" s="1"/>
  <c r="G747" i="6"/>
  <c r="J747" i="6" s="1"/>
  <c r="G706" i="6"/>
  <c r="G714" i="6"/>
  <c r="J714" i="6" s="1"/>
  <c r="G722" i="6"/>
  <c r="J722" i="6" s="1"/>
  <c r="G730" i="6"/>
  <c r="G709" i="6"/>
  <c r="J709" i="6" s="1"/>
  <c r="G717" i="6"/>
  <c r="J717" i="6" s="1"/>
  <c r="G725" i="6"/>
  <c r="J725" i="6" s="1"/>
  <c r="G733" i="6"/>
  <c r="J733" i="6" s="1"/>
  <c r="G745" i="6"/>
  <c r="J745" i="6" s="1"/>
  <c r="G740" i="6"/>
  <c r="J740" i="6" s="1"/>
  <c r="G748" i="6"/>
  <c r="J748" i="6" s="1"/>
  <c r="G756" i="6"/>
  <c r="J756" i="6" s="1"/>
  <c r="G739" i="6"/>
  <c r="G762" i="6"/>
  <c r="J762" i="6" s="1"/>
  <c r="G766" i="6"/>
  <c r="J766" i="6" s="1"/>
  <c r="G773" i="6"/>
  <c r="J773" i="6" s="1"/>
  <c r="G777" i="6"/>
  <c r="J777" i="6" s="1"/>
  <c r="G770" i="6"/>
  <c r="J770" i="6" s="1"/>
  <c r="G778" i="6"/>
  <c r="J778" i="6" s="1"/>
  <c r="G780" i="6"/>
  <c r="G788" i="6"/>
  <c r="J788" i="6" s="1"/>
  <c r="G795" i="6"/>
  <c r="G802" i="6"/>
  <c r="J802" i="6" s="1"/>
  <c r="G69" i="6"/>
  <c r="G61" i="6"/>
  <c r="E53" i="6"/>
  <c r="G45" i="6"/>
  <c r="E37" i="6"/>
  <c r="G29" i="6"/>
  <c r="E21" i="6"/>
  <c r="E17" i="6"/>
  <c r="J17" i="6" s="1"/>
  <c r="G13" i="6"/>
  <c r="AI5" i="6"/>
  <c r="S5" i="6"/>
  <c r="AA4" i="6"/>
  <c r="E100" i="6"/>
  <c r="E68" i="6"/>
  <c r="E64" i="6"/>
  <c r="J64" i="6" s="1"/>
  <c r="G60" i="6"/>
  <c r="E52" i="6"/>
  <c r="G44" i="6"/>
  <c r="E36" i="6"/>
  <c r="G28" i="6"/>
  <c r="E20" i="6"/>
  <c r="G12" i="6"/>
  <c r="Z5" i="6"/>
  <c r="E35" i="6"/>
  <c r="G27" i="6"/>
  <c r="E19" i="6"/>
  <c r="G11" i="6"/>
  <c r="E67" i="6"/>
  <c r="E63" i="6"/>
  <c r="E51" i="6"/>
  <c r="G43" i="6"/>
  <c r="E80" i="6"/>
  <c r="E54" i="6"/>
  <c r="G46" i="6"/>
  <c r="E38" i="6"/>
  <c r="G30" i="6"/>
  <c r="E22" i="6"/>
  <c r="E18" i="6"/>
  <c r="AJ4"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2" i="6"/>
  <c r="G70" i="6"/>
  <c r="AK5" i="6"/>
  <c r="AG5" i="6"/>
  <c r="AC5" i="6"/>
  <c r="Y5" i="6"/>
  <c r="U5" i="6"/>
  <c r="Q5" i="6"/>
  <c r="AJ5" i="6"/>
  <c r="AF5" i="6"/>
  <c r="AB5" i="6"/>
  <c r="X5" i="6"/>
  <c r="T5" i="6"/>
  <c r="P5" i="6"/>
  <c r="L5" i="6"/>
  <c r="J5" i="6"/>
  <c r="G73" i="6"/>
  <c r="G71" i="6"/>
  <c r="M5" i="6"/>
  <c r="J271" i="6"/>
  <c r="J275" i="6"/>
  <c r="J279" i="6"/>
  <c r="J283" i="6"/>
  <c r="J376" i="6"/>
  <c r="J380" i="6"/>
  <c r="J384" i="6"/>
  <c r="J390" i="6"/>
  <c r="J398" i="6"/>
  <c r="J437" i="6"/>
  <c r="J429" i="6"/>
  <c r="J425" i="6"/>
  <c r="J432" i="6"/>
  <c r="J440" i="6"/>
  <c r="J460" i="6"/>
  <c r="J464" i="6"/>
  <c r="J476" i="6"/>
  <c r="J480" i="6"/>
  <c r="J492" i="6"/>
  <c r="J496" i="6"/>
  <c r="J508" i="6"/>
  <c r="J513" i="6"/>
  <c r="J571" i="6"/>
  <c r="J575" i="6"/>
  <c r="J583" i="6"/>
  <c r="J587" i="6"/>
  <c r="J591" i="6"/>
  <c r="J601" i="6"/>
  <c r="J605" i="6"/>
  <c r="J617" i="6"/>
  <c r="J621" i="6"/>
  <c r="J633" i="6"/>
  <c r="J637" i="6"/>
  <c r="J654" i="6"/>
  <c r="J658" i="6"/>
  <c r="J671" i="6"/>
  <c r="J675" i="6"/>
  <c r="J699" i="6"/>
  <c r="J695" i="6"/>
  <c r="J704" i="6"/>
  <c r="J730" i="6"/>
  <c r="J739" i="6"/>
  <c r="J754" i="6"/>
  <c r="J741" i="6"/>
  <c r="J786" i="6"/>
  <c r="J776" i="6"/>
  <c r="J783" i="6"/>
  <c r="J798" i="6"/>
  <c r="J801" i="6"/>
  <c r="E111" i="6"/>
  <c r="E110" i="6"/>
  <c r="J110" i="6" s="1"/>
  <c r="E109" i="6"/>
  <c r="J109" i="6" s="1"/>
  <c r="E108" i="6"/>
  <c r="E107" i="6"/>
  <c r="E106" i="6"/>
  <c r="J106" i="6" s="1"/>
  <c r="E105" i="6"/>
  <c r="E104" i="6"/>
  <c r="E103" i="6"/>
  <c r="E102" i="6"/>
  <c r="E101" i="6"/>
  <c r="AL4" i="6"/>
  <c r="AH4" i="6"/>
  <c r="Z4" i="6"/>
  <c r="V4" i="6"/>
  <c r="N4" i="6"/>
  <c r="J4" i="6"/>
  <c r="AK4" i="6"/>
  <c r="AG4" i="6"/>
  <c r="AC4" i="6"/>
  <c r="Y4" i="6"/>
  <c r="U4" i="6"/>
  <c r="Q4" i="6"/>
  <c r="M4" i="6"/>
  <c r="E71" i="6"/>
  <c r="J71" i="6" s="1"/>
  <c r="E70" i="6"/>
  <c r="AD4" i="6"/>
  <c r="R4" i="6"/>
  <c r="E97" i="6"/>
  <c r="J97" i="6" s="1"/>
  <c r="E93" i="6"/>
  <c r="E89" i="6"/>
  <c r="E85" i="6"/>
  <c r="J85" i="6" s="1"/>
  <c r="G268" i="6"/>
  <c r="J268" i="6" s="1"/>
  <c r="G264" i="6"/>
  <c r="J264" i="6" s="1"/>
  <c r="G260" i="6"/>
  <c r="J260" i="6" s="1"/>
  <c r="G256" i="6"/>
  <c r="J256" i="6" s="1"/>
  <c r="G252" i="6"/>
  <c r="J252" i="6" s="1"/>
  <c r="G248" i="6"/>
  <c r="J248" i="6" s="1"/>
  <c r="G244" i="6"/>
  <c r="J244" i="6" s="1"/>
  <c r="G240" i="6"/>
  <c r="J240" i="6" s="1"/>
  <c r="G236" i="6"/>
  <c r="J236" i="6" s="1"/>
  <c r="G232" i="6"/>
  <c r="J232" i="6" s="1"/>
  <c r="G228" i="6"/>
  <c r="J228" i="6" s="1"/>
  <c r="G224" i="6"/>
  <c r="J224" i="6" s="1"/>
  <c r="G220" i="6"/>
  <c r="J220" i="6" s="1"/>
  <c r="G216" i="6"/>
  <c r="J216" i="6" s="1"/>
  <c r="G212" i="6"/>
  <c r="J212" i="6" s="1"/>
  <c r="G208" i="6"/>
  <c r="J208" i="6" s="1"/>
  <c r="G204" i="6"/>
  <c r="J204" i="6" s="1"/>
  <c r="G200" i="6"/>
  <c r="J200" i="6" s="1"/>
  <c r="G196" i="6"/>
  <c r="J196" i="6" s="1"/>
  <c r="G192" i="6"/>
  <c r="J192" i="6" s="1"/>
  <c r="G188" i="6"/>
  <c r="J188" i="6" s="1"/>
  <c r="G184" i="6"/>
  <c r="J184" i="6" s="1"/>
  <c r="G180" i="6"/>
  <c r="J180" i="6" s="1"/>
  <c r="G176" i="6"/>
  <c r="J176" i="6" s="1"/>
  <c r="G172" i="6"/>
  <c r="J172" i="6" s="1"/>
  <c r="G168" i="6"/>
  <c r="J168" i="6" s="1"/>
  <c r="G164" i="6"/>
  <c r="J164" i="6" s="1"/>
  <c r="G160" i="6"/>
  <c r="J160" i="6" s="1"/>
  <c r="G156" i="6"/>
  <c r="J156" i="6" s="1"/>
  <c r="G152" i="6"/>
  <c r="J152" i="6" s="1"/>
  <c r="G148" i="6"/>
  <c r="J148" i="6" s="1"/>
  <c r="G144" i="6"/>
  <c r="J144" i="6" s="1"/>
  <c r="G140" i="6"/>
  <c r="J140" i="6" s="1"/>
  <c r="G136" i="6"/>
  <c r="J136" i="6" s="1"/>
  <c r="G132" i="6"/>
  <c r="J132" i="6" s="1"/>
  <c r="G128" i="6"/>
  <c r="J128" i="6" s="1"/>
  <c r="G124" i="6"/>
  <c r="J124" i="6" s="1"/>
  <c r="G120" i="6"/>
  <c r="J120" i="6" s="1"/>
  <c r="G116" i="6"/>
  <c r="J116" i="6" s="1"/>
  <c r="G112" i="6"/>
  <c r="J112" i="6" s="1"/>
  <c r="G108" i="6"/>
  <c r="G104" i="6"/>
  <c r="K4" i="6"/>
  <c r="G277" i="6"/>
  <c r="J277" i="6" s="1"/>
  <c r="G281" i="6"/>
  <c r="J281" i="6" s="1"/>
  <c r="G285" i="6"/>
  <c r="J285" i="6" s="1"/>
  <c r="G289" i="6"/>
  <c r="J289" i="6" s="1"/>
  <c r="G292" i="6"/>
  <c r="J292" i="6" s="1"/>
  <c r="G296" i="6"/>
  <c r="J296" i="6" s="1"/>
  <c r="G300" i="6"/>
  <c r="J300" i="6" s="1"/>
  <c r="G304" i="6"/>
  <c r="J304" i="6" s="1"/>
  <c r="G308" i="6"/>
  <c r="J308" i="6" s="1"/>
  <c r="G312" i="6"/>
  <c r="J312" i="6" s="1"/>
  <c r="G316" i="6"/>
  <c r="J316" i="6" s="1"/>
  <c r="G320" i="6"/>
  <c r="J320" i="6" s="1"/>
  <c r="G324" i="6"/>
  <c r="J324" i="6" s="1"/>
  <c r="G328" i="6"/>
  <c r="J328" i="6" s="1"/>
  <c r="G332" i="6"/>
  <c r="J332" i="6" s="1"/>
  <c r="G336" i="6"/>
  <c r="J336" i="6" s="1"/>
  <c r="G340" i="6"/>
  <c r="J340" i="6" s="1"/>
  <c r="G344" i="6"/>
  <c r="J344" i="6" s="1"/>
  <c r="G348" i="6"/>
  <c r="J348" i="6" s="1"/>
  <c r="G352" i="6"/>
  <c r="J352" i="6" s="1"/>
  <c r="G356" i="6"/>
  <c r="J356" i="6" s="1"/>
  <c r="G360" i="6"/>
  <c r="J360" i="6" s="1"/>
  <c r="G364" i="6"/>
  <c r="J364" i="6" s="1"/>
  <c r="G368" i="6"/>
  <c r="J368" i="6" s="1"/>
  <c r="G372" i="6"/>
  <c r="J372" i="6" s="1"/>
  <c r="G389" i="6"/>
  <c r="J389" i="6" s="1"/>
  <c r="G397" i="6"/>
  <c r="J397" i="6" s="1"/>
  <c r="G405" i="6"/>
  <c r="J405" i="6" s="1"/>
  <c r="G409" i="6"/>
  <c r="J409" i="6" s="1"/>
  <c r="G413" i="6"/>
  <c r="J413" i="6" s="1"/>
  <c r="G417" i="6"/>
  <c r="J417" i="6" s="1"/>
  <c r="G421" i="6"/>
  <c r="J421" i="6" s="1"/>
  <c r="G377" i="6"/>
  <c r="J377" i="6" s="1"/>
  <c r="G381" i="6"/>
  <c r="J381" i="6" s="1"/>
  <c r="G385" i="6"/>
  <c r="G392" i="6"/>
  <c r="G400" i="6"/>
  <c r="J400" i="6" s="1"/>
  <c r="G431" i="6"/>
  <c r="J431" i="6" s="1"/>
  <c r="G439" i="6"/>
  <c r="J439" i="6" s="1"/>
  <c r="G447" i="6"/>
  <c r="J447" i="6" s="1"/>
  <c r="G455" i="6"/>
  <c r="J455" i="6" s="1"/>
  <c r="G426" i="6"/>
  <c r="J426" i="6" s="1"/>
  <c r="G434" i="6"/>
  <c r="G442" i="6"/>
  <c r="G450" i="6"/>
  <c r="J450" i="6" s="1"/>
  <c r="G457" i="6"/>
  <c r="J457" i="6" s="1"/>
  <c r="G461" i="6"/>
  <c r="G465" i="6"/>
  <c r="G469" i="6"/>
  <c r="J469" i="6" s="1"/>
  <c r="G473" i="6"/>
  <c r="J473" i="6" s="1"/>
  <c r="G477" i="6"/>
  <c r="G481" i="6"/>
  <c r="G485" i="6"/>
  <c r="J485" i="6" s="1"/>
  <c r="G489" i="6"/>
  <c r="J489" i="6" s="1"/>
  <c r="G493" i="6"/>
  <c r="G497" i="6"/>
  <c r="G501" i="6"/>
  <c r="J501" i="6" s="1"/>
  <c r="G505" i="6"/>
  <c r="J505" i="6" s="1"/>
  <c r="G509" i="6"/>
  <c r="G510" i="6"/>
  <c r="J510" i="6" s="1"/>
  <c r="G514" i="6"/>
  <c r="G518" i="6"/>
  <c r="J518" i="6" s="1"/>
  <c r="G522" i="6"/>
  <c r="J522" i="6" s="1"/>
  <c r="G526" i="6"/>
  <c r="J526" i="6" s="1"/>
  <c r="G530" i="6"/>
  <c r="J530" i="6" s="1"/>
  <c r="G534" i="6"/>
  <c r="J534" i="6" s="1"/>
  <c r="G538" i="6"/>
  <c r="J538" i="6" s="1"/>
  <c r="G542" i="6"/>
  <c r="J542" i="6" s="1"/>
  <c r="G546" i="6"/>
  <c r="J546" i="6" s="1"/>
  <c r="G550" i="6"/>
  <c r="J550" i="6" s="1"/>
  <c r="G554" i="6"/>
  <c r="J554" i="6" s="1"/>
  <c r="G558" i="6"/>
  <c r="J558" i="6" s="1"/>
  <c r="G592" i="6"/>
  <c r="J592" i="6" s="1"/>
  <c r="G573" i="6"/>
  <c r="J573" i="6" s="1"/>
  <c r="G577" i="6"/>
  <c r="J577" i="6" s="1"/>
  <c r="G581" i="6"/>
  <c r="J581" i="6" s="1"/>
  <c r="G585" i="6"/>
  <c r="J585" i="6" s="1"/>
  <c r="G589" i="6"/>
  <c r="J589" i="6" s="1"/>
  <c r="G563" i="6"/>
  <c r="J563" i="6" s="1"/>
  <c r="G569" i="6"/>
  <c r="J569" i="6" s="1"/>
  <c r="G598" i="6"/>
  <c r="J598" i="6" s="1"/>
  <c r="G602" i="6"/>
  <c r="J602" i="6" s="1"/>
  <c r="G606" i="6"/>
  <c r="G610" i="6"/>
  <c r="G614" i="6"/>
  <c r="J614" i="6" s="1"/>
  <c r="G618" i="6"/>
  <c r="J618" i="6" s="1"/>
  <c r="G622" i="6"/>
  <c r="G626" i="6"/>
  <c r="G630" i="6"/>
  <c r="J630" i="6" s="1"/>
  <c r="G634" i="6"/>
  <c r="J634" i="6" s="1"/>
  <c r="G638" i="6"/>
  <c r="G647" i="6"/>
  <c r="G651" i="6"/>
  <c r="J651" i="6" s="1"/>
  <c r="G655" i="6"/>
  <c r="J655" i="6" s="1"/>
  <c r="G659" i="6"/>
  <c r="G644" i="6"/>
  <c r="J644" i="6" s="1"/>
  <c r="G664" i="6"/>
  <c r="G668" i="6"/>
  <c r="J668" i="6" s="1"/>
  <c r="G672" i="6"/>
  <c r="G676" i="6"/>
  <c r="G680" i="6"/>
  <c r="G684" i="6"/>
  <c r="J684" i="6" s="1"/>
  <c r="G689" i="6"/>
  <c r="G696" i="6"/>
  <c r="G686" i="6"/>
  <c r="J686" i="6" s="1"/>
  <c r="G692" i="6"/>
  <c r="J692" i="6" s="1"/>
  <c r="G755" i="6"/>
  <c r="J755" i="6" s="1"/>
  <c r="G708" i="6"/>
  <c r="G716" i="6"/>
  <c r="G724" i="6"/>
  <c r="J724" i="6" s="1"/>
  <c r="G732" i="6"/>
  <c r="G749" i="6"/>
  <c r="J749" i="6" s="1"/>
  <c r="G703" i="6"/>
  <c r="J703" i="6" s="1"/>
  <c r="G711" i="6"/>
  <c r="J711" i="6" s="1"/>
  <c r="G719" i="6"/>
  <c r="J719" i="6" s="1"/>
  <c r="G727" i="6"/>
  <c r="J727" i="6" s="1"/>
  <c r="G735" i="6"/>
  <c r="J735" i="6" s="1"/>
  <c r="G753" i="6"/>
  <c r="J753" i="6" s="1"/>
  <c r="G742" i="6"/>
  <c r="J742" i="6" s="1"/>
  <c r="G750" i="6"/>
  <c r="J750" i="6" s="1"/>
  <c r="G758" i="6"/>
  <c r="J758" i="6" s="1"/>
  <c r="G759" i="6"/>
  <c r="J759" i="6" s="1"/>
  <c r="G763" i="6"/>
  <c r="J763" i="6" s="1"/>
  <c r="G767" i="6"/>
  <c r="J767" i="6" s="1"/>
  <c r="G775" i="6"/>
  <c r="J775" i="6" s="1"/>
  <c r="G781" i="6"/>
  <c r="J781" i="6" s="1"/>
  <c r="G772" i="6"/>
  <c r="J772" i="6" s="1"/>
  <c r="G782" i="6"/>
  <c r="J782" i="6" s="1"/>
  <c r="G787" i="6"/>
  <c r="J787" i="6" s="1"/>
  <c r="G796" i="6"/>
  <c r="J796" i="6" s="1"/>
  <c r="G799" i="6"/>
  <c r="J799" i="6" s="1"/>
  <c r="G803" i="6"/>
  <c r="J803" i="6" s="1"/>
  <c r="E83" i="6"/>
  <c r="J83" i="6" s="1"/>
  <c r="E69" i="6"/>
  <c r="J69" i="6" s="1"/>
  <c r="G65" i="6"/>
  <c r="E57" i="6"/>
  <c r="J57" i="6" s="1"/>
  <c r="G49" i="6"/>
  <c r="E41" i="6"/>
  <c r="J41" i="6" s="1"/>
  <c r="G33" i="6"/>
  <c r="E25" i="6"/>
  <c r="J25" i="6" s="1"/>
  <c r="G9" i="6"/>
  <c r="AE5" i="6"/>
  <c r="O5" i="6"/>
  <c r="W4" i="6"/>
  <c r="E82" i="6"/>
  <c r="J82" i="6" s="1"/>
  <c r="E56" i="6"/>
  <c r="J56" i="6" s="1"/>
  <c r="G48" i="6"/>
  <c r="E40" i="6"/>
  <c r="J40" i="6" s="1"/>
  <c r="G32" i="6"/>
  <c r="E24" i="6"/>
  <c r="J24" i="6" s="1"/>
  <c r="G16" i="6"/>
  <c r="AL5" i="6"/>
  <c r="V5" i="6"/>
  <c r="G31" i="6"/>
  <c r="E23" i="6"/>
  <c r="J23" i="6" s="1"/>
  <c r="G15" i="6"/>
  <c r="E81" i="6"/>
  <c r="J81" i="6" s="1"/>
  <c r="E55" i="6"/>
  <c r="J55" i="6" s="1"/>
  <c r="G47" i="6"/>
  <c r="E39" i="6"/>
  <c r="E76" i="6"/>
  <c r="G66" i="6"/>
  <c r="G58" i="6"/>
  <c r="G50" i="6"/>
  <c r="E42" i="6"/>
  <c r="G34" i="6"/>
  <c r="E26" i="6"/>
  <c r="J26" i="6" s="1"/>
  <c r="G10" i="6"/>
  <c r="AF4" i="6"/>
  <c r="P4" i="6"/>
  <c r="J231" i="6"/>
  <c r="J215" i="6"/>
  <c r="J167" i="6"/>
  <c r="J151" i="6"/>
  <c r="J276" i="6"/>
  <c r="J280" i="6"/>
  <c r="J284" i="6"/>
  <c r="J427" i="6"/>
  <c r="J385" i="6"/>
  <c r="J392" i="6"/>
  <c r="J407" i="6"/>
  <c r="J411" i="6"/>
  <c r="J415" i="6"/>
  <c r="J419" i="6"/>
  <c r="J443" i="6"/>
  <c r="J393" i="6"/>
  <c r="J401" i="6"/>
  <c r="J451" i="6"/>
  <c r="J434" i="6"/>
  <c r="J442" i="6"/>
  <c r="J461" i="6"/>
  <c r="J465" i="6"/>
  <c r="J477" i="6"/>
  <c r="J481" i="6"/>
  <c r="J493" i="6"/>
  <c r="J497" i="6"/>
  <c r="J509" i="6"/>
  <c r="J514" i="6"/>
  <c r="J520" i="6"/>
  <c r="J524" i="6"/>
  <c r="J528" i="6"/>
  <c r="J532" i="6"/>
  <c r="J536" i="6"/>
  <c r="J540" i="6"/>
  <c r="J544" i="6"/>
  <c r="J548" i="6"/>
  <c r="J552" i="6"/>
  <c r="J556" i="6"/>
  <c r="J560" i="6"/>
  <c r="J562" i="6"/>
  <c r="J567" i="6"/>
  <c r="J576" i="6"/>
  <c r="J580" i="6"/>
  <c r="J584" i="6"/>
  <c r="J566" i="6"/>
  <c r="J606" i="6"/>
  <c r="J610" i="6"/>
  <c r="J622" i="6"/>
  <c r="J626" i="6"/>
  <c r="J638" i="6"/>
  <c r="J647" i="6"/>
  <c r="J659" i="6"/>
  <c r="J664" i="6"/>
  <c r="J672" i="6"/>
  <c r="J676" i="6"/>
  <c r="J680" i="6"/>
  <c r="J688" i="6"/>
  <c r="J696" i="6"/>
  <c r="J689" i="6"/>
  <c r="J708" i="6"/>
  <c r="J706" i="6"/>
  <c r="J716" i="6"/>
  <c r="J732" i="6"/>
  <c r="J723" i="6"/>
  <c r="J731" i="6"/>
  <c r="J771" i="6"/>
  <c r="J751" i="6"/>
  <c r="J780" i="6"/>
  <c r="J795" i="6"/>
  <c r="G272" i="6"/>
  <c r="J272" i="6" s="1"/>
  <c r="E96" i="6"/>
  <c r="J96" i="6" s="1"/>
  <c r="E92" i="6"/>
  <c r="E88" i="6"/>
  <c r="E84" i="6"/>
  <c r="G267" i="6"/>
  <c r="J267" i="6" s="1"/>
  <c r="G263" i="6"/>
  <c r="J263" i="6" s="1"/>
  <c r="G259" i="6"/>
  <c r="J259" i="6" s="1"/>
  <c r="G255" i="6"/>
  <c r="J255" i="6" s="1"/>
  <c r="G251" i="6"/>
  <c r="J251" i="6" s="1"/>
  <c r="G247" i="6"/>
  <c r="J247" i="6" s="1"/>
  <c r="G243" i="6"/>
  <c r="J243" i="6" s="1"/>
  <c r="G239" i="6"/>
  <c r="J239" i="6" s="1"/>
  <c r="G235" i="6"/>
  <c r="J235" i="6" s="1"/>
  <c r="G231" i="6"/>
  <c r="G227" i="6"/>
  <c r="J227" i="6" s="1"/>
  <c r="G223" i="6"/>
  <c r="J223" i="6" s="1"/>
  <c r="G219" i="6"/>
  <c r="J219" i="6" s="1"/>
  <c r="G215" i="6"/>
  <c r="G211" i="6"/>
  <c r="J211" i="6" s="1"/>
  <c r="G207" i="6"/>
  <c r="J207" i="6" s="1"/>
  <c r="G203" i="6"/>
  <c r="J203" i="6" s="1"/>
  <c r="G199" i="6"/>
  <c r="J199" i="6" s="1"/>
  <c r="G195" i="6"/>
  <c r="J195" i="6" s="1"/>
  <c r="G191" i="6"/>
  <c r="J191" i="6" s="1"/>
  <c r="G187" i="6"/>
  <c r="J187" i="6" s="1"/>
  <c r="G183" i="6"/>
  <c r="J183" i="6" s="1"/>
  <c r="G179" i="6"/>
  <c r="J179" i="6" s="1"/>
  <c r="G175" i="6"/>
  <c r="J175" i="6" s="1"/>
  <c r="G171" i="6"/>
  <c r="J171" i="6" s="1"/>
  <c r="G167" i="6"/>
  <c r="G163" i="6"/>
  <c r="J163" i="6" s="1"/>
  <c r="G159" i="6"/>
  <c r="J159" i="6" s="1"/>
  <c r="G155" i="6"/>
  <c r="J155" i="6" s="1"/>
  <c r="G151" i="6"/>
  <c r="G147" i="6"/>
  <c r="J147" i="6" s="1"/>
  <c r="G143" i="6"/>
  <c r="J143" i="6" s="1"/>
  <c r="G139" i="6"/>
  <c r="J139" i="6" s="1"/>
  <c r="G135" i="6"/>
  <c r="J135" i="6" s="1"/>
  <c r="G131" i="6"/>
  <c r="J131" i="6" s="1"/>
  <c r="G127" i="6"/>
  <c r="J127" i="6" s="1"/>
  <c r="G123" i="6"/>
  <c r="J123" i="6" s="1"/>
  <c r="G119" i="6"/>
  <c r="J119" i="6" s="1"/>
  <c r="G115" i="6"/>
  <c r="J115" i="6" s="1"/>
  <c r="G111" i="6"/>
  <c r="G107" i="6"/>
  <c r="G103" i="6"/>
  <c r="G274" i="6"/>
  <c r="J274" i="6" s="1"/>
  <c r="G278" i="6"/>
  <c r="J278" i="6" s="1"/>
  <c r="G282" i="6"/>
  <c r="J282" i="6" s="1"/>
  <c r="G286" i="6"/>
  <c r="J286" i="6" s="1"/>
  <c r="G293" i="6"/>
  <c r="J293" i="6" s="1"/>
  <c r="G297" i="6"/>
  <c r="J297" i="6" s="1"/>
  <c r="G301" i="6"/>
  <c r="J301" i="6" s="1"/>
  <c r="G305" i="6"/>
  <c r="J305" i="6" s="1"/>
  <c r="G309" i="6"/>
  <c r="J309" i="6" s="1"/>
  <c r="G313" i="6"/>
  <c r="J313" i="6" s="1"/>
  <c r="G317" i="6"/>
  <c r="J317" i="6" s="1"/>
  <c r="G321" i="6"/>
  <c r="J321" i="6" s="1"/>
  <c r="G325" i="6"/>
  <c r="J325" i="6" s="1"/>
  <c r="G329" i="6"/>
  <c r="J329" i="6" s="1"/>
  <c r="G333" i="6"/>
  <c r="J333" i="6" s="1"/>
  <c r="G337" i="6"/>
  <c r="J337" i="6" s="1"/>
  <c r="G341" i="6"/>
  <c r="J341" i="6" s="1"/>
  <c r="G345" i="6"/>
  <c r="J345" i="6" s="1"/>
  <c r="G349" i="6"/>
  <c r="J349" i="6" s="1"/>
  <c r="G353" i="6"/>
  <c r="J353" i="6" s="1"/>
  <c r="G357" i="6"/>
  <c r="J357" i="6" s="1"/>
  <c r="G361" i="6"/>
  <c r="J361" i="6" s="1"/>
  <c r="G365" i="6"/>
  <c r="J365" i="6" s="1"/>
  <c r="G369" i="6"/>
  <c r="J369" i="6" s="1"/>
  <c r="G373" i="6"/>
  <c r="J373" i="6" s="1"/>
  <c r="G391" i="6"/>
  <c r="J391" i="6" s="1"/>
  <c r="G399" i="6"/>
  <c r="J399" i="6" s="1"/>
  <c r="G422" i="6"/>
  <c r="J422" i="6" s="1"/>
  <c r="G406" i="6"/>
  <c r="J406" i="6" s="1"/>
  <c r="G410" i="6"/>
  <c r="J410" i="6" s="1"/>
  <c r="G414" i="6"/>
  <c r="J414" i="6" s="1"/>
  <c r="G418" i="6"/>
  <c r="J418" i="6" s="1"/>
  <c r="G378" i="6"/>
  <c r="J378" i="6" s="1"/>
  <c r="G382" i="6"/>
  <c r="J382" i="6" s="1"/>
  <c r="G386" i="6"/>
  <c r="J386" i="6" s="1"/>
  <c r="G394" i="6"/>
  <c r="J394" i="6" s="1"/>
  <c r="G402" i="6"/>
  <c r="J402" i="6" s="1"/>
  <c r="G433" i="6"/>
  <c r="J433" i="6" s="1"/>
  <c r="G441" i="6"/>
  <c r="J441" i="6" s="1"/>
  <c r="G449" i="6"/>
  <c r="J449" i="6" s="1"/>
  <c r="G428" i="6"/>
  <c r="J428" i="6" s="1"/>
  <c r="G436" i="6"/>
  <c r="J436" i="6" s="1"/>
  <c r="G444" i="6"/>
  <c r="J444" i="6" s="1"/>
  <c r="G452" i="6"/>
  <c r="J452" i="6" s="1"/>
  <c r="G458" i="6"/>
  <c r="J458" i="6" s="1"/>
  <c r="G462" i="6"/>
  <c r="J462" i="6" s="1"/>
  <c r="G466" i="6"/>
  <c r="J466" i="6" s="1"/>
  <c r="G470" i="6"/>
  <c r="J470" i="6" s="1"/>
  <c r="G474" i="6"/>
  <c r="J474" i="6" s="1"/>
  <c r="G478" i="6"/>
  <c r="J478" i="6" s="1"/>
  <c r="G482" i="6"/>
  <c r="J482" i="6" s="1"/>
  <c r="G486" i="6"/>
  <c r="J486" i="6" s="1"/>
  <c r="G490" i="6"/>
  <c r="J490" i="6" s="1"/>
  <c r="G494" i="6"/>
  <c r="J494" i="6" s="1"/>
  <c r="G498" i="6"/>
  <c r="J498" i="6" s="1"/>
  <c r="G502" i="6"/>
  <c r="J502" i="6" s="1"/>
  <c r="G506" i="6"/>
  <c r="J506" i="6" s="1"/>
  <c r="G511" i="6"/>
  <c r="J511" i="6" s="1"/>
  <c r="G515" i="6"/>
  <c r="J515" i="6" s="1"/>
  <c r="G519" i="6"/>
  <c r="J519" i="6" s="1"/>
  <c r="G523" i="6"/>
  <c r="J523" i="6" s="1"/>
  <c r="G527" i="6"/>
  <c r="J527" i="6" s="1"/>
  <c r="G531" i="6"/>
  <c r="J531" i="6" s="1"/>
  <c r="G535" i="6"/>
  <c r="J535" i="6" s="1"/>
  <c r="G539" i="6"/>
  <c r="J539" i="6" s="1"/>
  <c r="G543" i="6"/>
  <c r="J543" i="6" s="1"/>
  <c r="G547" i="6"/>
  <c r="J547" i="6" s="1"/>
  <c r="G551" i="6"/>
  <c r="J551" i="6" s="1"/>
  <c r="G555" i="6"/>
  <c r="J555" i="6" s="1"/>
  <c r="G559" i="6"/>
  <c r="J559" i="6" s="1"/>
  <c r="G570" i="6"/>
  <c r="J570" i="6" s="1"/>
  <c r="G574" i="6"/>
  <c r="J574" i="6" s="1"/>
  <c r="G578" i="6"/>
  <c r="J578" i="6" s="1"/>
  <c r="G582" i="6"/>
  <c r="J582" i="6" s="1"/>
  <c r="G586" i="6"/>
  <c r="J586" i="6" s="1"/>
  <c r="G590" i="6"/>
  <c r="J590" i="6" s="1"/>
  <c r="G564" i="6"/>
  <c r="J564" i="6" s="1"/>
  <c r="G593" i="6"/>
  <c r="J593" i="6" s="1"/>
  <c r="G599" i="6"/>
  <c r="J599" i="6" s="1"/>
  <c r="G603" i="6"/>
  <c r="J603" i="6" s="1"/>
  <c r="G607" i="6"/>
  <c r="J607" i="6" s="1"/>
  <c r="G611" i="6"/>
  <c r="J611" i="6" s="1"/>
  <c r="G615" i="6"/>
  <c r="J615" i="6" s="1"/>
  <c r="G619" i="6"/>
  <c r="J619" i="6" s="1"/>
  <c r="G623" i="6"/>
  <c r="J623" i="6" s="1"/>
  <c r="G627" i="6"/>
  <c r="J627" i="6" s="1"/>
  <c r="G631" i="6"/>
  <c r="J631" i="6" s="1"/>
  <c r="G635" i="6"/>
  <c r="J635" i="6" s="1"/>
  <c r="G639" i="6"/>
  <c r="J639" i="6" s="1"/>
  <c r="G643" i="6"/>
  <c r="J643" i="6" s="1"/>
  <c r="G648" i="6"/>
  <c r="J648" i="6" s="1"/>
  <c r="G652" i="6"/>
  <c r="J652" i="6" s="1"/>
  <c r="G656" i="6"/>
  <c r="J656" i="6" s="1"/>
  <c r="G660" i="6"/>
  <c r="J660" i="6" s="1"/>
  <c r="G641" i="6"/>
  <c r="J641" i="6" s="1"/>
  <c r="G665" i="6"/>
  <c r="J665" i="6" s="1"/>
  <c r="G669" i="6"/>
  <c r="J669" i="6" s="1"/>
  <c r="G673" i="6"/>
  <c r="J673" i="6" s="1"/>
  <c r="G677" i="6"/>
  <c r="J677" i="6" s="1"/>
  <c r="G681" i="6"/>
  <c r="J681" i="6" s="1"/>
  <c r="G685" i="6"/>
  <c r="J685" i="6" s="1"/>
  <c r="G691" i="6"/>
  <c r="J691" i="6" s="1"/>
  <c r="G697" i="6"/>
  <c r="J697" i="6" s="1"/>
  <c r="G687" i="6"/>
  <c r="J687" i="6" s="1"/>
  <c r="G694" i="6"/>
  <c r="J694" i="6" s="1"/>
  <c r="G700" i="6"/>
  <c r="J700" i="6" s="1"/>
  <c r="G702" i="6"/>
  <c r="J702" i="6" s="1"/>
  <c r="G710" i="6"/>
  <c r="J710" i="6" s="1"/>
  <c r="G718" i="6"/>
  <c r="J718" i="6" s="1"/>
  <c r="G726" i="6"/>
  <c r="J726" i="6" s="1"/>
  <c r="G734" i="6"/>
  <c r="J734" i="6" s="1"/>
  <c r="G757" i="6"/>
  <c r="J757" i="6" s="1"/>
  <c r="G743" i="6"/>
  <c r="J743" i="6" s="1"/>
  <c r="G705" i="6"/>
  <c r="J705" i="6" s="1"/>
  <c r="G713" i="6"/>
  <c r="J713" i="6" s="1"/>
  <c r="G721" i="6"/>
  <c r="J721" i="6" s="1"/>
  <c r="G729" i="6"/>
  <c r="J729" i="6" s="1"/>
  <c r="G785" i="6"/>
  <c r="J785" i="6" s="1"/>
  <c r="G744" i="6"/>
  <c r="J744" i="6" s="1"/>
  <c r="G752" i="6"/>
  <c r="J752" i="6" s="1"/>
  <c r="G737" i="6"/>
  <c r="J737" i="6" s="1"/>
  <c r="G760" i="6"/>
  <c r="J760" i="6" s="1"/>
  <c r="G764" i="6"/>
  <c r="J764" i="6" s="1"/>
  <c r="G769" i="6"/>
  <c r="J769" i="6" s="1"/>
  <c r="G779" i="6"/>
  <c r="J779" i="6" s="1"/>
  <c r="G790" i="6"/>
  <c r="J790" i="6" s="1"/>
  <c r="G774" i="6"/>
  <c r="J774" i="6" s="1"/>
  <c r="G792" i="6"/>
  <c r="J792" i="6" s="1"/>
  <c r="G784" i="6"/>
  <c r="J784" i="6" s="1"/>
  <c r="G789" i="6"/>
  <c r="J789" i="6" s="1"/>
  <c r="G797" i="6"/>
  <c r="J797" i="6" s="1"/>
  <c r="G800" i="6"/>
  <c r="J800" i="6" s="1"/>
  <c r="G804" i="6"/>
  <c r="J804" i="6" s="1"/>
  <c r="E79" i="6"/>
  <c r="J79" i="6" s="1"/>
  <c r="E61" i="6"/>
  <c r="J61" i="6" s="1"/>
  <c r="G53" i="6"/>
  <c r="E45" i="6"/>
  <c r="G37" i="6"/>
  <c r="E29" i="6"/>
  <c r="J29" i="6" s="1"/>
  <c r="G21" i="6"/>
  <c r="E13" i="6"/>
  <c r="J13" i="6" s="1"/>
  <c r="E9" i="6"/>
  <c r="J9" i="6" s="1"/>
  <c r="AA5" i="6"/>
  <c r="AI4" i="6"/>
  <c r="S4" i="6"/>
  <c r="E78" i="6"/>
  <c r="J78" i="6" s="1"/>
  <c r="G68" i="6"/>
  <c r="E60" i="6"/>
  <c r="G52" i="6"/>
  <c r="E44" i="6"/>
  <c r="J44" i="6" s="1"/>
  <c r="G36" i="6"/>
  <c r="E28" i="6"/>
  <c r="G20" i="6"/>
  <c r="E12" i="6"/>
  <c r="J12" i="6" s="1"/>
  <c r="AH5" i="6"/>
  <c r="R5" i="6"/>
  <c r="G35" i="6"/>
  <c r="E27" i="6"/>
  <c r="J27" i="6" s="1"/>
  <c r="G19" i="6"/>
  <c r="E11" i="6"/>
  <c r="J11" i="6" s="1"/>
  <c r="E77" i="6"/>
  <c r="J77" i="6" s="1"/>
  <c r="G67" i="6"/>
  <c r="G59" i="6"/>
  <c r="G51" i="6"/>
  <c r="E43" i="6"/>
  <c r="J43" i="6" s="1"/>
  <c r="E72" i="6"/>
  <c r="J72" i="6" s="1"/>
  <c r="G62" i="6"/>
  <c r="E58" i="6"/>
  <c r="J58" i="6" s="1"/>
  <c r="G54" i="6"/>
  <c r="E46" i="6"/>
  <c r="J46" i="6" s="1"/>
  <c r="G38" i="6"/>
  <c r="E30" i="6"/>
  <c r="G22" i="6"/>
  <c r="E14" i="6"/>
  <c r="J14" i="6" s="1"/>
  <c r="E10" i="6"/>
  <c r="J10" i="6" s="1"/>
  <c r="AB4" i="6"/>
  <c r="L4" i="6"/>
  <c r="J42" i="6" l="1"/>
  <c r="J84" i="6"/>
  <c r="J76" i="6"/>
  <c r="J45" i="6"/>
  <c r="J88" i="6"/>
  <c r="J39" i="6"/>
  <c r="J89" i="6"/>
  <c r="J101" i="6"/>
  <c r="J105" i="6"/>
  <c r="J18" i="6"/>
  <c r="J30" i="6"/>
  <c r="J28" i="6"/>
  <c r="J60" i="6"/>
  <c r="J92" i="6"/>
  <c r="J93" i="6"/>
  <c r="J70" i="6"/>
  <c r="J102" i="6"/>
  <c r="J63" i="6"/>
  <c r="J100" i="6"/>
  <c r="Y16" i="14"/>
  <c r="W15" i="14"/>
  <c r="W14" i="14"/>
  <c r="Y6" i="14"/>
  <c r="X5" i="14"/>
  <c r="W4" i="14"/>
  <c r="Y14" i="14"/>
  <c r="W12" i="14"/>
  <c r="Y9" i="14"/>
  <c r="Y8" i="14"/>
  <c r="W7" i="14"/>
  <c r="W6" i="14"/>
  <c r="X12" i="14"/>
  <c r="X18" i="14"/>
  <c r="Y11" i="14"/>
  <c r="Y21" i="14"/>
  <c r="X6" i="14"/>
  <c r="W10" i="14"/>
  <c r="Y13" i="14"/>
  <c r="W20" i="14"/>
  <c r="X22" i="14"/>
  <c r="W22" i="14"/>
  <c r="W5" i="14"/>
  <c r="Y4" i="14"/>
  <c r="Y10" i="14"/>
  <c r="X14" i="14"/>
  <c r="Y17" i="14"/>
  <c r="W19" i="14"/>
  <c r="W8" i="14"/>
  <c r="W21" i="14"/>
  <c r="X19" i="14"/>
  <c r="X8" i="14"/>
  <c r="X3" i="14"/>
  <c r="Y7" i="14"/>
  <c r="X7" i="14"/>
  <c r="W11" i="14"/>
  <c r="X10" i="14"/>
  <c r="W18" i="14"/>
  <c r="X15" i="14"/>
  <c r="X17" i="14"/>
  <c r="X4" i="14"/>
  <c r="Y20" i="14"/>
  <c r="Y3" i="14"/>
  <c r="Y12" i="14"/>
  <c r="Y18" i="14"/>
  <c r="X11" i="14"/>
  <c r="W13" i="14"/>
  <c r="W17" i="14"/>
  <c r="Y5" i="14"/>
  <c r="X9" i="14"/>
  <c r="X16" i="14"/>
  <c r="X20" i="14"/>
  <c r="X13" i="14"/>
  <c r="Y15" i="14"/>
  <c r="Y23" i="14"/>
  <c r="W16" i="14"/>
  <c r="Y19" i="14"/>
  <c r="X21" i="14"/>
  <c r="W9" i="14"/>
  <c r="W3" i="14"/>
  <c r="W24" i="14" s="1"/>
  <c r="Y22" i="14"/>
  <c r="K14" i="11"/>
  <c r="P14" i="11" s="1"/>
  <c r="K31" i="11"/>
  <c r="P31" i="11" s="1"/>
  <c r="K47" i="11"/>
  <c r="P47" i="11" s="1"/>
  <c r="K28" i="11"/>
  <c r="P28" i="11" s="1"/>
  <c r="K49" i="11"/>
  <c r="K18" i="11"/>
  <c r="P18" i="11" s="1"/>
  <c r="K34" i="11"/>
  <c r="P34" i="11" s="1"/>
  <c r="K15" i="11"/>
  <c r="P15" i="11" s="1"/>
  <c r="K35" i="11"/>
  <c r="P35" i="11" s="1"/>
  <c r="K17" i="11"/>
  <c r="P17" i="11" s="1"/>
  <c r="K33" i="11"/>
  <c r="P33" i="11" s="1"/>
  <c r="K21" i="11"/>
  <c r="P21" i="11" s="1"/>
  <c r="K41" i="11"/>
  <c r="P41" i="11" s="1"/>
  <c r="K23" i="11"/>
  <c r="P23" i="11" s="1"/>
  <c r="K39" i="11"/>
  <c r="P39" i="11" s="1"/>
  <c r="K22" i="11"/>
  <c r="P22" i="11" s="1"/>
  <c r="K38" i="11"/>
  <c r="P38" i="11" s="1"/>
  <c r="K40" i="11"/>
  <c r="P40" i="11" s="1"/>
  <c r="K25" i="11"/>
  <c r="P25" i="11" s="1"/>
  <c r="K48" i="11"/>
  <c r="P48" i="11" s="1"/>
  <c r="K27" i="11"/>
  <c r="P27" i="11" s="1"/>
  <c r="K43" i="11"/>
  <c r="P43" i="11" s="1"/>
  <c r="K26" i="11"/>
  <c r="P26" i="11" s="1"/>
  <c r="K42" i="11"/>
  <c r="P42" i="11" s="1"/>
  <c r="K24" i="11"/>
  <c r="P24" i="11" s="1"/>
  <c r="K44" i="11"/>
  <c r="P44" i="11" s="1"/>
  <c r="K32" i="11"/>
  <c r="P32" i="11" s="1"/>
  <c r="K16" i="11"/>
  <c r="P16" i="11" s="1"/>
  <c r="J16" i="10"/>
  <c r="D27" i="10"/>
  <c r="C27" i="10" s="1"/>
  <c r="D26" i="10"/>
  <c r="C26" i="10" s="1"/>
  <c r="J15" i="10"/>
  <c r="J13" i="10"/>
  <c r="D24" i="10"/>
  <c r="C24" i="10" s="1"/>
  <c r="K16" i="10"/>
  <c r="K13" i="10"/>
  <c r="K17" i="10"/>
  <c r="K15" i="10"/>
  <c r="J14" i="10"/>
  <c r="D25" i="10"/>
  <c r="C25" i="10" s="1"/>
  <c r="J103" i="6"/>
  <c r="J107" i="6"/>
  <c r="J111" i="6"/>
  <c r="J38" i="6"/>
  <c r="J36" i="6"/>
  <c r="J21" i="6"/>
  <c r="J53" i="6"/>
  <c r="J94" i="6"/>
  <c r="J34" i="6"/>
  <c r="J66" i="6"/>
  <c r="J59" i="6"/>
  <c r="J16" i="6"/>
  <c r="J48" i="6"/>
  <c r="J87" i="6"/>
  <c r="J104" i="6"/>
  <c r="J108" i="6"/>
  <c r="J51" i="6"/>
  <c r="J19" i="6"/>
  <c r="J68" i="6"/>
  <c r="J98" i="6"/>
  <c r="J31" i="6"/>
  <c r="J33" i="6"/>
  <c r="J65" i="6"/>
  <c r="J91" i="6"/>
  <c r="I804" i="6"/>
  <c r="I803" i="6"/>
  <c r="I802" i="6"/>
  <c r="I801" i="6"/>
  <c r="I800" i="6"/>
  <c r="I799" i="6"/>
  <c r="I793" i="6"/>
  <c r="I798" i="6"/>
  <c r="I797" i="6"/>
  <c r="I796" i="6"/>
  <c r="I795" i="6"/>
  <c r="I794" i="6"/>
  <c r="I792" i="6"/>
  <c r="I790" i="6"/>
  <c r="I788" i="6"/>
  <c r="I791" i="6"/>
  <c r="I785" i="6"/>
  <c r="I783" i="6"/>
  <c r="I781" i="6"/>
  <c r="I779" i="6"/>
  <c r="I777" i="6"/>
  <c r="I787" i="6"/>
  <c r="I782" i="6"/>
  <c r="I775" i="6"/>
  <c r="I773" i="6"/>
  <c r="I771" i="6"/>
  <c r="I769" i="6"/>
  <c r="I767" i="6"/>
  <c r="I766" i="6"/>
  <c r="I765" i="6"/>
  <c r="I764" i="6"/>
  <c r="I763" i="6"/>
  <c r="I762" i="6"/>
  <c r="I761" i="6"/>
  <c r="I760" i="6"/>
  <c r="I759" i="6"/>
  <c r="I784" i="6"/>
  <c r="I786" i="6"/>
  <c r="I774" i="6"/>
  <c r="I772" i="6"/>
  <c r="I770" i="6"/>
  <c r="I768" i="6"/>
  <c r="I789" i="6"/>
  <c r="I758" i="6"/>
  <c r="I756" i="6"/>
  <c r="I754" i="6"/>
  <c r="I752" i="6"/>
  <c r="I750" i="6"/>
  <c r="I748" i="6"/>
  <c r="I746" i="6"/>
  <c r="I744" i="6"/>
  <c r="I742" i="6"/>
  <c r="I740" i="6"/>
  <c r="I778" i="6"/>
  <c r="I776" i="6"/>
  <c r="I757" i="6"/>
  <c r="I755" i="6"/>
  <c r="I753" i="6"/>
  <c r="I751" i="6"/>
  <c r="I749" i="6"/>
  <c r="I747" i="6"/>
  <c r="I745" i="6"/>
  <c r="I743" i="6"/>
  <c r="I736" i="6"/>
  <c r="I734" i="6"/>
  <c r="I732" i="6"/>
  <c r="I730" i="6"/>
  <c r="I728" i="6"/>
  <c r="I726" i="6"/>
  <c r="I724" i="6"/>
  <c r="I722" i="6"/>
  <c r="I720" i="6"/>
  <c r="I718" i="6"/>
  <c r="I716" i="6"/>
  <c r="I714" i="6"/>
  <c r="I712" i="6"/>
  <c r="I710" i="6"/>
  <c r="I708" i="6"/>
  <c r="I706" i="6"/>
  <c r="I704" i="6"/>
  <c r="I702" i="6"/>
  <c r="I780" i="6"/>
  <c r="I739" i="6"/>
  <c r="I738" i="6"/>
  <c r="I735" i="6"/>
  <c r="I733" i="6"/>
  <c r="I731" i="6"/>
  <c r="I729" i="6"/>
  <c r="I727" i="6"/>
  <c r="I725" i="6"/>
  <c r="I723" i="6"/>
  <c r="I721" i="6"/>
  <c r="I719" i="6"/>
  <c r="I717" i="6"/>
  <c r="I715" i="6"/>
  <c r="I713" i="6"/>
  <c r="I711" i="6"/>
  <c r="I709" i="6"/>
  <c r="I707" i="6"/>
  <c r="I705" i="6"/>
  <c r="I703" i="6"/>
  <c r="I741" i="6"/>
  <c r="I737" i="6"/>
  <c r="I701" i="6"/>
  <c r="I700" i="6"/>
  <c r="I694" i="6"/>
  <c r="I692" i="6"/>
  <c r="I690" i="6"/>
  <c r="I699" i="6"/>
  <c r="I698" i="6"/>
  <c r="I697" i="6"/>
  <c r="I696" i="6"/>
  <c r="I695" i="6"/>
  <c r="I693" i="6"/>
  <c r="I691" i="6"/>
  <c r="I689" i="6"/>
  <c r="I688" i="6"/>
  <c r="I687" i="6"/>
  <c r="I686" i="6"/>
  <c r="I685" i="6"/>
  <c r="I684" i="6"/>
  <c r="I683" i="6"/>
  <c r="I682" i="6"/>
  <c r="I681" i="6"/>
  <c r="I680" i="6"/>
  <c r="I679" i="6"/>
  <c r="I678" i="6"/>
  <c r="I677" i="6"/>
  <c r="I676" i="6"/>
  <c r="I675" i="6"/>
  <c r="I674" i="6"/>
  <c r="I673" i="6"/>
  <c r="I672" i="6"/>
  <c r="I671" i="6"/>
  <c r="I670" i="6"/>
  <c r="I669" i="6"/>
  <c r="I668" i="6"/>
  <c r="I667" i="6"/>
  <c r="I666" i="6"/>
  <c r="I665" i="6"/>
  <c r="I664" i="6"/>
  <c r="I663" i="6"/>
  <c r="I644" i="6"/>
  <c r="I642" i="6"/>
  <c r="I661" i="6"/>
  <c r="I660" i="6"/>
  <c r="I659" i="6"/>
  <c r="I658" i="6"/>
  <c r="I657" i="6"/>
  <c r="I656" i="6"/>
  <c r="I655" i="6"/>
  <c r="I654" i="6"/>
  <c r="I653" i="6"/>
  <c r="I652" i="6"/>
  <c r="I651" i="6"/>
  <c r="I650" i="6"/>
  <c r="I649" i="6"/>
  <c r="I648" i="6"/>
  <c r="I647" i="6"/>
  <c r="I646" i="6"/>
  <c r="I662" i="6"/>
  <c r="I645" i="6"/>
  <c r="I643"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8" i="6"/>
  <c r="I566" i="6"/>
  <c r="I565" i="6"/>
  <c r="I564" i="6"/>
  <c r="I563" i="6"/>
  <c r="I562" i="6"/>
  <c r="I569" i="6"/>
  <c r="I567" i="6"/>
  <c r="I519" i="6"/>
  <c r="I518" i="6"/>
  <c r="I517" i="6"/>
  <c r="I516" i="6"/>
  <c r="I515" i="6"/>
  <c r="I514" i="6"/>
  <c r="I513" i="6"/>
  <c r="I51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0" i="6"/>
  <c r="I455" i="6"/>
  <c r="I453" i="6"/>
  <c r="I451" i="6"/>
  <c r="I449" i="6"/>
  <c r="I447" i="6"/>
  <c r="I445" i="6"/>
  <c r="I443" i="6"/>
  <c r="I441" i="6"/>
  <c r="I439" i="6"/>
  <c r="I437" i="6"/>
  <c r="I435" i="6"/>
  <c r="I433" i="6"/>
  <c r="I431" i="6"/>
  <c r="I429" i="6"/>
  <c r="I427" i="6"/>
  <c r="I511" i="6"/>
  <c r="I425" i="6"/>
  <c r="I424" i="6"/>
  <c r="I423" i="6"/>
  <c r="I422" i="6"/>
  <c r="I456" i="6"/>
  <c r="I454" i="6"/>
  <c r="I452" i="6"/>
  <c r="I450" i="6"/>
  <c r="I448" i="6"/>
  <c r="I446" i="6"/>
  <c r="I444" i="6"/>
  <c r="I442" i="6"/>
  <c r="I440" i="6"/>
  <c r="I438" i="6"/>
  <c r="I436" i="6"/>
  <c r="I434" i="6"/>
  <c r="I432" i="6"/>
  <c r="I430" i="6"/>
  <c r="I428" i="6"/>
  <c r="I426"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21" i="6"/>
  <c r="I420" i="6"/>
  <c r="I419" i="6"/>
  <c r="I418" i="6"/>
  <c r="I417" i="6"/>
  <c r="I416" i="6"/>
  <c r="I415" i="6"/>
  <c r="I414" i="6"/>
  <c r="I413" i="6"/>
  <c r="I412" i="6"/>
  <c r="I411" i="6"/>
  <c r="I410" i="6"/>
  <c r="I409" i="6"/>
  <c r="I408" i="6"/>
  <c r="I407" i="6"/>
  <c r="I406" i="6"/>
  <c r="I405" i="6"/>
  <c r="I403" i="6"/>
  <c r="I401" i="6"/>
  <c r="I399" i="6"/>
  <c r="I397" i="6"/>
  <c r="I395" i="6"/>
  <c r="I393" i="6"/>
  <c r="I391" i="6"/>
  <c r="I389" i="6"/>
  <c r="I387" i="6"/>
  <c r="I386" i="6"/>
  <c r="I385" i="6"/>
  <c r="I384" i="6"/>
  <c r="I383" i="6"/>
  <c r="I382" i="6"/>
  <c r="I381" i="6"/>
  <c r="I380" i="6"/>
  <c r="I379" i="6"/>
  <c r="I378" i="6"/>
  <c r="I377" i="6"/>
  <c r="I376" i="6"/>
  <c r="I404" i="6"/>
  <c r="I402" i="6"/>
  <c r="I400" i="6"/>
  <c r="I398" i="6"/>
  <c r="I396" i="6"/>
  <c r="I394" i="6"/>
  <c r="I392" i="6"/>
  <c r="I390" i="6"/>
  <c r="I388" i="6"/>
  <c r="I289" i="6"/>
  <c r="I288" i="6"/>
  <c r="I287" i="6"/>
  <c r="I286" i="6"/>
  <c r="I285" i="6"/>
  <c r="I284" i="6"/>
  <c r="I283" i="6"/>
  <c r="I282" i="6"/>
  <c r="I281" i="6"/>
  <c r="I280" i="6"/>
  <c r="I279" i="6"/>
  <c r="I278" i="6"/>
  <c r="I277" i="6"/>
  <c r="I276" i="6"/>
  <c r="I275" i="6"/>
  <c r="I274" i="6"/>
  <c r="I273" i="6"/>
  <c r="I272" i="6"/>
  <c r="I271"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40" i="6"/>
  <c r="I37" i="6"/>
  <c r="I35" i="6"/>
  <c r="I32" i="6"/>
  <c r="I31" i="6"/>
  <c r="I26" i="6"/>
  <c r="I24" i="6"/>
  <c r="I21" i="6"/>
  <c r="I18" i="6"/>
  <c r="I15" i="6"/>
  <c r="I10"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39" i="6"/>
  <c r="I38" i="6"/>
  <c r="I36" i="6"/>
  <c r="I34" i="6"/>
  <c r="I33" i="6"/>
  <c r="I30" i="6"/>
  <c r="I29" i="6"/>
  <c r="I28" i="6"/>
  <c r="I27" i="6"/>
  <c r="I25" i="6"/>
  <c r="I23" i="6"/>
  <c r="I22" i="6"/>
  <c r="I20" i="6"/>
  <c r="I19" i="6"/>
  <c r="I17" i="6"/>
  <c r="I16" i="6"/>
  <c r="I14" i="6"/>
  <c r="I13" i="6"/>
  <c r="I12" i="6"/>
  <c r="I11" i="6"/>
  <c r="I9" i="6"/>
  <c r="J22" i="6"/>
  <c r="J54" i="6"/>
  <c r="J20" i="6"/>
  <c r="J52" i="6"/>
  <c r="J37" i="6"/>
  <c r="J86" i="6"/>
  <c r="J50" i="6"/>
  <c r="J47" i="6"/>
  <c r="J73" i="6"/>
  <c r="J32" i="6"/>
  <c r="J75" i="6"/>
  <c r="J95" i="6"/>
  <c r="J80" i="6"/>
  <c r="J67" i="6"/>
  <c r="J35" i="6"/>
  <c r="J90" i="6"/>
  <c r="J62" i="6"/>
  <c r="J15" i="6"/>
  <c r="J74" i="6"/>
  <c r="J49" i="6"/>
  <c r="J99" i="6"/>
  <c r="Y24" i="14" l="1"/>
  <c r="X24" i="14"/>
  <c r="Q32" i="11"/>
  <c r="Q16" i="11"/>
  <c r="Q42" i="11"/>
  <c r="Q48" i="11"/>
  <c r="Q22" i="11"/>
  <c r="Q21" i="11"/>
  <c r="Q15" i="11"/>
  <c r="Q28" i="11"/>
  <c r="Q26" i="11"/>
  <c r="Q25" i="11"/>
  <c r="Q39" i="11"/>
  <c r="Q33" i="11"/>
  <c r="Q34" i="11"/>
  <c r="Q47" i="11"/>
  <c r="Q44" i="11"/>
  <c r="Q43" i="11"/>
  <c r="Q40" i="11"/>
  <c r="Q23" i="11"/>
  <c r="Q17" i="11"/>
  <c r="Q18" i="11"/>
  <c r="Q31" i="11"/>
  <c r="Q24" i="11"/>
  <c r="Q27" i="11"/>
  <c r="Q38" i="11"/>
  <c r="Q41" i="11"/>
  <c r="Q35" i="11"/>
  <c r="Q37" i="11"/>
  <c r="Q14" i="11"/>
  <c r="Q45" i="11"/>
  <c r="Q29" i="11"/>
  <c r="Q19" i="11"/>
  <c r="Q30" i="11"/>
  <c r="Q46" i="11"/>
  <c r="Q36" i="11"/>
  <c r="Q20" i="11"/>
  <c r="B39" i="12" l="1"/>
  <c r="B37" i="12"/>
  <c r="B35" i="12"/>
  <c r="B33" i="12"/>
  <c r="B31" i="12"/>
  <c r="B29" i="12"/>
  <c r="B27" i="12"/>
  <c r="B25" i="12"/>
  <c r="B23" i="12"/>
  <c r="B21" i="12"/>
  <c r="B19" i="12"/>
  <c r="B17" i="12"/>
  <c r="B15" i="12"/>
  <c r="B13" i="12"/>
  <c r="B38" i="12"/>
  <c r="B36" i="12"/>
  <c r="B34" i="12"/>
  <c r="B32" i="12"/>
  <c r="B30" i="12"/>
  <c r="B28" i="12"/>
  <c r="B26" i="12"/>
  <c r="B24" i="12"/>
  <c r="B22" i="12"/>
  <c r="B20" i="12"/>
  <c r="B18" i="12"/>
  <c r="B16" i="12"/>
  <c r="B14" i="12"/>
  <c r="A68" i="12" l="1"/>
  <c r="S28" i="12"/>
  <c r="D28" i="12"/>
  <c r="U28" i="12"/>
  <c r="Q28" i="12"/>
  <c r="R28" i="12"/>
  <c r="P28" i="12"/>
  <c r="V28" i="12"/>
  <c r="C28" i="12"/>
  <c r="T28" i="12"/>
  <c r="A62" i="12"/>
  <c r="S22" i="12"/>
  <c r="D22" i="12"/>
  <c r="U22" i="12"/>
  <c r="Q22" i="12"/>
  <c r="V22" i="12"/>
  <c r="C22" i="12"/>
  <c r="T22" i="12"/>
  <c r="R22" i="12"/>
  <c r="P22" i="12"/>
  <c r="A79" i="12"/>
  <c r="U39" i="12"/>
  <c r="Q39" i="12"/>
  <c r="T39" i="12"/>
  <c r="P39" i="12"/>
  <c r="S39" i="12"/>
  <c r="D39" i="12"/>
  <c r="V39" i="12"/>
  <c r="R39" i="12"/>
  <c r="C39" i="12"/>
  <c r="A72" i="12"/>
  <c r="S32" i="12"/>
  <c r="D32" i="12"/>
  <c r="V32" i="12"/>
  <c r="R32" i="12"/>
  <c r="C32" i="12"/>
  <c r="U32" i="12"/>
  <c r="Q32" i="12"/>
  <c r="P32" i="12"/>
  <c r="T32" i="12"/>
  <c r="A76" i="12"/>
  <c r="S36" i="12"/>
  <c r="D36" i="12"/>
  <c r="V36" i="12"/>
  <c r="R36" i="12"/>
  <c r="C36" i="12"/>
  <c r="U36" i="12"/>
  <c r="Q36" i="12"/>
  <c r="T36" i="12"/>
  <c r="P36" i="12"/>
  <c r="A70" i="12"/>
  <c r="S30" i="12"/>
  <c r="D30" i="12"/>
  <c r="U30" i="12"/>
  <c r="Q30" i="12"/>
  <c r="V30" i="12"/>
  <c r="C30" i="12"/>
  <c r="T30" i="12"/>
  <c r="R30" i="12"/>
  <c r="P30" i="12"/>
  <c r="U15" i="12"/>
  <c r="Q15" i="12"/>
  <c r="A55" i="12"/>
  <c r="S15" i="12"/>
  <c r="D15" i="12"/>
  <c r="T15" i="12"/>
  <c r="R15" i="12"/>
  <c r="P15" i="12"/>
  <c r="V15" i="12"/>
  <c r="C15" i="12"/>
  <c r="A77" i="12"/>
  <c r="U37" i="12"/>
  <c r="Q37" i="12"/>
  <c r="T37" i="12"/>
  <c r="P37" i="12"/>
  <c r="S37" i="12"/>
  <c r="D37" i="12"/>
  <c r="C37" i="12"/>
  <c r="V37" i="12"/>
  <c r="R37" i="12"/>
  <c r="A73" i="12"/>
  <c r="U33" i="12"/>
  <c r="Q33" i="12"/>
  <c r="T33" i="12"/>
  <c r="P33" i="12"/>
  <c r="S33" i="12"/>
  <c r="D33" i="12"/>
  <c r="V33" i="12"/>
  <c r="R33" i="12"/>
  <c r="C33" i="12"/>
  <c r="A63" i="12"/>
  <c r="U23" i="12"/>
  <c r="Q23" i="12"/>
  <c r="S23" i="12"/>
  <c r="D23" i="12"/>
  <c r="T23" i="12"/>
  <c r="R23" i="12"/>
  <c r="P23" i="12"/>
  <c r="V23" i="12"/>
  <c r="C23" i="12"/>
  <c r="A71" i="12"/>
  <c r="U31" i="12"/>
  <c r="Q31" i="12"/>
  <c r="T31" i="12"/>
  <c r="P31" i="12"/>
  <c r="S31" i="12"/>
  <c r="D31" i="12"/>
  <c r="V31" i="12"/>
  <c r="R31" i="12"/>
  <c r="C31" i="12"/>
  <c r="A60" i="12"/>
  <c r="S20" i="12"/>
  <c r="D20" i="12"/>
  <c r="U20" i="12"/>
  <c r="Q20" i="12"/>
  <c r="R20" i="12"/>
  <c r="P20" i="12"/>
  <c r="V20" i="12"/>
  <c r="C20" i="12"/>
  <c r="T20" i="12"/>
  <c r="S14" i="12"/>
  <c r="D14" i="12"/>
  <c r="A54" i="12"/>
  <c r="U14" i="12"/>
  <c r="Q14" i="12"/>
  <c r="V14" i="12"/>
  <c r="C14" i="12"/>
  <c r="T14" i="12"/>
  <c r="R14" i="12"/>
  <c r="P14" i="12"/>
  <c r="A56" i="12"/>
  <c r="S16" i="12"/>
  <c r="D16" i="12"/>
  <c r="U16" i="12"/>
  <c r="Q16" i="12"/>
  <c r="R16" i="12"/>
  <c r="P16" i="12"/>
  <c r="V16" i="12"/>
  <c r="C16" i="12"/>
  <c r="T16" i="12"/>
  <c r="U13" i="12"/>
  <c r="Q13" i="12"/>
  <c r="A53" i="12"/>
  <c r="S13" i="12"/>
  <c r="D13" i="12"/>
  <c r="P13" i="12"/>
  <c r="V13" i="12"/>
  <c r="C13" i="12"/>
  <c r="T13" i="12"/>
  <c r="R13" i="12"/>
  <c r="A67" i="12"/>
  <c r="U27" i="12"/>
  <c r="Q27" i="12"/>
  <c r="S27" i="12"/>
  <c r="D27" i="12"/>
  <c r="T27" i="12"/>
  <c r="R27" i="12"/>
  <c r="P27" i="12"/>
  <c r="V27" i="12"/>
  <c r="C27" i="12"/>
  <c r="A57" i="12"/>
  <c r="U17" i="12"/>
  <c r="Q17" i="12"/>
  <c r="S17" i="12"/>
  <c r="D17" i="12"/>
  <c r="P17" i="12"/>
  <c r="V17" i="12"/>
  <c r="C17" i="12"/>
  <c r="T17" i="12"/>
  <c r="R17" i="12"/>
  <c r="A74" i="12"/>
  <c r="S34" i="12"/>
  <c r="D34" i="12"/>
  <c r="V34" i="12"/>
  <c r="R34" i="12"/>
  <c r="C34" i="12"/>
  <c r="U34" i="12"/>
  <c r="Q34" i="12"/>
  <c r="T34" i="12"/>
  <c r="P34" i="12"/>
  <c r="A66" i="12"/>
  <c r="S26" i="12"/>
  <c r="D26" i="12"/>
  <c r="U26" i="12"/>
  <c r="Q26" i="12"/>
  <c r="V26" i="12"/>
  <c r="C26" i="12"/>
  <c r="T26" i="12"/>
  <c r="R26" i="12"/>
  <c r="P26" i="12"/>
  <c r="A75" i="12"/>
  <c r="U35" i="12"/>
  <c r="Q35" i="12"/>
  <c r="T35" i="12"/>
  <c r="P35" i="12"/>
  <c r="S35" i="12"/>
  <c r="D35" i="12"/>
  <c r="R35" i="12"/>
  <c r="C35" i="12"/>
  <c r="V35" i="12"/>
  <c r="A65" i="12"/>
  <c r="U25" i="12"/>
  <c r="Q25" i="12"/>
  <c r="S25" i="12"/>
  <c r="D25" i="12"/>
  <c r="P25" i="12"/>
  <c r="V25" i="12"/>
  <c r="C25" i="12"/>
  <c r="T25" i="12"/>
  <c r="R25" i="12"/>
  <c r="A61" i="12"/>
  <c r="U21" i="12"/>
  <c r="Q21" i="12"/>
  <c r="S21" i="12"/>
  <c r="D21" i="12"/>
  <c r="P21" i="12"/>
  <c r="V21" i="12"/>
  <c r="C21" i="12"/>
  <c r="T21" i="12"/>
  <c r="R21" i="12"/>
  <c r="A78" i="12"/>
  <c r="S38" i="12"/>
  <c r="D38" i="12"/>
  <c r="V38" i="12"/>
  <c r="R38" i="12"/>
  <c r="C38" i="12"/>
  <c r="U38" i="12"/>
  <c r="Q38" i="12"/>
  <c r="T38" i="12"/>
  <c r="P38" i="12"/>
  <c r="A64" i="12"/>
  <c r="S24" i="12"/>
  <c r="D24" i="12"/>
  <c r="U24" i="12"/>
  <c r="Q24" i="12"/>
  <c r="R24" i="12"/>
  <c r="P24" i="12"/>
  <c r="V24" i="12"/>
  <c r="C24" i="12"/>
  <c r="T24" i="12"/>
  <c r="A58" i="12"/>
  <c r="S18" i="12"/>
  <c r="D18" i="12"/>
  <c r="U18" i="12"/>
  <c r="Q18" i="12"/>
  <c r="V18" i="12"/>
  <c r="C18" i="12"/>
  <c r="T18" i="12"/>
  <c r="R18" i="12"/>
  <c r="P18" i="12"/>
  <c r="A69" i="12"/>
  <c r="U29" i="12"/>
  <c r="Q29" i="12"/>
  <c r="S29" i="12"/>
  <c r="D29" i="12"/>
  <c r="P29" i="12"/>
  <c r="V29" i="12"/>
  <c r="C29" i="12"/>
  <c r="T29" i="12"/>
  <c r="R29" i="12"/>
  <c r="A59" i="12"/>
  <c r="U19" i="12"/>
  <c r="Q19" i="12"/>
  <c r="S19" i="12"/>
  <c r="D19" i="12"/>
  <c r="T19" i="12"/>
  <c r="R19" i="12"/>
  <c r="P19" i="12"/>
  <c r="V19" i="12"/>
  <c r="C19" i="12"/>
  <c r="AA59" i="12" l="1"/>
  <c r="W59" i="12"/>
  <c r="S59" i="12"/>
  <c r="O59" i="12"/>
  <c r="K59" i="12"/>
  <c r="G59" i="12"/>
  <c r="C59" i="12"/>
  <c r="Y59" i="12"/>
  <c r="U59" i="12"/>
  <c r="Q59" i="12"/>
  <c r="M59" i="12"/>
  <c r="I59" i="12"/>
  <c r="E59" i="12"/>
  <c r="X59" i="12"/>
  <c r="P59" i="12"/>
  <c r="H59" i="12"/>
  <c r="V59" i="12"/>
  <c r="N59" i="12"/>
  <c r="F59" i="12"/>
  <c r="AB59" i="12"/>
  <c r="T59" i="12"/>
  <c r="L59" i="12"/>
  <c r="D59" i="12"/>
  <c r="Z59" i="12"/>
  <c r="R59" i="12"/>
  <c r="J59" i="12"/>
  <c r="B59" i="12"/>
  <c r="AB78" i="12"/>
  <c r="X78" i="12"/>
  <c r="T78" i="12"/>
  <c r="P78" i="12"/>
  <c r="L78" i="12"/>
  <c r="H78" i="12"/>
  <c r="D78" i="12"/>
  <c r="AA78" i="12"/>
  <c r="W78" i="12"/>
  <c r="S78" i="12"/>
  <c r="O78" i="12"/>
  <c r="K78" i="12"/>
  <c r="G78" i="12"/>
  <c r="C78" i="12"/>
  <c r="U78" i="12"/>
  <c r="M78" i="12"/>
  <c r="E78" i="12"/>
  <c r="Y78" i="12"/>
  <c r="Q78" i="12"/>
  <c r="I78" i="12"/>
  <c r="R78" i="12"/>
  <c r="B78" i="12"/>
  <c r="Z78" i="12"/>
  <c r="J78" i="12"/>
  <c r="V78" i="12"/>
  <c r="N78" i="12"/>
  <c r="F78" i="12"/>
  <c r="Y66" i="12"/>
  <c r="U66" i="12"/>
  <c r="Q66" i="12"/>
  <c r="M66" i="12"/>
  <c r="I66" i="12"/>
  <c r="E66" i="12"/>
  <c r="AA66" i="12"/>
  <c r="W66" i="12"/>
  <c r="S66" i="12"/>
  <c r="O66" i="12"/>
  <c r="K66" i="12"/>
  <c r="G66" i="12"/>
  <c r="C66" i="12"/>
  <c r="AB66" i="12"/>
  <c r="T66" i="12"/>
  <c r="L66" i="12"/>
  <c r="D66" i="12"/>
  <c r="X66" i="12"/>
  <c r="P66" i="12"/>
  <c r="H66" i="12"/>
  <c r="N66" i="12"/>
  <c r="Z66" i="12"/>
  <c r="J66" i="12"/>
  <c r="V66" i="12"/>
  <c r="F66" i="12"/>
  <c r="R66" i="12"/>
  <c r="B66" i="12"/>
  <c r="AB54" i="12"/>
  <c r="X54" i="12"/>
  <c r="T54" i="12"/>
  <c r="P54" i="12"/>
  <c r="L54" i="12"/>
  <c r="H54" i="12"/>
  <c r="D54" i="12"/>
  <c r="AA54" i="12"/>
  <c r="W54" i="12"/>
  <c r="S54" i="12"/>
  <c r="O54" i="12"/>
  <c r="K54" i="12"/>
  <c r="G54" i="12"/>
  <c r="C54" i="12"/>
  <c r="Z54" i="12"/>
  <c r="V54" i="12"/>
  <c r="R54" i="12"/>
  <c r="N54" i="12"/>
  <c r="J54" i="12"/>
  <c r="F54" i="12"/>
  <c r="B54" i="12"/>
  <c r="Y54" i="12"/>
  <c r="U54" i="12"/>
  <c r="Q54" i="12"/>
  <c r="M54" i="12"/>
  <c r="I54" i="12"/>
  <c r="E54" i="12"/>
  <c r="AB71" i="12"/>
  <c r="X71" i="12"/>
  <c r="T71" i="12"/>
  <c r="P71" i="12"/>
  <c r="L71" i="12"/>
  <c r="H71" i="12"/>
  <c r="D71" i="12"/>
  <c r="AA71" i="12"/>
  <c r="W71" i="12"/>
  <c r="S71" i="12"/>
  <c r="O71" i="12"/>
  <c r="K71" i="12"/>
  <c r="G71" i="12"/>
  <c r="C71" i="12"/>
  <c r="Y71" i="12"/>
  <c r="Q71" i="12"/>
  <c r="I71" i="12"/>
  <c r="U71" i="12"/>
  <c r="M71" i="12"/>
  <c r="E71" i="12"/>
  <c r="V71" i="12"/>
  <c r="F71" i="12"/>
  <c r="N71" i="12"/>
  <c r="Z71" i="12"/>
  <c r="R71" i="12"/>
  <c r="J71" i="12"/>
  <c r="B71" i="12"/>
  <c r="AB79" i="12"/>
  <c r="X79" i="12"/>
  <c r="T79" i="12"/>
  <c r="P79" i="12"/>
  <c r="L79" i="12"/>
  <c r="H79" i="12"/>
  <c r="D79" i="12"/>
  <c r="AA79" i="12"/>
  <c r="W79" i="12"/>
  <c r="S79" i="12"/>
  <c r="O79" i="12"/>
  <c r="K79" i="12"/>
  <c r="G79" i="12"/>
  <c r="C79" i="12"/>
  <c r="Y79" i="12"/>
  <c r="Q79" i="12"/>
  <c r="I79" i="12"/>
  <c r="U79" i="12"/>
  <c r="M79" i="12"/>
  <c r="E79" i="12"/>
  <c r="V79" i="12"/>
  <c r="F79" i="12"/>
  <c r="N79" i="12"/>
  <c r="Z79" i="12"/>
  <c r="R79" i="12"/>
  <c r="J79" i="12"/>
  <c r="B79" i="12"/>
  <c r="Y64" i="12"/>
  <c r="U64" i="12"/>
  <c r="Q64" i="12"/>
  <c r="M64" i="12"/>
  <c r="I64" i="12"/>
  <c r="E64" i="12"/>
  <c r="AA64" i="12"/>
  <c r="W64" i="12"/>
  <c r="S64" i="12"/>
  <c r="O64" i="12"/>
  <c r="K64" i="12"/>
  <c r="G64" i="12"/>
  <c r="C64" i="12"/>
  <c r="AB64" i="12"/>
  <c r="T64" i="12"/>
  <c r="L64" i="12"/>
  <c r="D64" i="12"/>
  <c r="X64" i="12"/>
  <c r="P64" i="12"/>
  <c r="H64" i="12"/>
  <c r="V64" i="12"/>
  <c r="F64" i="12"/>
  <c r="R64" i="12"/>
  <c r="B64" i="12"/>
  <c r="N64" i="12"/>
  <c r="Z64" i="12"/>
  <c r="J64" i="12"/>
  <c r="AB75" i="12"/>
  <c r="X75" i="12"/>
  <c r="T75" i="12"/>
  <c r="P75" i="12"/>
  <c r="L75" i="12"/>
  <c r="H75" i="12"/>
  <c r="D75" i="12"/>
  <c r="AA75" i="12"/>
  <c r="W75" i="12"/>
  <c r="S75" i="12"/>
  <c r="O75" i="12"/>
  <c r="K75" i="12"/>
  <c r="G75" i="12"/>
  <c r="C75" i="12"/>
  <c r="Y75" i="12"/>
  <c r="Q75" i="12"/>
  <c r="I75" i="12"/>
  <c r="U75" i="12"/>
  <c r="M75" i="12"/>
  <c r="E75" i="12"/>
  <c r="V75" i="12"/>
  <c r="F75" i="12"/>
  <c r="N75" i="12"/>
  <c r="J75" i="12"/>
  <c r="B75" i="12"/>
  <c r="Z75" i="12"/>
  <c r="R75" i="12"/>
  <c r="AB67" i="12"/>
  <c r="AA67" i="12"/>
  <c r="Y67" i="12"/>
  <c r="U67" i="12"/>
  <c r="Q67" i="12"/>
  <c r="M67" i="12"/>
  <c r="I67" i="12"/>
  <c r="E67" i="12"/>
  <c r="W67" i="12"/>
  <c r="S67" i="12"/>
  <c r="O67" i="12"/>
  <c r="K67" i="12"/>
  <c r="G67" i="12"/>
  <c r="C67" i="12"/>
  <c r="X67" i="12"/>
  <c r="P67" i="12"/>
  <c r="H67" i="12"/>
  <c r="T67" i="12"/>
  <c r="L67" i="12"/>
  <c r="D67" i="12"/>
  <c r="R67" i="12"/>
  <c r="B67" i="12"/>
  <c r="N67" i="12"/>
  <c r="Z67" i="12"/>
  <c r="J67" i="12"/>
  <c r="V67" i="12"/>
  <c r="F67" i="12"/>
  <c r="AA60" i="12"/>
  <c r="W60" i="12"/>
  <c r="S60" i="12"/>
  <c r="O60" i="12"/>
  <c r="K60" i="12"/>
  <c r="G60" i="12"/>
  <c r="C60" i="12"/>
  <c r="Y60" i="12"/>
  <c r="U60" i="12"/>
  <c r="Q60" i="12"/>
  <c r="M60" i="12"/>
  <c r="I60" i="12"/>
  <c r="E60" i="12"/>
  <c r="AB60" i="12"/>
  <c r="T60" i="12"/>
  <c r="L60" i="12"/>
  <c r="D60" i="12"/>
  <c r="Z60" i="12"/>
  <c r="R60" i="12"/>
  <c r="J60" i="12"/>
  <c r="B60" i="12"/>
  <c r="X60" i="12"/>
  <c r="P60" i="12"/>
  <c r="H60" i="12"/>
  <c r="V60" i="12"/>
  <c r="N60" i="12"/>
  <c r="F60" i="12"/>
  <c r="AB77" i="12"/>
  <c r="X77" i="12"/>
  <c r="T77" i="12"/>
  <c r="P77" i="12"/>
  <c r="L77" i="12"/>
  <c r="H77" i="12"/>
  <c r="D77" i="12"/>
  <c r="AA77" i="12"/>
  <c r="W77" i="12"/>
  <c r="S77" i="12"/>
  <c r="O77" i="12"/>
  <c r="K77" i="12"/>
  <c r="G77" i="12"/>
  <c r="C77" i="12"/>
  <c r="Y77" i="12"/>
  <c r="Q77" i="12"/>
  <c r="I77" i="12"/>
  <c r="U77" i="12"/>
  <c r="M77" i="12"/>
  <c r="E77" i="12"/>
  <c r="N77" i="12"/>
  <c r="V77" i="12"/>
  <c r="F77" i="12"/>
  <c r="R77" i="12"/>
  <c r="J77" i="12"/>
  <c r="B77" i="12"/>
  <c r="Z77" i="12"/>
  <c r="AB72" i="12"/>
  <c r="X72" i="12"/>
  <c r="T72" i="12"/>
  <c r="P72" i="12"/>
  <c r="L72" i="12"/>
  <c r="H72" i="12"/>
  <c r="D72" i="12"/>
  <c r="AA72" i="12"/>
  <c r="W72" i="12"/>
  <c r="S72" i="12"/>
  <c r="O72" i="12"/>
  <c r="K72" i="12"/>
  <c r="G72" i="12"/>
  <c r="C72" i="12"/>
  <c r="U72" i="12"/>
  <c r="M72" i="12"/>
  <c r="E72" i="12"/>
  <c r="Y72" i="12"/>
  <c r="Q72" i="12"/>
  <c r="I72" i="12"/>
  <c r="Z72" i="12"/>
  <c r="J72" i="12"/>
  <c r="R72" i="12"/>
  <c r="B72" i="12"/>
  <c r="V72" i="12"/>
  <c r="N72" i="12"/>
  <c r="F72" i="12"/>
  <c r="AA58" i="12"/>
  <c r="W58" i="12"/>
  <c r="S58" i="12"/>
  <c r="O58" i="12"/>
  <c r="K58" i="12"/>
  <c r="G58" i="12"/>
  <c r="C58" i="12"/>
  <c r="Y58" i="12"/>
  <c r="U58" i="12"/>
  <c r="Q58" i="12"/>
  <c r="M58" i="12"/>
  <c r="I58" i="12"/>
  <c r="E58" i="12"/>
  <c r="AB58" i="12"/>
  <c r="T58" i="12"/>
  <c r="L58" i="12"/>
  <c r="D58" i="12"/>
  <c r="Z58" i="12"/>
  <c r="R58" i="12"/>
  <c r="J58" i="12"/>
  <c r="B58" i="12"/>
  <c r="X58" i="12"/>
  <c r="P58" i="12"/>
  <c r="H58" i="12"/>
  <c r="V58" i="12"/>
  <c r="N58" i="12"/>
  <c r="F58" i="12"/>
  <c r="Y65" i="12"/>
  <c r="U65" i="12"/>
  <c r="Q65" i="12"/>
  <c r="M65" i="12"/>
  <c r="I65" i="12"/>
  <c r="E65" i="12"/>
  <c r="AA65" i="12"/>
  <c r="W65" i="12"/>
  <c r="S65" i="12"/>
  <c r="O65" i="12"/>
  <c r="K65" i="12"/>
  <c r="G65" i="12"/>
  <c r="C65" i="12"/>
  <c r="X65" i="12"/>
  <c r="P65" i="12"/>
  <c r="H65" i="12"/>
  <c r="AB65" i="12"/>
  <c r="T65" i="12"/>
  <c r="L65" i="12"/>
  <c r="D65" i="12"/>
  <c r="Z65" i="12"/>
  <c r="J65" i="12"/>
  <c r="V65" i="12"/>
  <c r="F65" i="12"/>
  <c r="R65" i="12"/>
  <c r="B65" i="12"/>
  <c r="N65" i="12"/>
  <c r="AA57" i="12"/>
  <c r="W57" i="12"/>
  <c r="S57" i="12"/>
  <c r="O57" i="12"/>
  <c r="K57" i="12"/>
  <c r="G57" i="12"/>
  <c r="C57" i="12"/>
  <c r="Y57" i="12"/>
  <c r="U57" i="12"/>
  <c r="Q57" i="12"/>
  <c r="M57" i="12"/>
  <c r="I57" i="12"/>
  <c r="E57" i="12"/>
  <c r="X57" i="12"/>
  <c r="P57" i="12"/>
  <c r="H57" i="12"/>
  <c r="V57" i="12"/>
  <c r="N57" i="12"/>
  <c r="F57" i="12"/>
  <c r="AB57" i="12"/>
  <c r="T57" i="12"/>
  <c r="L57" i="12"/>
  <c r="D57" i="12"/>
  <c r="Z57" i="12"/>
  <c r="R57" i="12"/>
  <c r="J57" i="12"/>
  <c r="B57" i="12"/>
  <c r="AB53" i="12"/>
  <c r="X53" i="12"/>
  <c r="T53" i="12"/>
  <c r="P53" i="12"/>
  <c r="L53" i="12"/>
  <c r="H53" i="12"/>
  <c r="D53" i="12"/>
  <c r="AA53" i="12"/>
  <c r="W53" i="12"/>
  <c r="S53" i="12"/>
  <c r="O53" i="12"/>
  <c r="K53" i="12"/>
  <c r="G53" i="12"/>
  <c r="C53" i="12"/>
  <c r="Z53" i="12"/>
  <c r="V53" i="12"/>
  <c r="R53" i="12"/>
  <c r="N53" i="12"/>
  <c r="J53" i="12"/>
  <c r="F53" i="12"/>
  <c r="B53" i="12"/>
  <c r="Y53" i="12"/>
  <c r="U53" i="12"/>
  <c r="Q53" i="12"/>
  <c r="M53" i="12"/>
  <c r="I53" i="12"/>
  <c r="E53" i="12"/>
  <c r="AB73" i="12"/>
  <c r="X73" i="12"/>
  <c r="T73" i="12"/>
  <c r="P73" i="12"/>
  <c r="L73" i="12"/>
  <c r="H73" i="12"/>
  <c r="D73" i="12"/>
  <c r="AA73" i="12"/>
  <c r="W73" i="12"/>
  <c r="S73" i="12"/>
  <c r="O73" i="12"/>
  <c r="K73" i="12"/>
  <c r="G73" i="12"/>
  <c r="C73" i="12"/>
  <c r="Y73" i="12"/>
  <c r="Q73" i="12"/>
  <c r="I73" i="12"/>
  <c r="U73" i="12"/>
  <c r="M73" i="12"/>
  <c r="E73" i="12"/>
  <c r="N73" i="12"/>
  <c r="V73" i="12"/>
  <c r="F73" i="12"/>
  <c r="B73" i="12"/>
  <c r="Z73" i="12"/>
  <c r="R73" i="12"/>
  <c r="J73" i="12"/>
  <c r="AA55" i="12"/>
  <c r="W55" i="12"/>
  <c r="Y55" i="12"/>
  <c r="T55" i="12"/>
  <c r="P55" i="12"/>
  <c r="L55" i="12"/>
  <c r="H55" i="12"/>
  <c r="D55" i="12"/>
  <c r="X55" i="12"/>
  <c r="S55" i="12"/>
  <c r="O55" i="12"/>
  <c r="K55" i="12"/>
  <c r="G55" i="12"/>
  <c r="C55" i="12"/>
  <c r="AB55" i="12"/>
  <c r="V55" i="12"/>
  <c r="R55" i="12"/>
  <c r="N55" i="12"/>
  <c r="J55" i="12"/>
  <c r="F55" i="12"/>
  <c r="B55" i="12"/>
  <c r="Z55" i="12"/>
  <c r="U55" i="12"/>
  <c r="Q55" i="12"/>
  <c r="M55" i="12"/>
  <c r="I55" i="12"/>
  <c r="E55" i="12"/>
  <c r="AB76" i="12"/>
  <c r="X76" i="12"/>
  <c r="T76" i="12"/>
  <c r="P76" i="12"/>
  <c r="L76" i="12"/>
  <c r="H76" i="12"/>
  <c r="D76" i="12"/>
  <c r="AA76" i="12"/>
  <c r="W76" i="12"/>
  <c r="S76" i="12"/>
  <c r="O76" i="12"/>
  <c r="K76" i="12"/>
  <c r="G76" i="12"/>
  <c r="C76" i="12"/>
  <c r="U76" i="12"/>
  <c r="M76" i="12"/>
  <c r="E76" i="12"/>
  <c r="Y76" i="12"/>
  <c r="Q76" i="12"/>
  <c r="I76" i="12"/>
  <c r="Z76" i="12"/>
  <c r="J76" i="12"/>
  <c r="R76" i="12"/>
  <c r="B76" i="12"/>
  <c r="N76" i="12"/>
  <c r="F76" i="12"/>
  <c r="V76" i="12"/>
  <c r="AB68" i="12"/>
  <c r="X68" i="12"/>
  <c r="T68" i="12"/>
  <c r="P68" i="12"/>
  <c r="L68" i="12"/>
  <c r="H68" i="12"/>
  <c r="D68" i="12"/>
  <c r="AA68" i="12"/>
  <c r="W68" i="12"/>
  <c r="S68" i="12"/>
  <c r="O68" i="12"/>
  <c r="K68" i="12"/>
  <c r="G68" i="12"/>
  <c r="C68" i="12"/>
  <c r="U68" i="12"/>
  <c r="M68" i="12"/>
  <c r="E68" i="12"/>
  <c r="Y68" i="12"/>
  <c r="Q68" i="12"/>
  <c r="I68" i="12"/>
  <c r="Z68" i="12"/>
  <c r="J68" i="12"/>
  <c r="R68" i="12"/>
  <c r="B68" i="12"/>
  <c r="N68" i="12"/>
  <c r="F68" i="12"/>
  <c r="V68" i="12"/>
  <c r="AB69" i="12"/>
  <c r="X69" i="12"/>
  <c r="T69" i="12"/>
  <c r="P69" i="12"/>
  <c r="L69" i="12"/>
  <c r="H69" i="12"/>
  <c r="D69" i="12"/>
  <c r="AA69" i="12"/>
  <c r="W69" i="12"/>
  <c r="S69" i="12"/>
  <c r="O69" i="12"/>
  <c r="K69" i="12"/>
  <c r="G69" i="12"/>
  <c r="C69" i="12"/>
  <c r="Y69" i="12"/>
  <c r="Q69" i="12"/>
  <c r="I69" i="12"/>
  <c r="U69" i="12"/>
  <c r="M69" i="12"/>
  <c r="E69" i="12"/>
  <c r="N69" i="12"/>
  <c r="V69" i="12"/>
  <c r="F69" i="12"/>
  <c r="R69" i="12"/>
  <c r="J69" i="12"/>
  <c r="B69" i="12"/>
  <c r="Z69" i="12"/>
  <c r="Y61" i="12"/>
  <c r="AA61" i="12"/>
  <c r="W61" i="12"/>
  <c r="X61" i="12"/>
  <c r="S61" i="12"/>
  <c r="O61" i="12"/>
  <c r="K61" i="12"/>
  <c r="G61" i="12"/>
  <c r="C61" i="12"/>
  <c r="AB61" i="12"/>
  <c r="U61" i="12"/>
  <c r="Q61" i="12"/>
  <c r="M61" i="12"/>
  <c r="I61" i="12"/>
  <c r="E61" i="12"/>
  <c r="Z61" i="12"/>
  <c r="P61" i="12"/>
  <c r="H61" i="12"/>
  <c r="V61" i="12"/>
  <c r="N61" i="12"/>
  <c r="F61" i="12"/>
  <c r="T61" i="12"/>
  <c r="L61" i="12"/>
  <c r="D61" i="12"/>
  <c r="R61" i="12"/>
  <c r="J61" i="12"/>
  <c r="B61" i="12"/>
  <c r="AB74" i="12"/>
  <c r="X74" i="12"/>
  <c r="T74" i="12"/>
  <c r="P74" i="12"/>
  <c r="L74" i="12"/>
  <c r="H74" i="12"/>
  <c r="D74" i="12"/>
  <c r="AA74" i="12"/>
  <c r="W74" i="12"/>
  <c r="S74" i="12"/>
  <c r="O74" i="12"/>
  <c r="K74" i="12"/>
  <c r="G74" i="12"/>
  <c r="C74" i="12"/>
  <c r="U74" i="12"/>
  <c r="M74" i="12"/>
  <c r="E74" i="12"/>
  <c r="Y74" i="12"/>
  <c r="Q74" i="12"/>
  <c r="I74" i="12"/>
  <c r="R74" i="12"/>
  <c r="B74" i="12"/>
  <c r="Z74" i="12"/>
  <c r="J74" i="12"/>
  <c r="F74" i="12"/>
  <c r="V74" i="12"/>
  <c r="N74" i="12"/>
  <c r="R41" i="12"/>
  <c r="P41" i="12"/>
  <c r="AA56" i="12"/>
  <c r="W56" i="12"/>
  <c r="S56" i="12"/>
  <c r="O56" i="12"/>
  <c r="K56" i="12"/>
  <c r="G56" i="12"/>
  <c r="C56" i="12"/>
  <c r="Y56" i="12"/>
  <c r="U56" i="12"/>
  <c r="Q56" i="12"/>
  <c r="M56" i="12"/>
  <c r="I56" i="12"/>
  <c r="E56" i="12"/>
  <c r="AB56" i="12"/>
  <c r="T56" i="12"/>
  <c r="L56" i="12"/>
  <c r="D56" i="12"/>
  <c r="Z56" i="12"/>
  <c r="R56" i="12"/>
  <c r="J56" i="12"/>
  <c r="B56" i="12"/>
  <c r="X56" i="12"/>
  <c r="P56" i="12"/>
  <c r="H56" i="12"/>
  <c r="V56" i="12"/>
  <c r="N56" i="12"/>
  <c r="F56" i="12"/>
  <c r="Y63" i="12"/>
  <c r="U63" i="12"/>
  <c r="Q63" i="12"/>
  <c r="M63" i="12"/>
  <c r="I63" i="12"/>
  <c r="E63" i="12"/>
  <c r="AA63" i="12"/>
  <c r="W63" i="12"/>
  <c r="S63" i="12"/>
  <c r="O63" i="12"/>
  <c r="K63" i="12"/>
  <c r="G63" i="12"/>
  <c r="C63" i="12"/>
  <c r="X63" i="12"/>
  <c r="P63" i="12"/>
  <c r="H63" i="12"/>
  <c r="AB63" i="12"/>
  <c r="T63" i="12"/>
  <c r="L63" i="12"/>
  <c r="D63" i="12"/>
  <c r="R63" i="12"/>
  <c r="B63" i="12"/>
  <c r="N63" i="12"/>
  <c r="Z63" i="12"/>
  <c r="J63" i="12"/>
  <c r="V63" i="12"/>
  <c r="F63" i="12"/>
  <c r="AB70" i="12"/>
  <c r="X70" i="12"/>
  <c r="T70" i="12"/>
  <c r="P70" i="12"/>
  <c r="L70" i="12"/>
  <c r="H70" i="12"/>
  <c r="D70" i="12"/>
  <c r="AA70" i="12"/>
  <c r="W70" i="12"/>
  <c r="S70" i="12"/>
  <c r="O70" i="12"/>
  <c r="K70" i="12"/>
  <c r="G70" i="12"/>
  <c r="C70" i="12"/>
  <c r="U70" i="12"/>
  <c r="M70" i="12"/>
  <c r="E70" i="12"/>
  <c r="Y70" i="12"/>
  <c r="Q70" i="12"/>
  <c r="I70" i="12"/>
  <c r="R70" i="12"/>
  <c r="B70" i="12"/>
  <c r="Z70" i="12"/>
  <c r="J70" i="12"/>
  <c r="V70" i="12"/>
  <c r="N70" i="12"/>
  <c r="F70" i="12"/>
  <c r="Y62" i="12"/>
  <c r="U62" i="12"/>
  <c r="Q62" i="12"/>
  <c r="M62" i="12"/>
  <c r="I62" i="12"/>
  <c r="E62" i="12"/>
  <c r="AA62" i="12"/>
  <c r="W62" i="12"/>
  <c r="S62" i="12"/>
  <c r="O62" i="12"/>
  <c r="K62" i="12"/>
  <c r="G62" i="12"/>
  <c r="C62" i="12"/>
  <c r="AB62" i="12"/>
  <c r="T62" i="12"/>
  <c r="L62" i="12"/>
  <c r="D62" i="12"/>
  <c r="X62" i="12"/>
  <c r="P62" i="12"/>
  <c r="H62" i="12"/>
  <c r="N62" i="12"/>
  <c r="Z62" i="12"/>
  <c r="J62" i="12"/>
  <c r="V62" i="12"/>
  <c r="F62" i="12"/>
  <c r="R62" i="12"/>
  <c r="B62"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<sst xmlns="http://schemas.openxmlformats.org/spreadsheetml/2006/main" count="9581" uniqueCount="1808">
  <si>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</si>
  <si>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</si>
  <si>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</si>
  <si>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</si>
  <si>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</si>
  <si>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</si>
  <si>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</si>
  <si>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</si>
  <si>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</si>
  <si>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</si>
  <si>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</si>
  <si>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</si>
  <si>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</si>
  <si>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</si>
  <si>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</si>
  <si>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</si>
  <si>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</si>
  <si>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</si>
  <si>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</si>
  <si>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</si>
  <si>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</si>
  <si>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</si>
  <si>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</si>
  <si>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</si>
  <si>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</si>
  <si>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</si>
  <si>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</si>
  <si>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</si>
  <si>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</si>
  <si>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</si>
  <si>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</si>
  <si>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</si>
  <si>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</si>
  <si>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</si>
  <si>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</si>
  <si>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</si>
  <si>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</si>
  <si>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</si>
  <si>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</si>
  <si>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</si>
  <si>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</si>
  <si>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</si>
  <si>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</si>
  <si>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</si>
  <si>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</si>
  <si>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</si>
  <si>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</si>
  <si>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</si>
  <si>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</si>
  <si>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</si>
  <si>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</si>
  <si>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</si>
  <si>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</si>
  <si>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</si>
  <si>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</si>
  <si>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</si>
  <si>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</si>
  <si>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</si>
  <si>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</si>
  <si>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</si>
  <si>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</si>
  <si>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</si>
  <si>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</si>
  <si>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</si>
  <si>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</si>
  <si>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</si>
  <si>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</si>
  <si>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</si>
  <si>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</si>
  <si>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</si>
  <si>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</si>
  <si>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</si>
  <si>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</si>
  <si>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</si>
  <si>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</si>
  <si>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</si>
  <si>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</si>
  <si>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</si>
  <si>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</si>
  <si>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</si>
  <si>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</si>
  <si>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</si>
  <si>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</si>
  <si>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</si>
  <si>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</si>
  <si>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</si>
  <si>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</si>
  <si>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</si>
  <si>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</si>
  <si>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</si>
  <si>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</si>
  <si>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</si>
  <si>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</si>
  <si>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</si>
  <si>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</si>
  <si>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</si>
  <si>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</si>
  <si>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</si>
  <si>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</si>
  <si>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</si>
  <si>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</si>
  <si>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</si>
  <si>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</si>
  <si>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</si>
  <si>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</si>
  <si>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</si>
  <si>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</si>
  <si>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</si>
  <si>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</si>
  <si>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</si>
  <si>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</si>
  <si>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</si>
  <si>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</si>
  <si>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</si>
  <si>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</si>
  <si>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</si>
  <si>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</si>
  <si>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</si>
  <si>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</si>
  <si>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</si>
  <si>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</si>
  <si>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</si>
  <si>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</si>
  <si>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</si>
  <si>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</si>
  <si>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</si>
  <si>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</si>
  <si>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</si>
  <si>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</si>
  <si>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</si>
  <si>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</si>
  <si>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</si>
  <si>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</si>
  <si>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</si>
  <si>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</si>
  <si>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</si>
  <si>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</si>
  <si>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</si>
  <si>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</si>
  <si>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</si>
  <si>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</si>
  <si>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</si>
  <si>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</si>
  <si>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</si>
  <si>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</si>
  <si>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</si>
  <si>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</si>
  <si>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</si>
  <si>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</si>
  <si>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</si>
  <si>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</si>
  <si>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</si>
  <si>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</si>
  <si>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</si>
  <si>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</si>
  <si>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</si>
  <si>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</si>
  <si>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</si>
  <si>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</si>
  <si>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</si>
  <si>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</si>
  <si>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</si>
  <si>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</si>
  <si>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</si>
  <si>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</si>
  <si>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</si>
  <si>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</si>
  <si>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</si>
  <si>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</si>
  <si>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</si>
  <si>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</si>
  <si>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</si>
  <si>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</si>
  <si>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</si>
  <si>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</si>
  <si>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</si>
  <si>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</si>
  <si>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</si>
  <si>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</si>
  <si>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</si>
  <si>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</si>
  <si>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</si>
  <si>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</si>
  <si>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</si>
  <si>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</si>
  <si>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</si>
  <si>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</si>
  <si>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</si>
  <si>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</si>
  <si>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</si>
  <si>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</si>
  <si>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</si>
  <si>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</si>
  <si>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</si>
  <si>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</si>
  <si>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</si>
  <si>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</si>
  <si>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</si>
  <si>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</si>
  <si>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</si>
  <si>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</si>
  <si>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</si>
  <si>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</si>
  <si>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</si>
  <si>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</si>
  <si>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</si>
  <si>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</si>
  <si>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</si>
  <si>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</si>
  <si>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</si>
  <si>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</si>
  <si>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</si>
  <si>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</si>
  <si>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</si>
  <si>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</si>
  <si>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</si>
  <si>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</si>
  <si>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</si>
  <si>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</si>
  <si>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</si>
  <si>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</si>
  <si>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</si>
  <si>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</si>
  <si>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</si>
  <si>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</si>
  <si>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</si>
  <si>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</si>
  <si>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</si>
  <si>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</si>
  <si>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</si>
  <si>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</si>
  <si>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</si>
  <si>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</si>
  <si>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</si>
  <si>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</si>
  <si>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</si>
  <si>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</si>
  <si>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</si>
  <si>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</si>
  <si>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</si>
  <si>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</si>
  <si>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</si>
  <si>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</si>
  <si>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</si>
  <si>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</si>
  <si>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</si>
  <si>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</si>
  <si>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</si>
  <si>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</si>
  <si>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</si>
  <si>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</si>
  <si>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</si>
  <si>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</si>
  <si>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</si>
  <si>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</si>
  <si>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</si>
  <si>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</si>
  <si>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</si>
  <si>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</si>
  <si>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</si>
  <si>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</si>
  <si>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</si>
  <si>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</si>
  <si>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</si>
  <si>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</si>
  <si>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</si>
  <si>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</si>
  <si>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</si>
  <si>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</si>
  <si>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</si>
  <si>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</si>
  <si>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</si>
  <si>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</si>
  <si>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</si>
  <si>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</si>
  <si>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</si>
  <si>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</si>
  <si>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</si>
  <si>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</si>
  <si>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</si>
  <si>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</si>
  <si>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</si>
  <si>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</si>
  <si>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</si>
  <si>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</si>
  <si>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</si>
  <si>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</si>
  <si>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</si>
  <si>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</si>
  <si>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</si>
  <si>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</si>
  <si>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</si>
  <si>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</si>
  <si>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</si>
  <si>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</si>
  <si>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</si>
  <si>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</si>
  <si>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</si>
  <si>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</si>
  <si>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</si>
  <si>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</si>
  <si>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</si>
  <si>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</si>
  <si>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</si>
  <si>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</si>
  <si>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</si>
  <si>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</si>
  <si>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</si>
  <si>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</si>
  <si>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</si>
  <si>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</si>
  <si>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</si>
  <si>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</si>
  <si>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</si>
  <si>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</si>
  <si>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</si>
  <si>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</si>
  <si>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</si>
  <si>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</si>
  <si>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</si>
  <si>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</si>
  <si>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</si>
  <si>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</si>
  <si>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</si>
  <si>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</si>
  <si>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</si>
  <si>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</si>
  <si>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</si>
  <si>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</si>
  <si>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</si>
  <si>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</si>
  <si>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</si>
  <si>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</si>
  <si>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</si>
  <si>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</si>
  <si>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</si>
  <si>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</si>
  <si>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</si>
  <si>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</si>
  <si>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</si>
  <si>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</si>
  <si>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</si>
  <si>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</si>
  <si>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</si>
  <si>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</si>
  <si>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</si>
  <si>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</si>
  <si>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</si>
  <si>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</si>
  <si>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</si>
  <si>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</si>
  <si>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</si>
  <si>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</si>
  <si>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</si>
  <si>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</si>
  <si>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</si>
  <si>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</si>
  <si>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</si>
  <si>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</si>
  <si>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</si>
  <si>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</si>
  <si>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</si>
  <si>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</si>
  <si>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</si>
  <si>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</si>
  <si>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</si>
  <si>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</si>
  <si>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</si>
  <si>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</si>
  <si>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</si>
  <si>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</si>
  <si>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</si>
  <si>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</si>
  <si>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</si>
  <si>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</si>
  <si>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</si>
  <si>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</si>
  <si>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</si>
  <si>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</si>
  <si>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</si>
  <si>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</si>
  <si>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</si>
  <si>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</si>
  <si>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</si>
  <si>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</si>
  <si>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</si>
  <si>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</si>
  <si>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</si>
  <si>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</si>
  <si>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</si>
  <si>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</si>
  <si>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</si>
  <si>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</si>
  <si>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</si>
  <si>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</si>
  <si>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</si>
  <si>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</si>
  <si>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</si>
  <si>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</si>
  <si>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</si>
  <si>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</si>
  <si>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</si>
  <si>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</si>
  <si>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</si>
  <si>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</si>
  <si>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</si>
  <si>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</si>
  <si>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</si>
  <si>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</si>
  <si>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</si>
  <si>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</si>
  <si>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</si>
  <si>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</si>
  <si>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</si>
  <si>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</si>
  <si>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</si>
  <si>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</si>
  <si>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</si>
  <si>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</si>
  <si>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</si>
  <si>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</si>
  <si>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</si>
  <si>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</si>
  <si>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</si>
  <si>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</si>
  <si>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</si>
  <si>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</si>
  <si>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</si>
  <si>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</si>
  <si>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</si>
  <si>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</si>
  <si>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</si>
  <si>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</si>
  <si>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</si>
  <si>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</si>
  <si>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</si>
  <si>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</si>
  <si>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</si>
  <si>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</si>
  <si>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</si>
  <si>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</si>
  <si>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</si>
  <si>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</si>
  <si>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</si>
  <si>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</si>
  <si>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</si>
  <si>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</si>
  <si>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</si>
  <si>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</si>
  <si>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</si>
  <si>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</si>
  <si>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</si>
  <si>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</si>
  <si>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</si>
  <si>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</si>
  <si>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</si>
  <si>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</si>
  <si>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</si>
  <si>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</si>
  <si>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</si>
  <si>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</si>
  <si>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</si>
  <si>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</si>
  <si>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</si>
  <si>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</si>
  <si>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</si>
  <si>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</si>
  <si>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</si>
  <si>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</si>
  <si>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</si>
  <si>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</si>
  <si>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</si>
  <si>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</si>
  <si>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</si>
  <si>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</si>
  <si>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</si>
  <si>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</si>
  <si>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</si>
  <si>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</si>
  <si>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</si>
  <si>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</si>
  <si>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</si>
  <si>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</si>
  <si>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</si>
  <si>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</si>
  <si>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</si>
  <si>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</si>
  <si>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</si>
  <si>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</si>
  <si>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</si>
  <si>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</si>
  <si>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</si>
  <si>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</si>
  <si>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</si>
  <si>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</si>
  <si>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</si>
  <si>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</si>
  <si>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</si>
  <si>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</si>
  <si>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</si>
  <si>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</si>
  <si>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</si>
  <si>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</si>
  <si>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</si>
  <si>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</si>
  <si>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</si>
  <si>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</si>
  <si>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</si>
  <si>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</si>
  <si>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</si>
  <si>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</si>
  <si>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</si>
  <si>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</si>
  <si>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</si>
  <si>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</si>
  <si>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</si>
  <si>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</si>
  <si>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</si>
  <si>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</si>
  <si>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</si>
  <si>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</si>
  <si>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</si>
  <si>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</si>
  <si>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</si>
  <si>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</si>
  <si>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</si>
  <si>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</si>
  <si>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</si>
  <si>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</si>
  <si>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</si>
  <si>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</si>
  <si>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</si>
  <si>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</si>
  <si>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</si>
  <si>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</si>
  <si>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</si>
  <si>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</si>
  <si>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</si>
  <si>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</si>
  <si>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</si>
  <si>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</si>
  <si>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</si>
  <si>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</si>
  <si>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</si>
  <si>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</si>
  <si>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</si>
  <si>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</si>
  <si>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</si>
  <si>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</si>
  <si>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</si>
  <si>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</si>
  <si>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</si>
  <si>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</si>
  <si>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</si>
  <si>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</si>
  <si>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</si>
  <si>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</si>
  <si>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</si>
  <si>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</si>
  <si>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</si>
  <si>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</si>
  <si>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</si>
  <si>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</si>
  <si>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</si>
  <si>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</si>
  <si>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</si>
  <si>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</si>
  <si>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</si>
  <si>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</si>
  <si>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</si>
  <si>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</si>
  <si>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</si>
  <si>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</si>
  <si>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</si>
  <si>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</si>
  <si>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</si>
  <si>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</si>
  <si>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</si>
  <si>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</si>
  <si>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</si>
  <si>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</si>
  <si>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</si>
  <si>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</si>
  <si>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</si>
  <si>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</si>
  <si>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</si>
  <si>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</si>
  <si>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</si>
  <si>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</si>
  <si>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</si>
  <si>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</si>
  <si>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</si>
  <si>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</si>
  <si>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</si>
  <si>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</si>
  <si>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</si>
  <si>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</si>
  <si>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</si>
  <si>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</si>
  <si>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</si>
  <si>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</si>
  <si>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</si>
  <si>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</si>
  <si>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</si>
  <si>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</si>
  <si>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</si>
  <si>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</si>
  <si>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</si>
  <si>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</si>
  <si>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</si>
  <si>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</si>
  <si>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</si>
  <si>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</si>
  <si>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</si>
  <si>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</si>
  <si>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</si>
  <si>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</si>
  <si>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</si>
  <si>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</si>
  <si>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</si>
  <si>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</si>
  <si>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</si>
  <si>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</si>
  <si>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</si>
  <si>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</si>
  <si>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</si>
  <si>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</si>
  <si>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</si>
  <si>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</si>
  <si>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</si>
  <si>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</si>
  <si>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</si>
  <si>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</si>
  <si>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</si>
  <si>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</si>
  <si>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</si>
  <si>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</si>
  <si>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</si>
  <si>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</si>
  <si>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</si>
  <si>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</si>
  <si>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</si>
  <si>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</si>
  <si>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</si>
  <si>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</si>
  <si>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</si>
  <si>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</si>
  <si>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</si>
  <si>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</si>
  <si>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</si>
  <si>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</si>
  <si>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</si>
  <si>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</si>
  <si>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</si>
  <si>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</si>
  <si>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</si>
  <si>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</si>
  <si>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</si>
  <si>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</si>
  <si>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</si>
  <si>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</si>
  <si>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</si>
  <si>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</si>
  <si>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</si>
  <si>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</si>
  <si>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</si>
  <si>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</si>
  <si>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</si>
  <si>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</si>
  <si>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</si>
  <si>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</si>
  <si>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</si>
  <si>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</si>
  <si>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</si>
  <si>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</si>
  <si>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</si>
  <si>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</si>
  <si>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</si>
  <si>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</si>
  <si>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</si>
  <si>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</si>
  <si>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</si>
  <si>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</si>
  <si>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</si>
  <si>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</si>
  <si>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</si>
  <si>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</si>
  <si>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</si>
  <si>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</si>
  <si>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</si>
  <si>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</si>
  <si>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</si>
  <si>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</si>
  <si>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</si>
  <si>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</si>
  <si>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</si>
  <si>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</si>
  <si>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</si>
  <si>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</si>
  <si>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</si>
  <si>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</si>
  <si>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</si>
  <si>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</si>
  <si>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</si>
  <si>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</si>
  <si>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</si>
  <si>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</si>
  <si>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</si>
  <si>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</si>
  <si>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</si>
  <si>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</si>
  <si>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</si>
  <si>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</si>
  <si>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</si>
  <si>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</si>
  <si>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</si>
  <si>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</si>
  <si>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</si>
  <si>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</si>
  <si>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</si>
  <si>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</si>
  <si>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</si>
  <si>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</si>
  <si>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</si>
  <si>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</si>
  <si>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</si>
  <si>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</si>
  <si>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</si>
  <si>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</si>
  <si>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</si>
  <si>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</si>
  <si>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</si>
  <si>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</si>
  <si>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</si>
  <si>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</si>
  <si>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</si>
  <si>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</si>
  <si>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</si>
  <si>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</si>
  <si>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</si>
  <si>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</si>
  <si>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</si>
  <si>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</si>
  <si>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</si>
  <si>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</si>
  <si>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</si>
  <si>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</si>
  <si>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</si>
  <si>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</si>
  <si>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</si>
  <si>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</si>
  <si>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</si>
  <si>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</si>
  <si>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</si>
  <si>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</si>
  <si>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</si>
  <si>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</si>
  <si>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</si>
  <si>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</si>
  <si>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</si>
  <si>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</si>
  <si>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</si>
  <si>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</si>
  <si>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</si>
  <si>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</si>
  <si>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</si>
  <si>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</si>
  <si>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</si>
  <si>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</si>
  <si>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</si>
  <si>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</si>
  <si>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</si>
  <si>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</si>
  <si>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</si>
  <si>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</si>
  <si>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</si>
  <si>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</si>
  <si>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</si>
  <si>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</si>
  <si>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</si>
  <si>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</si>
  <si>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</si>
  <si>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</si>
  <si>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</si>
  <si>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</si>
  <si>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</si>
  <si>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</si>
  <si>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</si>
  <si>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</si>
  <si>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</si>
  <si>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</si>
  <si>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</si>
  <si>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</si>
  <si>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</si>
  <si>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</si>
  <si>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</si>
  <si>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</si>
  <si>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</si>
  <si>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</si>
  <si>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</si>
  <si>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</si>
  <si>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</si>
  <si>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</si>
  <si>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</si>
  <si>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</si>
  <si>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</si>
  <si>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</si>
  <si>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</si>
  <si>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</si>
  <si>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</si>
  <si>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</si>
  <si>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</si>
  <si>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</si>
  <si>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</si>
  <si>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</si>
  <si>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</si>
  <si>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</si>
  <si>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</si>
  <si>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</si>
  <si>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</si>
  <si>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</si>
  <si>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</si>
  <si>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</si>
  <si>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</si>
  <si>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</si>
  <si>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</si>
  <si>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</si>
  <si>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</si>
  <si>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</si>
  <si>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</si>
  <si>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</si>
  <si>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</si>
  <si>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</si>
  <si>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</si>
  <si>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</si>
  <si>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</si>
  <si>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</si>
  <si>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</si>
  <si>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</si>
  <si>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</si>
  <si>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</si>
  <si>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</si>
  <si>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</si>
  <si>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</si>
  <si>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</si>
  <si>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</si>
  <si>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</si>
  <si>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</si>
  <si>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</si>
  <si>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</si>
  <si>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</si>
  <si>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</si>
  <si>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</si>
  <si>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</si>
  <si>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</si>
  <si>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</si>
  <si>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</si>
  <si>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</si>
  <si>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</si>
  <si>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</si>
  <si>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</si>
  <si>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</si>
  <si>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</si>
  <si>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</si>
  <si>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</si>
  <si>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</si>
  <si>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</si>
  <si>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</si>
  <si>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</si>
  <si>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</si>
  <si>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</si>
  <si>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</si>
  <si>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</si>
  <si>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</si>
  <si>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</si>
  <si>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</si>
  <si>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</si>
  <si>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</si>
  <si>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</si>
  <si>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</si>
  <si>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</si>
  <si>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</si>
  <si>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</si>
  <si>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</si>
  <si>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</si>
  <si>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</si>
  <si>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</si>
  <si>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</si>
  <si>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</si>
  <si>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</si>
  <si>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</si>
  <si>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</si>
  <si>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</si>
  <si>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</si>
  <si>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</si>
  <si>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</si>
  <si>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</si>
  <si>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</si>
  <si>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</si>
  <si>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</si>
  <si>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</si>
  <si>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</si>
  <si>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</si>
  <si>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</si>
  <si>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</si>
  <si>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</si>
  <si>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</si>
  <si>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</si>
  <si>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</si>
  <si>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</si>
  <si>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</si>
  <si>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</si>
  <si>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</si>
  <si>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</si>
  <si>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</si>
  <si>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</si>
  <si>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</si>
  <si>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</si>
  <si>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</si>
  <si>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</si>
  <si>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</si>
  <si>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</si>
  <si>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</si>
  <si>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</si>
  <si>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</si>
  <si>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</si>
  <si>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</si>
  <si>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</si>
  <si>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</si>
  <si>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</si>
  <si>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</si>
  <si>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</si>
  <si>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</si>
  <si>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</si>
  <si>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</si>
  <si>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</si>
  <si>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</si>
  <si>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</si>
  <si>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</si>
  <si>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</si>
  <si>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</si>
  <si>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</si>
  <si>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</si>
  <si>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</si>
  <si>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</si>
  <si>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</si>
  <si>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</si>
  <si>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</si>
  <si>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</si>
  <si>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</si>
  <si>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</si>
  <si>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</si>
  <si>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</si>
  <si>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</si>
  <si>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</si>
  <si>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</si>
  <si>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</si>
  <si>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</si>
  <si>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</si>
  <si>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</si>
  <si>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</si>
  <si>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</si>
  <si>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</si>
  <si>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</si>
  <si>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</si>
  <si>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</si>
  <si>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</si>
  <si>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</si>
  <si>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</si>
  <si>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</si>
  <si>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</si>
  <si>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</si>
  <si>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</si>
  <si>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</si>
  <si>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</si>
  <si>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</si>
  <si>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</si>
  <si>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</si>
  <si>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</si>
  <si>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</si>
  <si>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</si>
  <si>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</si>
  <si>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</si>
  <si>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</si>
  <si>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</si>
  <si>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</si>
  <si>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</si>
  <si>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</si>
  <si>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</si>
  <si>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</si>
  <si>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</si>
  <si>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</si>
  <si>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</si>
  <si>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</si>
  <si>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</si>
  <si>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</si>
  <si>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</si>
  <si>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</si>
  <si>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</si>
  <si>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</si>
  <si>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</si>
  <si>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</si>
  <si>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</si>
  <si>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</si>
  <si>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</si>
  <si>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</si>
  <si>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</si>
  <si>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</si>
  <si>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</si>
  <si>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</si>
  <si>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</si>
  <si>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</si>
  <si>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</si>
  <si>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</si>
  <si>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</si>
  <si>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</si>
  <si>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</si>
  <si>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</si>
  <si>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</si>
  <si>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</si>
  <si>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</si>
  <si>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</si>
  <si>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</si>
  <si>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</si>
  <si>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</si>
  <si>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</si>
  <si>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</si>
  <si>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</si>
  <si>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</si>
  <si>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</si>
  <si>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</si>
  <si>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</si>
  <si>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</si>
  <si>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</si>
  <si>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</si>
  <si>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</si>
  <si>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</si>
  <si>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</si>
  <si>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</si>
  <si>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</si>
  <si>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</si>
  <si>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</si>
  <si>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</si>
  <si>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</si>
  <si>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</si>
  <si>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</si>
  <si>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</si>
  <si>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</si>
  <si>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</si>
  <si>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</si>
  <si>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</si>
  <si>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</si>
  <si>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</si>
  <si>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</si>
  <si>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</si>
  <si>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</si>
  <si>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</si>
  <si>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</si>
  <si>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</si>
  <si>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</si>
  <si>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</si>
  <si>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</si>
  <si>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</si>
  <si>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</si>
  <si>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</si>
  <si>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</si>
  <si>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</si>
  <si>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</si>
  <si>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</si>
  <si>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</si>
  <si>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</si>
  <si>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</si>
  <si>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</si>
  <si>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</si>
  <si>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</si>
  <si>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</si>
  <si>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</si>
  <si>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</si>
  <si>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</si>
  <si>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</si>
  <si>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</si>
  <si>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</si>
  <si>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</si>
  <si>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</si>
  <si>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</si>
  <si>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</si>
  <si>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</si>
  <si>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</si>
  <si>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</si>
  <si>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</si>
  <si>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</si>
  <si>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</si>
  <si>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</si>
  <si>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</si>
  <si>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</si>
  <si>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</si>
  <si>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</si>
  <si>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</si>
  <si>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</si>
  <si>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</si>
  <si>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</si>
  <si>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</si>
  <si>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</si>
  <si>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</si>
  <si>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</si>
  <si>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</si>
  <si>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</si>
  <si>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</si>
  <si>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</si>
  <si>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</si>
  <si>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</si>
  <si>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</si>
  <si>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</si>
  <si>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</si>
  <si>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</si>
  <si>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</si>
  <si>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</si>
  <si>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</si>
  <si>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</si>
  <si>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</si>
  <si>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</si>
  <si>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</si>
  <si>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</si>
  <si>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</si>
  <si>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</si>
  <si>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</si>
  <si>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</si>
  <si>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</si>
  <si>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</si>
  <si>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</si>
  <si>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</si>
  <si>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</si>
  <si>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</si>
  <si>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</si>
  <si>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</si>
  <si>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</si>
  <si>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</si>
  <si>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</si>
  <si>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</si>
  <si>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</si>
  <si>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</si>
  <si>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</si>
  <si>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</si>
  <si>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</si>
  <si>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</si>
  <si>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</si>
  <si>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</si>
  <si>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</si>
  <si>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</si>
  <si>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</si>
  <si>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</si>
  <si>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</si>
  <si>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</si>
  <si>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</si>
  <si>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</si>
  <si>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</si>
  <si>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</si>
  <si>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</si>
  <si>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</si>
  <si>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</si>
  <si>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</si>
  <si>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</si>
  <si>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</si>
  <si>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</si>
  <si>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</si>
  <si>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</si>
  <si>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</si>
  <si>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</si>
  <si>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</si>
  <si>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</si>
  <si>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</si>
  <si>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</si>
  <si>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</si>
  <si>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</si>
  <si>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</si>
  <si>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</si>
  <si>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</si>
  <si>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</si>
  <si>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</si>
  <si>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</si>
  <si>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</si>
  <si>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</si>
  <si>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</si>
  <si>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</si>
  <si>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</si>
  <si>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</si>
  <si>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</si>
  <si>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</si>
  <si>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</si>
  <si>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</si>
  <si>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</si>
  <si>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</si>
  <si>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</si>
  <si>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</si>
  <si>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</si>
  <si>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</si>
  <si>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</si>
  <si>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</si>
  <si>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</si>
  <si>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</si>
  <si>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</si>
  <si>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</si>
  <si>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</si>
  <si>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</si>
  <si>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</si>
  <si>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</si>
  <si>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</si>
  <si>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</si>
  <si>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</si>
  <si>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</si>
  <si>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</si>
  <si>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</si>
  <si>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</si>
  <si>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</si>
  <si>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</si>
  <si>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</si>
  <si>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</si>
  <si>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</si>
  <si>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</si>
  <si>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</si>
  <si>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</si>
  <si>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</si>
  <si>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</si>
  <si>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</si>
  <si>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</si>
  <si>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</si>
  <si>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</si>
  <si>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</si>
  <si>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</si>
  <si>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</si>
  <si>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</si>
  <si>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</si>
  <si>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</si>
  <si>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</si>
  <si>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</si>
  <si>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</si>
  <si>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</si>
  <si>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</si>
  <si>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</si>
  <si>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</si>
  <si>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</si>
  <si>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</si>
  <si>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</si>
  <si>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</si>
  <si>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</si>
  <si>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</si>
  <si>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</si>
  <si>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</si>
  <si>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</si>
  <si>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</si>
  <si>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</si>
  <si>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</si>
  <si>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</si>
  <si>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</si>
  <si>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</si>
  <si>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</si>
  <si>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</si>
  <si>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</si>
  <si>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</si>
  <si>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</si>
  <si>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</si>
  <si>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</si>
  <si>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</si>
  <si>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</si>
  <si>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</si>
  <si>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</si>
  <si>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</si>
  <si>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</si>
  <si>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</si>
  <si>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</si>
  <si>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</si>
  <si>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</si>
  <si>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</si>
  <si>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</si>
  <si>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</si>
  <si>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</si>
  <si>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</si>
  <si>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</si>
  <si>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</si>
  <si>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</si>
  <si>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</si>
  <si>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</si>
  <si>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</si>
  <si>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</si>
  <si>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</si>
  <si>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</si>
  <si>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</si>
  <si>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</si>
  <si>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</si>
  <si>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</si>
  <si>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</si>
  <si>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</si>
  <si>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</si>
  <si>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</si>
  <si>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</si>
  <si>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</si>
  <si>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</si>
  <si>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</si>
  <si>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</si>
  <si>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</si>
  <si>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</si>
  <si>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</si>
  <si>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</si>
  <si>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</si>
  <si>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</si>
  <si>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</si>
  <si>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</si>
  <si>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</si>
  <si>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</si>
  <si>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</si>
  <si>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</si>
  <si>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</si>
  <si>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</si>
  <si>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</si>
  <si>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</si>
  <si>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</si>
  <si>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</si>
  <si>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</si>
  <si>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</si>
  <si>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</si>
  <si>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</si>
  <si>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</si>
  <si>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</si>
  <si>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</si>
  <si>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</si>
  <si>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</si>
  <si>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</si>
  <si>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</si>
  <si>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</si>
  <si>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</si>
  <si>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</si>
  <si>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</si>
  <si>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</si>
  <si>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</si>
  <si>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</si>
  <si>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</si>
  <si>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</si>
  <si>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</si>
  <si>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</si>
  <si>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</si>
  <si>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</si>
  <si>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</si>
  <si>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</si>
  <si>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</si>
  <si>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</si>
  <si>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</si>
  <si>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</si>
  <si>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</si>
  <si>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</si>
  <si>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</si>
  <si>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</si>
  <si>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</si>
  <si>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</si>
  <si>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</si>
  <si>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</si>
  <si>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</si>
  <si>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</si>
  <si>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</si>
  <si>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</si>
  <si>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</si>
  <si>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</si>
  <si>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</si>
  <si>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</si>
  <si>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</si>
  <si>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</si>
  <si>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</si>
  <si>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</si>
  <si>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</si>
  <si>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</si>
  <si>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</si>
  <si>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</si>
  <si>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</si>
  <si>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</si>
  <si>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</si>
  <si>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</si>
  <si>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</si>
  <si>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</si>
  <si>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</si>
  <si>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</si>
  <si>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</si>
  <si>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</si>
  <si>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</si>
  <si>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</si>
  <si>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</si>
  <si>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</si>
  <si>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</si>
  <si>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</si>
  <si>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</si>
  <si>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</si>
  <si>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</si>
  <si>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</si>
  <si>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</si>
  <si>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</si>
  <si>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</si>
  <si>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</si>
  <si>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</si>
  <si>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</si>
  <si>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</si>
  <si>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</si>
  <si>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</si>
  <si>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</si>
  <si>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</si>
  <si>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</si>
  <si>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</si>
  <si>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</si>
  <si>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</si>
  <si>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</si>
  <si>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</si>
  <si>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</si>
  <si>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</si>
  <si>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</si>
  <si>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</si>
  <si>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</si>
  <si>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</si>
  <si>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</si>
  <si>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</si>
  <si>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</si>
  <si>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</si>
  <si>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</si>
  <si>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</si>
  <si>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</si>
  <si>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</si>
  <si>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</si>
  <si>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</si>
  <si>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</si>
  <si>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</si>
  <si>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</si>
  <si>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</si>
  <si>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</si>
  <si>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</si>
  <si>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</si>
  <si>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</si>
  <si>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</si>
  <si>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</si>
  <si>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</si>
  <si>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</si>
  <si>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</si>
  <si>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</si>
  <si>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</si>
  <si>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</si>
  <si>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</si>
  <si>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</si>
  <si>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</si>
  <si>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</si>
  <si>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</si>
  <si>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</si>
  <si>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</si>
  <si>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</si>
  <si>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</si>
  <si>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</si>
  <si>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</si>
  <si>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</si>
  <si>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</si>
  <si>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</si>
  <si>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</si>
  <si>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</si>
  <si>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</si>
  <si>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</si>
  <si>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</si>
  <si>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</si>
  <si>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</si>
  <si>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</si>
  <si>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</si>
  <si>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</si>
  <si>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</si>
  <si>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</si>
  <si>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</si>
  <si>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</si>
  <si>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</si>
  <si>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</si>
  <si>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</si>
  <si>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</si>
  <si>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</si>
  <si>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</si>
  <si>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</si>
  <si>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</si>
  <si>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</si>
  <si>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</si>
  <si>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</si>
  <si>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</si>
  <si>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</si>
  <si>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</si>
  <si>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</si>
  <si>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</si>
  <si>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</si>
  <si>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</si>
  <si>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</si>
  <si>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</si>
  <si>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</si>
  <si>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</si>
  <si>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</si>
  <si>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</si>
  <si>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</si>
  <si>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</si>
  <si>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</si>
  <si>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</si>
  <si>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</si>
  <si>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</si>
  <si>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</si>
  <si>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</si>
  <si>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</si>
  <si>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</si>
  <si>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</si>
  <si>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</si>
  <si>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</si>
  <si>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</si>
  <si>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</si>
  <si>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</si>
  <si>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</si>
  <si>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</si>
  <si>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</si>
  <si>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</si>
  <si>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</si>
  <si>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</si>
  <si>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</si>
  <si>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</si>
  <si>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</si>
  <si>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</si>
  <si>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</si>
  <si>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</si>
  <si>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</si>
  <si>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</si>
  <si>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</si>
  <si>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</si>
  <si>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</si>
  <si>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</si>
  <si>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</si>
  <si>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</si>
  <si>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</si>
  <si>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</si>
  <si>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</si>
  <si>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</si>
  <si>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</si>
  <si>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</si>
  <si>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</si>
  <si>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</si>
  <si>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</si>
  <si>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</si>
  <si>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</si>
  <si>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</si>
  <si>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</si>
  <si>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</si>
  <si>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</si>
  <si>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</si>
  <si>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</si>
  <si>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</si>
  <si>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</si>
  <si>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</si>
  <si>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</si>
  <si>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</si>
  <si>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</si>
  <si>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</si>
  <si>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</si>
  <si>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</si>
  <si>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</si>
  <si>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</si>
  <si>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</si>
  <si>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</si>
  <si>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</si>
  <si>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</si>
  <si>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</si>
  <si>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</si>
  <si>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</si>
  <si>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</si>
  <si>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</si>
  <si>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</si>
  <si>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</si>
  <si>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</si>
  <si>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</si>
  <si>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</si>
  <si>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</si>
  <si>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</si>
  <si>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</si>
  <si>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</si>
  <si>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</si>
  <si>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</si>
  <si>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</si>
  <si>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</si>
  <si>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</si>
  <si>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</si>
  <si>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</si>
  <si>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</si>
  <si>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</si>
  <si>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</si>
  <si>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</si>
  <si>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</si>
  <si>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</si>
  <si>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</si>
  <si>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</si>
  <si>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</si>
  <si>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</si>
  <si>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</si>
  <si>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</si>
  <si>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</si>
  <si>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</si>
  <si>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</si>
  <si>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</si>
  <si>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</si>
  <si>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</si>
  <si>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</si>
  <si>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</si>
  <si>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</si>
  <si>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</si>
  <si>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</si>
  <si>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</si>
  <si>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</si>
  <si>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</si>
  <si>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</si>
  <si>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</si>
  <si>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</si>
  <si>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</si>
  <si>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</si>
  <si>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</si>
  <si>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</si>
  <si>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</si>
  <si>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</si>
  <si>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</si>
  <si>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</si>
  <si>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</si>
  <si>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</si>
  <si>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</si>
  <si>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</si>
  <si>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</si>
  <si>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</si>
  <si>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</si>
  <si>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</si>
  <si>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</si>
  <si>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</si>
  <si>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</si>
  <si>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</si>
  <si>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</si>
  <si>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</si>
  <si>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</si>
  <si>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</si>
  <si>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</si>
  <si>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</si>
  <si>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</si>
  <si>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</si>
  <si>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</si>
  <si>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</si>
  <si>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</si>
  <si>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</si>
  <si>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</si>
  <si>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</si>
  <si>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</si>
  <si>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</si>
  <si>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</si>
  <si>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</si>
  <si>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</si>
  <si>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</si>
  <si>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</si>
  <si>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</si>
  <si>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</si>
  <si>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</si>
  <si>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</si>
  <si>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</si>
  <si>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</si>
  <si>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</si>
  <si>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</si>
  <si>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</si>
  <si>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</si>
  <si>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</si>
  <si>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</si>
  <si>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</si>
  <si>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</si>
  <si>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</si>
  <si>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</si>
  <si>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</si>
  <si>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</si>
  <si>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</si>
  <si>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</si>
  <si>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</si>
  <si>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</si>
  <si>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</si>
  <si>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</si>
  <si>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</si>
  <si>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</si>
  <si>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</si>
  <si>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</si>
  <si>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</si>
  <si>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</si>
  <si>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</si>
  <si>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</si>
  <si>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</si>
  <si>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</si>
  <si>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</si>
  <si>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</si>
  <si>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</si>
  <si>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</si>
  <si>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</si>
  <si>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</si>
  <si>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</si>
  <si>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</si>
  <si>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</si>
  <si>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</si>
  <si>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</si>
  <si>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</si>
  <si>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</si>
  <si>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</si>
  <si>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</si>
  <si>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</si>
  <si>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</si>
  <si>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</si>
  <si>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</si>
  <si>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</si>
  <si>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</si>
  <si>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</si>
  <si>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</si>
  <si>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</si>
  <si>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</si>
  <si>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</si>
  <si>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</si>
  <si>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</si>
  <si>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</si>
  <si>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</si>
  <si>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</si>
  <si>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</si>
  <si>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</si>
  <si>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</si>
  <si>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</si>
  <si>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</si>
  <si>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</si>
  <si>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</si>
  <si>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</si>
  <si>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</si>
  <si>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</si>
  <si>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</si>
  <si>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</si>
  <si>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</si>
  <si>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</si>
  <si>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</si>
  <si>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</si>
  <si>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</si>
  <si>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</si>
  <si>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</si>
  <si>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</si>
  <si>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</si>
  <si>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</si>
  <si>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</si>
  <si>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</si>
  <si>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</si>
  <si>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</si>
  <si>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</si>
  <si>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</si>
  <si>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</si>
  <si>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</si>
  <si>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</si>
  <si>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</si>
  <si>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</si>
  <si>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</si>
  <si>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</si>
  <si>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</si>
  <si>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</si>
  <si>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</si>
  <si>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</si>
  <si>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</si>
  <si>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</si>
  <si>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</si>
  <si>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</si>
  <si>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</si>
  <si>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</si>
  <si>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</si>
  <si>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</si>
  <si>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</si>
  <si>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</si>
  <si>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</si>
  <si>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</si>
  <si>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</si>
  <si>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</si>
  <si>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</si>
  <si>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</si>
  <si>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</si>
  <si>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</si>
  <si>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</si>
  <si>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</si>
  <si>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</si>
  <si>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</si>
  <si>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</si>
  <si>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</si>
  <si>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</si>
  <si>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</si>
  <si>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</si>
  <si>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</si>
  <si>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</si>
  <si>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</si>
  <si>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</si>
  <si>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</si>
  <si>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</si>
  <si>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</si>
  <si>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</si>
  <si>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</si>
  <si>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</si>
  <si>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</si>
  <si>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</si>
  <si>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</si>
  <si>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</si>
  <si>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</si>
  <si>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</si>
  <si>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</si>
  <si>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</si>
  <si>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</si>
  <si>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</si>
  <si>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</si>
  <si>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</si>
  <si>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</si>
  <si>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Frodsham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</si>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</sst>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5FA6FA99-C18C-4CA8-BFDD-5A6F748C5B95}"/>
    <cellStyle name="Bad 2" xfId="7" xr:uid="{B4D31482-AEAB-4FB8-B44A-82927C1F736F}"/>
    <cellStyle name="Calculation 2" xfId="10" xr:uid="{724F7F17-2773-43D4-A2D2-4C6B841DA3E5}"/>
    <cellStyle name="Normal" xfId="0" builtinId="0"/>
    <cellStyle name="Normal 10" xfId="8" xr:uid="{5CFA0CB6-E3EE-4337-AD56-CE15F2BC2D9B}"/>
    <cellStyle name="Normal 2" xfId="1" xr:uid="{9506D625-05C4-4975-9B6B-071955E6B020}"/>
    <cellStyle name="Normal 2 2" xfId="2" xr:uid="{3DCA9AE6-190C-486F-B9B2-466313740DC4}"/>
    <cellStyle name="Normal 2 3" xfId="11" xr:uid="{52DA008B-F27F-4A19-B871-D1C80B78F0C9}"/>
    <cellStyle name="Normal 6" xfId="6" xr:uid="{937BF2B4-E867-4918-A063-D096D7D4E9A9}"/>
    <cellStyle name="Normal 7" xfId="4" xr:uid="{ADCBE521-7DA4-4355-8A54-B17188087AD4}"/>
    <cellStyle name="Percent 2" xfId="3" xr:uid="{1E998A66-97E0-4679-AD59-81FD984CB301}"/>
    <cellStyle name="Percent 3" xfId="5" xr:uid="{D4F5A53E-92C6-4964-A294-91FDEA9F4199}"/>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D7D4-4814-9138-D0F51AEC9B37}"/>
              </c:ext>
            </c:extLst>
          </c:dPt>
          <c:dPt>
            <c:idx val="1"/>
            <c:bubble3D val="0"/>
            <c:spPr>
              <a:solidFill>
                <a:srgbClr val="F7EBD9"/>
              </a:solidFill>
            </c:spPr>
            <c:extLst>
              <c:ext xmlns:c16="http://schemas.microsoft.com/office/drawing/2014/chart" uri="{C3380CC4-5D6E-409C-BE32-E72D297353CC}">
                <c16:uniqueId val="{00000003-D7D4-4814-9138-D0F51AEC9B37}"/>
              </c:ext>
            </c:extLst>
          </c:dPt>
          <c:val>
            <c:numRef>
              <c:f>'Data - Overview'!$D$89:$D$90</c:f>
              <c:numCache>
                <c:formatCode>0%</c:formatCode>
                <c:ptCount val="2"/>
                <c:pt idx="0">
                  <c:v>0.31300754716981127</c:v>
                </c:pt>
                <c:pt idx="1">
                  <c:v>0.68699245283018873</c:v>
                </c:pt>
              </c:numCache>
            </c:numRef>
          </c:val>
          <c:extLst>
            <c:ext xmlns:c16="http://schemas.microsoft.com/office/drawing/2014/chart" uri="{C3380CC4-5D6E-409C-BE32-E72D297353CC}">
              <c16:uniqueId val="{00000004-D7D4-4814-9138-D0F51AEC9B3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328A-49C7-951C-38004771B837}"/>
              </c:ext>
            </c:extLst>
          </c:dPt>
          <c:dPt>
            <c:idx val="1"/>
            <c:bubble3D val="0"/>
            <c:spPr>
              <a:solidFill>
                <a:srgbClr val="6C6F71"/>
              </a:solidFill>
            </c:spPr>
            <c:extLst>
              <c:ext xmlns:c16="http://schemas.microsoft.com/office/drawing/2014/chart" uri="{C3380CC4-5D6E-409C-BE32-E72D297353CC}">
                <c16:uniqueId val="{00000003-328A-49C7-951C-38004771B837}"/>
              </c:ext>
            </c:extLst>
          </c:dPt>
          <c:dPt>
            <c:idx val="2"/>
            <c:bubble3D val="0"/>
            <c:spPr>
              <a:solidFill>
                <a:srgbClr val="7A19C1"/>
              </a:solidFill>
            </c:spPr>
            <c:extLst>
              <c:ext xmlns:c16="http://schemas.microsoft.com/office/drawing/2014/chart" uri="{C3380CC4-5D6E-409C-BE32-E72D297353CC}">
                <c16:uniqueId val="{00000005-328A-49C7-951C-38004771B837}"/>
              </c:ext>
            </c:extLst>
          </c:dPt>
          <c:dPt>
            <c:idx val="3"/>
            <c:bubble3D val="0"/>
            <c:spPr>
              <a:solidFill>
                <a:srgbClr val="8CC119"/>
              </a:solidFill>
            </c:spPr>
            <c:extLst>
              <c:ext xmlns:c16="http://schemas.microsoft.com/office/drawing/2014/chart" uri="{C3380CC4-5D6E-409C-BE32-E72D297353CC}">
                <c16:uniqueId val="{00000007-328A-49C7-951C-38004771B83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328A-49C7-951C-38004771B83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328A-49C7-951C-38004771B83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328A-49C7-951C-38004771B83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328A-49C7-951C-38004771B837}"/>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328A-49C7-951C-38004771B83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103</c:v>
                </c:pt>
                <c:pt idx="1">
                  <c:v>1 
Index: 91</c:v>
                </c:pt>
                <c:pt idx="2">
                  <c:v>2 
Index: 94</c:v>
                </c:pt>
                <c:pt idx="3">
                  <c:v>3+ 
Index: 84</c:v>
                </c:pt>
              </c:strCache>
            </c:strRef>
          </c:cat>
          <c:val>
            <c:numRef>
              <c:f>'Data - Overview'!$D$128:$D$131</c:f>
              <c:numCache>
                <c:formatCode>0%</c:formatCode>
                <c:ptCount val="4"/>
                <c:pt idx="0">
                  <c:v>0.75247547169811313</c:v>
                </c:pt>
                <c:pt idx="1">
                  <c:v>0.11471320754716981</c:v>
                </c:pt>
                <c:pt idx="2">
                  <c:v>9.9618867924528315E-2</c:v>
                </c:pt>
                <c:pt idx="3">
                  <c:v>3.3294339622641514E-2</c:v>
                </c:pt>
              </c:numCache>
            </c:numRef>
          </c:val>
          <c:extLst>
            <c:ext xmlns:c16="http://schemas.microsoft.com/office/drawing/2014/chart" uri="{C3380CC4-5D6E-409C-BE32-E72D297353CC}">
              <c16:uniqueId val="{00000009-328A-49C7-951C-38004771B83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A9CC-4F6D-A27C-48AE74521DDE}"/>
              </c:ext>
            </c:extLst>
          </c:dPt>
          <c:dPt>
            <c:idx val="1"/>
            <c:bubble3D val="0"/>
            <c:spPr>
              <a:solidFill>
                <a:srgbClr val="6C6F71"/>
              </a:solidFill>
            </c:spPr>
            <c:extLst>
              <c:ext xmlns:c16="http://schemas.microsoft.com/office/drawing/2014/chart" uri="{C3380CC4-5D6E-409C-BE32-E72D297353CC}">
                <c16:uniqueId val="{00000003-A9CC-4F6D-A27C-48AE74521DDE}"/>
              </c:ext>
            </c:extLst>
          </c:dPt>
          <c:dPt>
            <c:idx val="2"/>
            <c:bubble3D val="0"/>
            <c:spPr>
              <a:solidFill>
                <a:srgbClr val="7A19C1"/>
              </a:solidFill>
            </c:spPr>
            <c:extLst>
              <c:ext xmlns:c16="http://schemas.microsoft.com/office/drawing/2014/chart" uri="{C3380CC4-5D6E-409C-BE32-E72D297353CC}">
                <c16:uniqueId val="{00000005-A9CC-4F6D-A27C-48AE74521DDE}"/>
              </c:ext>
            </c:extLst>
          </c:dPt>
          <c:dPt>
            <c:idx val="3"/>
            <c:bubble3D val="0"/>
            <c:spPr>
              <a:solidFill>
                <a:srgbClr val="8CC119"/>
              </a:solidFill>
            </c:spPr>
            <c:extLst>
              <c:ext xmlns:c16="http://schemas.microsoft.com/office/drawing/2014/chart" uri="{C3380CC4-5D6E-409C-BE32-E72D297353CC}">
                <c16:uniqueId val="{00000007-A9CC-4F6D-A27C-48AE74521DDE}"/>
              </c:ext>
            </c:extLst>
          </c:dPt>
          <c:dPt>
            <c:idx val="4"/>
            <c:bubble3D val="0"/>
            <c:spPr>
              <a:solidFill>
                <a:srgbClr val="EBC61C"/>
              </a:solidFill>
            </c:spPr>
            <c:extLst>
              <c:ext xmlns:c16="http://schemas.microsoft.com/office/drawing/2014/chart" uri="{C3380CC4-5D6E-409C-BE32-E72D297353CC}">
                <c16:uniqueId val="{00000009-A9CC-4F6D-A27C-48AE74521DDE}"/>
              </c:ext>
            </c:extLst>
          </c:dPt>
          <c:dPt>
            <c:idx val="5"/>
            <c:bubble3D val="0"/>
            <c:spPr>
              <a:solidFill>
                <a:srgbClr val="1964C1"/>
              </a:solidFill>
            </c:spPr>
            <c:extLst>
              <c:ext xmlns:c16="http://schemas.microsoft.com/office/drawing/2014/chart" uri="{C3380CC4-5D6E-409C-BE32-E72D297353CC}">
                <c16:uniqueId val="{0000000B-A9CC-4F6D-A27C-48AE74521DDE}"/>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A9CC-4F6D-A27C-48AE74521DDE}"/>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A9CC-4F6D-A27C-48AE74521DDE}"/>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A9CC-4F6D-A27C-48AE74521DDE}"/>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A9CC-4F6D-A27C-48AE74521DDE}"/>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A9CC-4F6D-A27C-48AE74521DDE}"/>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A9CC-4F6D-A27C-48AE74521DDE}"/>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83</c:v>
                </c:pt>
                <c:pt idx="1">
                  <c:v>20k - 40k 
Index: 93</c:v>
                </c:pt>
                <c:pt idx="2">
                  <c:v>40k - 60k 
Index: 100</c:v>
                </c:pt>
                <c:pt idx="3">
                  <c:v>60k - 80k 
Index: 104</c:v>
                </c:pt>
                <c:pt idx="4">
                  <c:v>80k - 100k 
Index: 118</c:v>
                </c:pt>
                <c:pt idx="5">
                  <c:v>100k+ 
Index: 134</c:v>
                </c:pt>
              </c:strCache>
            </c:strRef>
          </c:cat>
          <c:val>
            <c:numRef>
              <c:f>'Data - Overview'!$D$146:$D$151</c:f>
              <c:numCache>
                <c:formatCode>0%</c:formatCode>
                <c:ptCount val="6"/>
                <c:pt idx="0">
                  <c:v>0.14012452830188679</c:v>
                </c:pt>
                <c:pt idx="1">
                  <c:v>0.29160377358490569</c:v>
                </c:pt>
                <c:pt idx="2">
                  <c:v>0.21250943396226418</c:v>
                </c:pt>
                <c:pt idx="3">
                  <c:v>0.14570188679245283</c:v>
                </c:pt>
                <c:pt idx="4">
                  <c:v>8.6173584905660378E-2</c:v>
                </c:pt>
                <c:pt idx="5">
                  <c:v>0.1234679245283019</c:v>
                </c:pt>
              </c:numCache>
            </c:numRef>
          </c:val>
          <c:extLst>
            <c:ext xmlns:c16="http://schemas.microsoft.com/office/drawing/2014/chart" uri="{C3380CC4-5D6E-409C-BE32-E72D297353CC}">
              <c16:uniqueId val="{0000000C-A9CC-4F6D-A27C-48AE74521DDE}"/>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4.6279245283018869E-2</c:v>
                </c:pt>
                <c:pt idx="1">
                  <c:v>0.14990188679245281</c:v>
                </c:pt>
                <c:pt idx="2">
                  <c:v>6.1335849056603782E-2</c:v>
                </c:pt>
                <c:pt idx="3">
                  <c:v>9.6920754716981125E-2</c:v>
                </c:pt>
                <c:pt idx="4">
                  <c:v>0.1784075471698113</c:v>
                </c:pt>
                <c:pt idx="5">
                  <c:v>0.22913962264150947</c:v>
                </c:pt>
                <c:pt idx="6">
                  <c:v>0.13042264150943395</c:v>
                </c:pt>
                <c:pt idx="7">
                  <c:v>0.10791320754716982</c:v>
                </c:pt>
              </c:numCache>
            </c:numRef>
          </c:val>
          <c:extLst>
            <c:ext xmlns:c16="http://schemas.microsoft.com/office/drawing/2014/chart" uri="{C3380CC4-5D6E-409C-BE32-E72D297353CC}">
              <c16:uniqueId val="{00000000-31C7-4F2F-B342-63E4F4D966E4}"/>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0.35081132075471705</c:v>
                </c:pt>
              </c:numCache>
            </c:numRef>
          </c:val>
          <c:extLst>
            <c:ext xmlns:c16="http://schemas.microsoft.com/office/drawing/2014/chart" uri="{C3380CC4-5D6E-409C-BE32-E72D297353CC}">
              <c16:uniqueId val="{00000000-A85D-443E-AE3B-8D5CB473BEF9}"/>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A85D-443E-AE3B-8D5CB473BEF9}"/>
              </c:ext>
            </c:extLst>
          </c:dPt>
          <c:val>
            <c:numRef>
              <c:f>'Data - Overview'!$D$116</c:f>
              <c:numCache>
                <c:formatCode>0%</c:formatCode>
                <c:ptCount val="1"/>
                <c:pt idx="0">
                  <c:v>0.18588679245283021</c:v>
                </c:pt>
              </c:numCache>
            </c:numRef>
          </c:val>
          <c:extLst>
            <c:ext xmlns:c16="http://schemas.microsoft.com/office/drawing/2014/chart" uri="{C3380CC4-5D6E-409C-BE32-E72D297353CC}">
              <c16:uniqueId val="{00000003-A85D-443E-AE3B-8D5CB473BEF9}"/>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2.4845283018867927E-2</c:v>
                </c:pt>
              </c:numCache>
            </c:numRef>
          </c:val>
          <c:extLst>
            <c:ext xmlns:c16="http://schemas.microsoft.com/office/drawing/2014/chart" uri="{C3380CC4-5D6E-409C-BE32-E72D297353CC}">
              <c16:uniqueId val="{00000004-A85D-443E-AE3B-8D5CB473BEF9}"/>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0.14463773584905659</c:v>
                </c:pt>
              </c:numCache>
            </c:numRef>
          </c:val>
          <c:extLst>
            <c:ext xmlns:c16="http://schemas.microsoft.com/office/drawing/2014/chart" uri="{C3380CC4-5D6E-409C-BE32-E72D297353CC}">
              <c16:uniqueId val="{00000005-A85D-443E-AE3B-8D5CB473BEF9}"/>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0.29398490566037738</c:v>
                </c:pt>
              </c:numCache>
            </c:numRef>
          </c:val>
          <c:extLst>
            <c:ext xmlns:c16="http://schemas.microsoft.com/office/drawing/2014/chart" uri="{C3380CC4-5D6E-409C-BE32-E72D297353CC}">
              <c16:uniqueId val="{00000006-A85D-443E-AE3B-8D5CB473BEF9}"/>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13AF-4F9D-A439-E966F91C45F3}"/>
              </c:ext>
            </c:extLst>
          </c:dPt>
          <c:dPt>
            <c:idx val="1"/>
            <c:bubble3D val="0"/>
            <c:spPr>
              <a:solidFill>
                <a:srgbClr val="DBE6C4"/>
              </a:solidFill>
            </c:spPr>
            <c:extLst>
              <c:ext xmlns:c16="http://schemas.microsoft.com/office/drawing/2014/chart" uri="{C3380CC4-5D6E-409C-BE32-E72D297353CC}">
                <c16:uniqueId val="{00000003-13AF-4F9D-A439-E966F91C45F3}"/>
              </c:ext>
            </c:extLst>
          </c:dPt>
          <c:val>
            <c:numRef>
              <c:f>'Data - Overview'!$A$89:$A$90</c:f>
              <c:numCache>
                <c:formatCode>0%</c:formatCode>
                <c:ptCount val="2"/>
                <c:pt idx="0">
                  <c:v>0.31996603773584903</c:v>
                </c:pt>
                <c:pt idx="1">
                  <c:v>0.68003396226415092</c:v>
                </c:pt>
              </c:numCache>
            </c:numRef>
          </c:val>
          <c:extLst>
            <c:ext xmlns:c16="http://schemas.microsoft.com/office/drawing/2014/chart" uri="{C3380CC4-5D6E-409C-BE32-E72D297353CC}">
              <c16:uniqueId val="{00000004-13AF-4F9D-A439-E966F91C45F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7429-4B3E-ACBE-17BFDBC8A573}"/>
              </c:ext>
            </c:extLst>
          </c:dPt>
          <c:dPt>
            <c:idx val="1"/>
            <c:bubble3D val="0"/>
            <c:spPr>
              <a:solidFill>
                <a:schemeClr val="accent2">
                  <a:lumMod val="20000"/>
                  <a:lumOff val="80000"/>
                </a:schemeClr>
              </a:solidFill>
            </c:spPr>
            <c:extLst>
              <c:ext xmlns:c16="http://schemas.microsoft.com/office/drawing/2014/chart" uri="{C3380CC4-5D6E-409C-BE32-E72D297353CC}">
                <c16:uniqueId val="{00000003-7429-4B3E-ACBE-17BFDBC8A573}"/>
              </c:ext>
            </c:extLst>
          </c:dPt>
          <c:val>
            <c:numRef>
              <c:f>'Data - Overview'!$A$89:$A$90</c:f>
              <c:numCache>
                <c:formatCode>0%</c:formatCode>
                <c:ptCount val="2"/>
                <c:pt idx="0">
                  <c:v>0.31996603773584903</c:v>
                </c:pt>
                <c:pt idx="1">
                  <c:v>0.68003396226415092</c:v>
                </c:pt>
              </c:numCache>
            </c:numRef>
          </c:val>
          <c:extLst>
            <c:ext xmlns:c16="http://schemas.microsoft.com/office/drawing/2014/chart" uri="{C3380CC4-5D6E-409C-BE32-E72D297353CC}">
              <c16:uniqueId val="{00000004-7429-4B3E-ACBE-17BFDBC8A57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CA6B-4E61-B2F0-B3ABE5689828}"/>
              </c:ext>
            </c:extLst>
          </c:dPt>
          <c:dPt>
            <c:idx val="1"/>
            <c:bubble3D val="0"/>
            <c:spPr>
              <a:solidFill>
                <a:srgbClr val="F7EBD9"/>
              </a:solidFill>
            </c:spPr>
            <c:extLst>
              <c:ext xmlns:c16="http://schemas.microsoft.com/office/drawing/2014/chart" uri="{C3380CC4-5D6E-409C-BE32-E72D297353CC}">
                <c16:uniqueId val="{00000003-CA6B-4E61-B2F0-B3ABE5689828}"/>
              </c:ext>
            </c:extLst>
          </c:dPt>
          <c:val>
            <c:numRef>
              <c:f>'Data - Overview'!$E$89:$E$90</c:f>
              <c:numCache>
                <c:formatCode>0%</c:formatCode>
                <c:ptCount val="2"/>
                <c:pt idx="0">
                  <c:v>0.40708679245283025</c:v>
                </c:pt>
                <c:pt idx="1">
                  <c:v>0.5929132075471697</c:v>
                </c:pt>
              </c:numCache>
            </c:numRef>
          </c:val>
          <c:extLst>
            <c:ext xmlns:c16="http://schemas.microsoft.com/office/drawing/2014/chart" uri="{C3380CC4-5D6E-409C-BE32-E72D297353CC}">
              <c16:uniqueId val="{00000004-CA6B-4E61-B2F0-B3ABE568982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10C8-48AA-AD0C-E5FB04D8ECF8}"/>
              </c:ext>
            </c:extLst>
          </c:dPt>
          <c:dPt>
            <c:idx val="1"/>
            <c:bubble3D val="0"/>
            <c:extLst>
              <c:ext xmlns:c16="http://schemas.microsoft.com/office/drawing/2014/chart" uri="{C3380CC4-5D6E-409C-BE32-E72D297353CC}">
                <c16:uniqueId val="{00000002-10C8-48AA-AD0C-E5FB04D8ECF8}"/>
              </c:ext>
            </c:extLst>
          </c:dPt>
          <c:val>
            <c:numRef>
              <c:f>'Data - Overview'!$C$89:$C$90</c:f>
              <c:numCache>
                <c:formatCode>0%</c:formatCode>
                <c:ptCount val="2"/>
                <c:pt idx="0">
                  <c:v>0.10389056603773585</c:v>
                </c:pt>
                <c:pt idx="1">
                  <c:v>0.89610943396226417</c:v>
                </c:pt>
              </c:numCache>
            </c:numRef>
          </c:val>
          <c:extLst>
            <c:ext xmlns:c16="http://schemas.microsoft.com/office/drawing/2014/chart" uri="{C3380CC4-5D6E-409C-BE32-E72D297353CC}">
              <c16:uniqueId val="{00000003-10C8-48AA-AD0C-E5FB04D8ECF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0.17019245283018869</c:v>
                </c:pt>
              </c:numCache>
            </c:numRef>
          </c:val>
          <c:extLst>
            <c:ext xmlns:c16="http://schemas.microsoft.com/office/drawing/2014/chart" uri="{C3380CC4-5D6E-409C-BE32-E72D297353CC}">
              <c16:uniqueId val="{00000000-0FBE-46BB-AB2D-4554BA038996}"/>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0FBE-46BB-AB2D-4554BA038996}"/>
              </c:ext>
            </c:extLst>
          </c:dPt>
          <c:val>
            <c:numRef>
              <c:f>'Data - Overview'!$D$138</c:f>
              <c:numCache>
                <c:formatCode>0%</c:formatCode>
                <c:ptCount val="1"/>
                <c:pt idx="0">
                  <c:v>0.41775094339622643</c:v>
                </c:pt>
              </c:numCache>
            </c:numRef>
          </c:val>
          <c:extLst>
            <c:ext xmlns:c16="http://schemas.microsoft.com/office/drawing/2014/chart" uri="{C3380CC4-5D6E-409C-BE32-E72D297353CC}">
              <c16:uniqueId val="{00000003-0FBE-46BB-AB2D-4554BA038996}"/>
            </c:ext>
          </c:extLst>
        </c:ser>
        <c:ser>
          <c:idx val="1"/>
          <c:order val="2"/>
          <c:spPr>
            <a:solidFill>
              <a:srgbClr val="1964C1"/>
            </a:solidFill>
          </c:spPr>
          <c:invertIfNegative val="0"/>
          <c:val>
            <c:numRef>
              <c:f>'Data - Overview'!$D$139</c:f>
              <c:numCache>
                <c:formatCode>0%</c:formatCode>
                <c:ptCount val="1"/>
                <c:pt idx="0">
                  <c:v>0.33797735849056598</c:v>
                </c:pt>
              </c:numCache>
            </c:numRef>
          </c:val>
          <c:extLst>
            <c:ext xmlns:c16="http://schemas.microsoft.com/office/drawing/2014/chart" uri="{C3380CC4-5D6E-409C-BE32-E72D297353CC}">
              <c16:uniqueId val="{00000004-0FBE-46BB-AB2D-4554BA038996}"/>
            </c:ext>
          </c:extLst>
        </c:ser>
        <c:ser>
          <c:idx val="0"/>
          <c:order val="3"/>
          <c:spPr>
            <a:solidFill>
              <a:srgbClr val="7D38BA"/>
            </a:solidFill>
          </c:spPr>
          <c:invertIfNegative val="0"/>
          <c:val>
            <c:numRef>
              <c:f>'Data - Overview'!$D$140</c:f>
              <c:numCache>
                <c:formatCode>0%</c:formatCode>
                <c:ptCount val="1"/>
                <c:pt idx="0">
                  <c:v>7.449056603773585E-2</c:v>
                </c:pt>
              </c:numCache>
            </c:numRef>
          </c:val>
          <c:extLst>
            <c:ext xmlns:c16="http://schemas.microsoft.com/office/drawing/2014/chart" uri="{C3380CC4-5D6E-409C-BE32-E72D297353CC}">
              <c16:uniqueId val="{00000005-0FBE-46BB-AB2D-4554BA038996}"/>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5EF4-40F9-AF7D-780C5367C925}"/>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5EF4-40F9-AF7D-780C5367C925}"/>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5EF4-40F9-AF7D-780C5367C925}"/>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5EF4-40F9-AF7D-780C5367C925}"/>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5EF4-40F9-AF7D-780C5367C925}"/>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5EF4-40F9-AF7D-780C5367C925}"/>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5EF4-40F9-AF7D-780C5367C925}"/>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5EF4-40F9-AF7D-780C5367C925}"/>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5EF4-40F9-AF7D-780C5367C925}"/>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5EF4-40F9-AF7D-780C5367C925}"/>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5EF4-40F9-AF7D-780C5367C925}"/>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5EF4-40F9-AF7D-780C5367C925}"/>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5EF4-40F9-AF7D-780C5367C925}"/>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5EF4-40F9-AF7D-780C5367C925}"/>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5EF4-40F9-AF7D-780C5367C925}"/>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5EF4-40F9-AF7D-780C5367C925}"/>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5EF4-40F9-AF7D-780C5367C925}"/>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5EF4-40F9-AF7D-780C5367C925}"/>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5EF4-40F9-AF7D-780C5367C925}"/>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5EF4-40F9-AF7D-780C5367C925}"/>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5EF4-40F9-AF7D-780C5367C925}"/>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5EF4-40F9-AF7D-780C5367C925}"/>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5EF4-40F9-AF7D-780C5367C925}"/>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5EF4-40F9-AF7D-780C5367C925}"/>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5EF4-40F9-AF7D-780C5367C925}"/>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{168FD3B5-89B8-4067-88DB-8A090E27806E}</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5EF4-40F9-AF7D-780C5367C925}"/>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{1CEE9EB0-6794-48BE-8266-94815D34C189}</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5EF4-40F9-AF7D-780C5367C925}"/>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{FA6ADD49-3278-42C7-8301-52A99D6F1465}</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5EF4-40F9-AF7D-780C5367C925}"/>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{4A3128F1-CAF4-48A9-B658-ED99F9687DCA}</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5EF4-40F9-AF7D-780C5367C925}"/>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{A74EBB80-3A07-4241-A767-47199B7353AB}</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5EF4-40F9-AF7D-780C5367C925}"/>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{280AD7D3-D8C3-47F7-AFCE-EE4E2BE6B82B}</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5EF4-40F9-AF7D-780C5367C925}"/>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{28A8DEFE-D0B7-429D-B1E8-88637B7F1E45}</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5EF4-40F9-AF7D-780C5367C925}"/>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{8D4133D7-90DC-4D74-A75E-39972D195D90}</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5EF4-40F9-AF7D-780C5367C925}"/>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{EC607B78-16F8-431A-A869-4C635ED9313B}</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5EF4-40F9-AF7D-780C5367C925}"/>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{838B0A6A-28C9-4B4B-961A-45F6B3F602B4}</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5EF4-40F9-AF7D-780C5367C925}"/>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{21D969AA-8235-4DF2-B10F-3E7B7CC01396}</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5EF4-40F9-AF7D-780C5367C925}"/>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{32088BC1-D9F7-434C-B4DB-FE43FA373B9D}</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5EF4-40F9-AF7D-780C5367C925}"/>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{41E31C41-D6A8-4B06-84A6-CEAB4EA03EC3}</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5EF4-40F9-AF7D-780C5367C925}"/>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{8D185A84-31F2-4C45-A7F5-7A036A9661A8}</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5EF4-40F9-AF7D-780C5367C925}"/>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{3A1EB63B-5CE0-4487-847B-B4E703D286E7}</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5EF4-40F9-AF7D-780C5367C925}"/>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{DA8E7298-235D-46D8-BB47-6971EF0F8030}</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5EF4-40F9-AF7D-780C5367C925}"/>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{B94AF2D9-042F-4629-AAA9-A20F883727B0}</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5EF4-40F9-AF7D-780C5367C925}"/>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{429AC262-574E-4793-9793-B4485195AC3E}</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5EF4-40F9-AF7D-780C5367C925}"/>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{E8828DFA-8335-47FA-BB58-4CE1FF2F52FF}</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5EF4-40F9-AF7D-780C5367C925}"/>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{41D20265-9EF2-45AA-9E31-EDF6994A90C6}</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5EF4-40F9-AF7D-780C5367C925}"/>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{75B55DCD-D3B7-4B29-88FD-7FB8449EC778}</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5EF4-40F9-AF7D-780C5367C925}"/>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{3287C591-7710-4232-ADF0-AA41F5F1E669}</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5EF4-40F9-AF7D-780C5367C925}"/>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{40EC521A-6033-4B01-AB9B-A51FD375523D}</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5EF4-40F9-AF7D-780C5367C925}"/>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{AD4740B1-4EDF-4B30-94D5-A2CE4E69CE39}</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5EF4-40F9-AF7D-780C5367C925}"/>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{EE191BB6-580B-4881-9694-ABD3E4E02D77}</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5EF4-40F9-AF7D-780C5367C925}"/>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7.4349442379182153E-3</c:v>
                </c:pt>
                <c:pt idx="1">
                  <c:v>4.4609665427509292E-2</c:v>
                </c:pt>
                <c:pt idx="2">
                  <c:v>1.4869888475836431E-2</c:v>
                </c:pt>
                <c:pt idx="3">
                  <c:v>4.8327137546468404E-2</c:v>
                </c:pt>
                <c:pt idx="4">
                  <c:v>3.3457249070631967E-2</c:v>
                </c:pt>
                <c:pt idx="5">
                  <c:v>0</c:v>
                </c:pt>
                <c:pt idx="6">
                  <c:v>0</c:v>
                </c:pt>
                <c:pt idx="7">
                  <c:v>0</c:v>
                </c:pt>
                <c:pt idx="8">
                  <c:v>1.1152416356877323E-2</c:v>
                </c:pt>
                <c:pt idx="9">
                  <c:v>7.4349442379182153E-3</c:v>
                </c:pt>
                <c:pt idx="10">
                  <c:v>3.7174721189591076E-3</c:v>
                </c:pt>
                <c:pt idx="11">
                  <c:v>7.4349442379182153E-3</c:v>
                </c:pt>
                <c:pt idx="12">
                  <c:v>7.4349442379182153E-3</c:v>
                </c:pt>
                <c:pt idx="13">
                  <c:v>1.4869888475836431E-2</c:v>
                </c:pt>
                <c:pt idx="14">
                  <c:v>1.858736059479554E-2</c:v>
                </c:pt>
                <c:pt idx="15">
                  <c:v>5.5762081784386616E-2</c:v>
                </c:pt>
                <c:pt idx="16">
                  <c:v>7.434944237918216E-2</c:v>
                </c:pt>
                <c:pt idx="17">
                  <c:v>0</c:v>
                </c:pt>
                <c:pt idx="18">
                  <c:v>0.1</c:v>
                </c:pt>
                <c:pt idx="19">
                  <c:v>5.5762081784386616E-2</c:v>
                </c:pt>
                <c:pt idx="20">
                  <c:v>1.1152416356877323E-2</c:v>
                </c:pt>
                <c:pt idx="21">
                  <c:v>0</c:v>
                </c:pt>
                <c:pt idx="22">
                  <c:v>3.3457249070631967E-2</c:v>
                </c:pt>
                <c:pt idx="23">
                  <c:v>0.1</c:v>
                </c:pt>
                <c:pt idx="24">
                  <c:v>3.3457249070631967E-2</c:v>
                </c:pt>
              </c:numCache>
            </c:numRef>
          </c:xVal>
          <c:yVal>
            <c:numRef>
              <c:f>'Customer View Chart'!$F$49:$F$73</c:f>
              <c:numCache>
                <c:formatCode>0</c:formatCode>
                <c:ptCount val="25"/>
                <c:pt idx="0">
                  <c:v>40.649359515831719</c:v>
                </c:pt>
                <c:pt idx="1">
                  <c:v>118.86620362456794</c:v>
                </c:pt>
                <c:pt idx="2">
                  <c:v>26.909003903567264</c:v>
                </c:pt>
                <c:pt idx="3">
                  <c:v>98.807064899073595</c:v>
                </c:pt>
                <c:pt idx="4">
                  <c:v>97.988950846757533</c:v>
                </c:pt>
                <c:pt idx="5">
                  <c:v>0</c:v>
                </c:pt>
                <c:pt idx="6">
                  <c:v>0</c:v>
                </c:pt>
                <c:pt idx="7">
                  <c:v>0</c:v>
                </c:pt>
                <c:pt idx="8">
                  <c:v>22.394512242189794</c:v>
                </c:pt>
                <c:pt idx="9">
                  <c:v>21.550834550489629</c:v>
                </c:pt>
                <c:pt idx="10">
                  <c:v>21.258619844720279</c:v>
                </c:pt>
                <c:pt idx="11">
                  <c:v>41.669719961411843</c:v>
                </c:pt>
                <c:pt idx="12">
                  <c:v>28.665127317284071</c:v>
                </c:pt>
                <c:pt idx="13">
                  <c:v>36.986655103363262</c:v>
                </c:pt>
                <c:pt idx="14">
                  <c:v>42.020276718085427</c:v>
                </c:pt>
                <c:pt idx="15">
                  <c:v>90.490010187685456</c:v>
                </c:pt>
                <c:pt idx="16">
                  <c:v>102.47210546066148</c:v>
                </c:pt>
                <c:pt idx="17">
                  <c:v>0</c:v>
                </c:pt>
                <c:pt idx="18">
                  <c:v>200</c:v>
                </c:pt>
                <c:pt idx="19">
                  <c:v>75.295671942012206</c:v>
                </c:pt>
                <c:pt idx="20">
                  <c:v>62.343485663916432</c:v>
                </c:pt>
                <c:pt idx="21">
                  <c:v>0</c:v>
                </c:pt>
                <c:pt idx="22">
                  <c:v>79.895363508900758</c:v>
                </c:pt>
                <c:pt idx="23">
                  <c:v>187.19481178855014</c:v>
                </c:pt>
                <c:pt idx="24">
                  <c:v>59.853272203321673</c:v>
                </c:pt>
              </c:numCache>
            </c:numRef>
          </c:yVal>
          <c:smooth val="0"/>
          <c:extLst>
            <c:ext xmlns:c16="http://schemas.microsoft.com/office/drawing/2014/chart" uri="{C3380CC4-5D6E-409C-BE32-E72D297353CC}">
              <c16:uniqueId val="{00000019-5EF4-40F9-AF7D-780C5367C925}"/>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95.080311691978949</c:v>
                </c:pt>
                <c:pt idx="1">
                  <c:v>97.352987148877276</c:v>
                </c:pt>
                <c:pt idx="2">
                  <c:v>103.75564137639223</c:v>
                </c:pt>
                <c:pt idx="3">
                  <c:v>93.489322795987732</c:v>
                </c:pt>
                <c:pt idx="4">
                  <c:v>96.275968849207629</c:v>
                </c:pt>
                <c:pt idx="5">
                  <c:v>94.984888144382765</c:v>
                </c:pt>
                <c:pt idx="6">
                  <c:v>90.947886320768575</c:v>
                </c:pt>
                <c:pt idx="7">
                  <c:v>100.5038313749222</c:v>
                </c:pt>
                <c:pt idx="8">
                  <c:v>91.021231878164528</c:v>
                </c:pt>
                <c:pt idx="9">
                  <c:v>93.464596476228564</c:v>
                </c:pt>
                <c:pt idx="10">
                  <c:v>93.796530168448982</c:v>
                </c:pt>
                <c:pt idx="11">
                  <c:v>102.06973776851062</c:v>
                </c:pt>
                <c:pt idx="12">
                  <c:v>99.637457778674047</c:v>
                </c:pt>
                <c:pt idx="13">
                  <c:v>85.062400531421474</c:v>
                </c:pt>
                <c:pt idx="14">
                  <c:v>100.69574845560948</c:v>
                </c:pt>
                <c:pt idx="15">
                  <c:v>94.25812623415824</c:v>
                </c:pt>
                <c:pt idx="16">
                  <c:v>102.1962238539232</c:v>
                </c:pt>
                <c:pt idx="17">
                  <c:v>103.51756866164044</c:v>
                </c:pt>
                <c:pt idx="18">
                  <c:v>97.9178163729717</c:v>
                </c:pt>
                <c:pt idx="19">
                  <c:v>109.40387843399499</c:v>
                </c:pt>
                <c:pt idx="20">
                  <c:v>114.55173393320972</c:v>
                </c:pt>
                <c:pt idx="21">
                  <c:v>41.151507327712125</c:v>
                </c:pt>
                <c:pt idx="22">
                  <c:v>109.04559367901436</c:v>
                </c:pt>
                <c:pt idx="23">
                  <c:v>108.55153738266668</c:v>
                </c:pt>
                <c:pt idx="24">
                  <c:v>100.00647312861024</c:v>
                </c:pt>
                <c:pt idx="25">
                  <c:v>92.876552296215309</c:v>
                </c:pt>
                <c:pt idx="26">
                  <c:v>97.559628793445043</c:v>
                </c:pt>
                <c:pt idx="27">
                  <c:v>100.00000000000003</c:v>
                </c:pt>
                <c:pt idx="28">
                  <c:v>91.870475472321516</c:v>
                </c:pt>
                <c:pt idx="29">
                  <c:v>93.419212711890225</c:v>
                </c:pt>
                <c:pt idx="30">
                  <c:v>84.410387707488184</c:v>
                </c:pt>
                <c:pt idx="31">
                  <c:v>87.307385149916001</c:v>
                </c:pt>
                <c:pt idx="32">
                  <c:v>98.113986425857021</c:v>
                </c:pt>
                <c:pt idx="33">
                  <c:v>90.957050118126716</c:v>
                </c:pt>
                <c:pt idx="34">
                  <c:v>95.16051944564154</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4375-43E3-958F-3A79827AA4DC}"/>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A206-4D3F-B78A-17EBFD6D85B1}"/>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6A12-416A-A6B5-7E55D2919DD4}"/>
              </c:ext>
            </c:extLst>
          </c:dPt>
          <c:dPt>
            <c:idx val="1"/>
            <c:invertIfNegative val="0"/>
            <c:bubble3D val="0"/>
            <c:spPr>
              <a:solidFill>
                <a:srgbClr val="89756E"/>
              </a:solidFill>
            </c:spPr>
            <c:extLst>
              <c:ext xmlns:c16="http://schemas.microsoft.com/office/drawing/2014/chart" uri="{C3380CC4-5D6E-409C-BE32-E72D297353CC}">
                <c16:uniqueId val="{00000003-6A12-416A-A6B5-7E55D2919DD4}"/>
              </c:ext>
            </c:extLst>
          </c:dPt>
          <c:dPt>
            <c:idx val="2"/>
            <c:invertIfNegative val="0"/>
            <c:bubble3D val="0"/>
            <c:spPr>
              <a:solidFill>
                <a:srgbClr val="30499F"/>
              </a:solidFill>
            </c:spPr>
            <c:extLst>
              <c:ext xmlns:c16="http://schemas.microsoft.com/office/drawing/2014/chart" uri="{C3380CC4-5D6E-409C-BE32-E72D297353CC}">
                <c16:uniqueId val="{00000005-6A12-416A-A6B5-7E55D2919DD4}"/>
              </c:ext>
            </c:extLst>
          </c:dPt>
          <c:dPt>
            <c:idx val="3"/>
            <c:invertIfNegative val="0"/>
            <c:bubble3D val="0"/>
            <c:spPr>
              <a:solidFill>
                <a:srgbClr val="C1C630"/>
              </a:solidFill>
            </c:spPr>
            <c:extLst>
              <c:ext xmlns:c16="http://schemas.microsoft.com/office/drawing/2014/chart" uri="{C3380CC4-5D6E-409C-BE32-E72D297353CC}">
                <c16:uniqueId val="{00000007-6A12-416A-A6B5-7E55D2919DD4}"/>
              </c:ext>
            </c:extLst>
          </c:dPt>
          <c:dPt>
            <c:idx val="4"/>
            <c:invertIfNegative val="0"/>
            <c:bubble3D val="0"/>
            <c:spPr>
              <a:solidFill>
                <a:srgbClr val="AB347D"/>
              </a:solidFill>
            </c:spPr>
            <c:extLst>
              <c:ext xmlns:c16="http://schemas.microsoft.com/office/drawing/2014/chart" uri="{C3380CC4-5D6E-409C-BE32-E72D297353CC}">
                <c16:uniqueId val="{00000009-6A12-416A-A6B5-7E55D2919DD4}"/>
              </c:ext>
            </c:extLst>
          </c:dPt>
          <c:val>
            <c:numRef>
              <c:f>'Wellbeing Acorn Group'!$K$13:$K$17</c:f>
              <c:numCache>
                <c:formatCode>0</c:formatCode>
                <c:ptCount val="5"/>
                <c:pt idx="0">
                  <c:v>76.595943257312754</c:v>
                </c:pt>
                <c:pt idx="1">
                  <c:v>21.547543593087099</c:v>
                </c:pt>
                <c:pt idx="2">
                  <c:v>74.691929689922191</c:v>
                </c:pt>
                <c:pt idx="3">
                  <c:v>154.4243152416357</c:v>
                </c:pt>
                <c:pt idx="4">
                  <c:v>550.6501042705595</c:v>
                </c:pt>
              </c:numCache>
            </c:numRef>
          </c:val>
          <c:extLst>
            <c:ext xmlns:c16="http://schemas.microsoft.com/office/drawing/2014/chart" uri="{C3380CC4-5D6E-409C-BE32-E72D297353CC}">
              <c16:uniqueId val="{0000000A-6A12-416A-A6B5-7E55D2919DD4}"/>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64D7-4A47-A2E4-EB6EB13F2F55}"/>
              </c:ext>
            </c:extLst>
          </c:dPt>
          <c:dPt>
            <c:idx val="1"/>
            <c:invertIfNegative val="0"/>
            <c:bubble3D val="0"/>
            <c:spPr>
              <a:solidFill>
                <a:srgbClr val="89756E"/>
              </a:solidFill>
            </c:spPr>
            <c:extLst>
              <c:ext xmlns:c16="http://schemas.microsoft.com/office/drawing/2014/chart" uri="{C3380CC4-5D6E-409C-BE32-E72D297353CC}">
                <c16:uniqueId val="{00000003-64D7-4A47-A2E4-EB6EB13F2F55}"/>
              </c:ext>
            </c:extLst>
          </c:dPt>
          <c:dPt>
            <c:idx val="2"/>
            <c:invertIfNegative val="0"/>
            <c:bubble3D val="0"/>
            <c:spPr>
              <a:solidFill>
                <a:srgbClr val="30499F"/>
              </a:solidFill>
            </c:spPr>
            <c:extLst>
              <c:ext xmlns:c16="http://schemas.microsoft.com/office/drawing/2014/chart" uri="{C3380CC4-5D6E-409C-BE32-E72D297353CC}">
                <c16:uniqueId val="{00000005-64D7-4A47-A2E4-EB6EB13F2F55}"/>
              </c:ext>
            </c:extLst>
          </c:dPt>
          <c:dPt>
            <c:idx val="3"/>
            <c:invertIfNegative val="0"/>
            <c:bubble3D val="0"/>
            <c:spPr>
              <a:solidFill>
                <a:srgbClr val="C1C630"/>
              </a:solidFill>
            </c:spPr>
            <c:extLst>
              <c:ext xmlns:c16="http://schemas.microsoft.com/office/drawing/2014/chart" uri="{C3380CC4-5D6E-409C-BE32-E72D297353CC}">
                <c16:uniqueId val="{00000007-64D7-4A47-A2E4-EB6EB13F2F55}"/>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0.14869888475836432</c:v>
                </c:pt>
                <c:pt idx="1">
                  <c:v>3.717472118959108E-2</c:v>
                </c:pt>
                <c:pt idx="2">
                  <c:v>0.16356877323420074</c:v>
                </c:pt>
                <c:pt idx="3">
                  <c:v>0.63568773234200748</c:v>
                </c:pt>
              </c:numCache>
            </c:numRef>
          </c:val>
          <c:extLst>
            <c:ext xmlns:c16="http://schemas.microsoft.com/office/drawing/2014/chart" uri="{C3380CC4-5D6E-409C-BE32-E72D297353CC}">
              <c16:uniqueId val="{00000008-64D7-4A47-A2E4-EB6EB13F2F55}"/>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64D7-4A47-A2E4-EB6EB13F2F55}"/>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40.649359515831719</c:v>
                </c:pt>
                <c:pt idx="1">
                  <c:v>118.86620362456794</c:v>
                </c:pt>
                <c:pt idx="2">
                  <c:v>26.909003903567264</c:v>
                </c:pt>
                <c:pt idx="3">
                  <c:v>98.807064899073595</c:v>
                </c:pt>
                <c:pt idx="4">
                  <c:v>97.988950846757533</c:v>
                </c:pt>
              </c:numCache>
            </c:numRef>
          </c:val>
          <c:extLst>
            <c:ext xmlns:c16="http://schemas.microsoft.com/office/drawing/2014/chart" uri="{C3380CC4-5D6E-409C-BE32-E72D297353CC}">
              <c16:uniqueId val="{00000000-B9FB-47B0-92E7-7BF2C70504F9}"/>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22.394512242189794</c:v>
                </c:pt>
                <c:pt idx="4">
                  <c:v>21.550834550489629</c:v>
                </c:pt>
                <c:pt idx="5">
                  <c:v>21.258619844720279</c:v>
                </c:pt>
                <c:pt idx="6">
                  <c:v>41.669719961411843</c:v>
                </c:pt>
                <c:pt idx="7">
                  <c:v>28.665127317284071</c:v>
                </c:pt>
              </c:numCache>
            </c:numRef>
          </c:val>
          <c:extLst>
            <c:ext xmlns:c16="http://schemas.microsoft.com/office/drawing/2014/chart" uri="{C3380CC4-5D6E-409C-BE32-E72D297353CC}">
              <c16:uniqueId val="{00000000-A4BB-45E8-8EDE-34BD0639F9B3}"/>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36.986655103363262</c:v>
                </c:pt>
                <c:pt idx="1">
                  <c:v>42.020276718085427</c:v>
                </c:pt>
                <c:pt idx="2">
                  <c:v>90.490010187685456</c:v>
                </c:pt>
                <c:pt idx="3">
                  <c:v>102.47210546066148</c:v>
                </c:pt>
                <c:pt idx="4">
                  <c:v>0</c:v>
                </c:pt>
              </c:numCache>
            </c:numRef>
          </c:val>
          <c:extLst>
            <c:ext xmlns:c16="http://schemas.microsoft.com/office/drawing/2014/chart" uri="{C3380CC4-5D6E-409C-BE32-E72D297353CC}">
              <c16:uniqueId val="{00000000-0E7F-4E98-BF25-2466004EFD41}"/>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254.75560797509539</c:v>
                </c:pt>
                <c:pt idx="1">
                  <c:v>75.295671942012206</c:v>
                </c:pt>
                <c:pt idx="2">
                  <c:v>62.343485663916432</c:v>
                </c:pt>
                <c:pt idx="3">
                  <c:v>0</c:v>
                </c:pt>
                <c:pt idx="4">
                  <c:v>79.895363508900758</c:v>
                </c:pt>
                <c:pt idx="5">
                  <c:v>187.19481178855014</c:v>
                </c:pt>
                <c:pt idx="6">
                  <c:v>59.853272203321673</c:v>
                </c:pt>
              </c:numCache>
            </c:numRef>
          </c:val>
          <c:extLst>
            <c:ext xmlns:c16="http://schemas.microsoft.com/office/drawing/2014/chart" uri="{C3380CC4-5D6E-409C-BE32-E72D297353CC}">
              <c16:uniqueId val="{00000000-C708-4BE5-B30A-741D58E81345}"/>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665.97800221513091</c:v>
                </c:pt>
                <c:pt idx="2">
                  <c:v>0</c:v>
                </c:pt>
              </c:numCache>
            </c:numRef>
          </c:val>
          <c:extLst>
            <c:ext xmlns:c16="http://schemas.microsoft.com/office/drawing/2014/chart" uri="{C3380CC4-5D6E-409C-BE32-E72D297353CC}">
              <c16:uniqueId val="{00000000-B3E7-474F-B613-B292C95DFA39}"/>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665.97800221513091</c:v>
                </c:pt>
                <c:pt idx="1">
                  <c:v>254.75560797509539</c:v>
                </c:pt>
                <c:pt idx="2">
                  <c:v>187.19481178855014</c:v>
                </c:pt>
                <c:pt idx="3">
                  <c:v>118.86620362456794</c:v>
                </c:pt>
                <c:pt idx="4">
                  <c:v>102.47210546066148</c:v>
                </c:pt>
                <c:pt idx="5">
                  <c:v>98.807064899073595</c:v>
                </c:pt>
                <c:pt idx="6">
                  <c:v>97.988950846757533</c:v>
                </c:pt>
                <c:pt idx="7">
                  <c:v>90.490010187685456</c:v>
                </c:pt>
                <c:pt idx="8">
                  <c:v>79.895363508900758</c:v>
                </c:pt>
                <c:pt idx="9">
                  <c:v>75.295671942012206</c:v>
                </c:pt>
                <c:pt idx="10">
                  <c:v>62.343485663916432</c:v>
                </c:pt>
                <c:pt idx="11">
                  <c:v>59.853272203321673</c:v>
                </c:pt>
                <c:pt idx="12">
                  <c:v>42.020276718085427</c:v>
                </c:pt>
                <c:pt idx="13">
                  <c:v>41.669719961411843</c:v>
                </c:pt>
                <c:pt idx="14">
                  <c:v>40.649359515831719</c:v>
                </c:pt>
                <c:pt idx="15">
                  <c:v>36.986655103363262</c:v>
                </c:pt>
                <c:pt idx="16">
                  <c:v>28.665127317284071</c:v>
                </c:pt>
                <c:pt idx="17">
                  <c:v>26.909003903567264</c:v>
                </c:pt>
                <c:pt idx="18">
                  <c:v>22.394512242189794</c:v>
                </c:pt>
                <c:pt idx="19">
                  <c:v>21.550834550489629</c:v>
                </c:pt>
                <c:pt idx="20">
                  <c:v>21.258619844720279</c:v>
                </c:pt>
                <c:pt idx="21">
                  <c:v>0</c:v>
                </c:pt>
                <c:pt idx="22">
                  <c:v>0</c:v>
                </c:pt>
                <c:pt idx="23">
                  <c:v>0</c:v>
                </c:pt>
                <c:pt idx="24">
                  <c:v>0</c:v>
                </c:pt>
                <c:pt idx="25">
                  <c:v>0</c:v>
                </c:pt>
                <c:pt idx="26">
                  <c:v>0</c:v>
                </c:pt>
              </c:numCache>
            </c:numRef>
          </c:val>
          <c:extLst>
            <c:ext xmlns:c16="http://schemas.microsoft.com/office/drawing/2014/chart" uri="{C3380CC4-5D6E-409C-BE32-E72D297353CC}">
              <c16:uniqueId val="{00000000-AF29-4A98-8C74-2C8C27BEC1F4}"/>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38AB37AF-FAA7-4E47-8389-BCE8ABAD1BFE}"/>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C4156039-92CA-4A81-8F29-84FDF82DC537}"/>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9829E2E2-DB1B-4B4E-ACA2-EA0351056BA1}"/>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5F21F764-D082-42BA-BE28-7D91F517B20D}"/>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50D5F95D-5785-40B8-8932-C78AF6A19D2D}"/>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DB88308B-8B05-4D40-8369-D619B844560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F0D1542C-63BE-44A0-B668-1B9231CC5FA1}"/>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45716CD-1CB2-4C7D-8501-B84D9AB62BA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07CE975-C2F9-40A5-881D-45A2ED15D411}"/>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A0ADF225-0037-470E-9A7F-5D7F9E105D7B}"/>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0ADDFE39-FFCA-4314-927F-9D5BA2F461D7}"/>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36BC5C44-8140-428B-A16E-3BAF86D1DC8A}"/>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8E66E991-6649-4675-9E60-413F515209B1}"/>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FD0A8627-9765-485C-B28A-7E06060A95B0}"/>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C30C8573-5334-40FE-A7A9-68C03BD7BEE7}"/>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D553673B-25DB-4B32-AFBE-ADD245E94500}"/>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5868C54D-5F46-4508-822B-2AEBEF1DFF86}"/>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379023F8-3AD6-43B6-AE8E-1040997E1FDD}"/>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6650EDD5-51E9-4E8C-B8DF-715AA233CCC7}"/>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A73EBBF1-FC6F-4D9F-A950-212756B8FC1E}"/>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FEEE4595-71C2-47CC-9053-2DCDA1655CD5}"/>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9C8BAFF9-16D8-4729-A164-1D95D6C723A5}"/>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EC67ECCB-68B9-44F7-91C9-421D370A4923}"/>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E3B1A97F-B143-49F3-B760-4BA0DC5EB866}"/>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3BFB624E-5D3E-43D9-8511-E50B4E779982}"/>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80BDA31D-1493-44DF-BC64-72D224A9D902}"/>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1AF8DE8E-E83A-4470-A0DC-F32DFED85AF7}"/>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81421512-108F-44CD-95C3-09C660911302}"/>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D087B09B-92B1-4C62-840E-EB60D4D837B1}"/>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3368B6F4-46EC-4B5F-954D-2A0188AB28B3}"/>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30B0733B-9FC4-4567-829D-DE7C1B34E7B3}"/>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6CEBC4F3-A343-4A69-8681-513881F1A135}"/>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3B5A2EC3-CCF8-4D37-953F-88E46366472E}"/>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3DD2BAD1-D395-41EC-A64B-000DA5A45FC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CA809389-DED0-4056-B603-6BC4C7DE86C6}"/>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0343E9B9-B5F1-4AD4-B415-0C8D6A771F22}"/>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1A535540-FEEE-4B7A-93A2-7DE1DD0F934F}"/>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A0437CD4-C371-4675-AF13-27D7EC084BA0}"/>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4116AE08-2ADB-4582-A4EF-59922C0D92A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ED7E0B07-9818-487F-9CC8-817DE6C8546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7FE9AF33-51F4-405B-A063-3327672B15A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CC8B3B35-3DFE-4967-8F1B-195F37034379}"/>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343DF9E-AF95-4D04-866B-652F71F039F5}"/>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44EBC1EE-CD93-4510-BA96-286A723292A4}"/>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3C999EED-3F6E-4C60-89CB-C24731445831}"/>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8A69A249-4A23-4921-B903-51447A7B5064}"/>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0D4725D4-A580-42CD-A623-03EB2409DEE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8EB54100-553A-4350-B4FF-4BBF9994DFB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3754252E-BB71-40F2-9E6E-8AD3A0BA1FD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E2E4EE5-0916-447B-BCF3-C30A45D2EB1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1A541E3-CE44-45B8-8F89-5D7D7945107C}"/>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2E65F73F-73CB-4CF8-BA59-8B915EA74CAD}"/>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2DE0E260-EC06-4CB7-99BC-32B5B34FB2A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3D6D837-EEF8-4483-89BD-2F78888F993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E33891BB-B911-4F10-B298-B407514F80CB}"/>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9C722DDC-1284-4925-B858-910CDD48EB3E}"/>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4A20EA65-CA3B-452A-8C99-9AE281F3B6EC}"/>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78D30A29-30B8-422E-A853-16B53ECA09A1}"/>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0ADF4A6B-11D9-41AE-80FD-DEAF325D29C2}"/>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82C99839-F8C5-4388-AAEA-01F3C1D4DBAF}"/>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C6CE20E-994A-4DBA-B492-387744600D4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1109378-535C-4913-BF82-3D0A5EBB5EAC}"/>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40946F1-BB90-4127-AF81-8F7622488A69}"/>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A8DDAD4-DF8A-4E67-A67B-4814473B41E3}"/>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A9262CF-2211-40D6-807D-07A30ADE56FE}"/>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244E66E-33C3-4D8D-B5B3-B975E6B8861C}"/>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077C2EF-2AD6-439E-93D2-B0F5243A93DA}"/>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22D5987-71C6-4479-86BA-60C65B51FCC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C7A1642-7752-4395-895D-E8C01300B211}"/>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D337C1AD-A309-4ED0-B2EA-4CCD224AF7DA}"/>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D0B71A06-DC41-46DB-A019-BAE60C932B85}"/>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Frodsham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55F523C7-1297-454E-90F7-5E433D1B5DD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426160CA-1B7D-46CA-BC08-C7CE7D3B9138}"/>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AC54564C-21AA-479A-8FB3-EEBD9D8D04A2}"/>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4711D18D-87AD-4521-87B9-07D3BE551F58}"/>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9F36EFD8-0203-4B4E-AAED-542D338FF99E}"/>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173A883C-E7A1-4487-AA3B-AE133C09020A}"/>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8FACD225-43A4-48C7-AB4D-E917A490972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7D072CFB-2AFE-40C4-9AAF-3B62A55C8818}"/>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2AFC1E45-7F49-46FF-97D4-785A5ADB692B}"/>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3F7BC956-1C56-47D1-AA2A-47D4FCAA531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F714430E-BA86-4375-9ECD-0E91F47FD16C}"/>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FC1B0676-7CC0-4640-8981-98B6D7AF1515}"/>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37E20594-CE7B-46A7-BA46-0D3B626EDF3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ED1CE6DC-2D65-4921-9C56-AA35EB5EBABA}"/>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37B33259-6FF4-4A4F-B93C-D6A81E29A501}"/>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8B7696E4-14AC-43D3-BB4A-E5C010F2A9C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01048662-0907-43F8-B2BF-13409CDD6E43}"/>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ECAAAAE1-D92F-4B04-B839-A12144E82303}"/>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C235B513-4508-4D68-8361-34E380CF6FDD}"/>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12ADB61F-0DC3-4482-BB9A-482462FCC0BE}"/>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5B73B66A-1CBB-4CA4-815F-9A2F0A99A8E5}"/>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0A82D3E2-A6FE-4A35-8C4F-2F7B5A0B237F}"/>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48A89EC2-247B-4506-A406-AA3298A8E580}"/>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7A4167AF-53BD-4917-A1A9-5261E8350D98}"/>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51F96C46-E71C-4F42-96B7-B93CABFE6327}"/>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104</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F8F72756-8BA8-4A41-AA0E-E1DC772E4D61}"/>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95</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C589D3BE-2333-4C44-9A8B-3171700B9291}"/>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91</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1F04A1E6-2988-44D6-826C-83BF795BF1A2}"/>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91</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441F6D6C-86F0-4098-962D-1D361D25E76C}"/>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100</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E649D40F-331B-4988-B1CB-8338499657ED}"/>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BDCAF297-C981-464A-8135-EADE7DB900E3}"/>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98296A0B-3422-4800-BFA6-0110C5F10BCB}"/>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45AE78DB-DD17-4D64-BF96-0A78717C4BCA}"/>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69360900-B90B-496C-8F65-DD7A6D30D408}"/>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C4195AB9-4974-45E1-BB65-CEB233BD689A}"/>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C65AED1E-67BC-4A52-81E9-D570E82A0F7B}"/>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68D353D8-982B-4E09-B27F-ADC518054C3D}"/>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4EDEEF23-C146-4468-AE95-93D0458E2D5A}"/>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E7EA8EC0-7CA8-42CD-8CF9-98E786C3405B}"/>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FEE7D259-38C7-41E5-A341-C8EB326629F2}"/>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80332BD5-4B3D-4CCC-8CB3-7B0B31D87CD1}"/>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D4F2B5A2-29C5-4CF0-8E19-CD94FDB2CDB6}"/>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8E482354-2437-4A0D-AE7F-5BE4AD56CFF1}"/>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D2CCAACF-51F4-40E3-9704-D987707E0CA9}"/>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2E1BBAFB-700F-4F07-8071-3A876658BE41}"/>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E025CAFA-FE47-49A3-B246-CB01D8BC046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C2C98DF5-0CEA-4B6B-B88A-0AD43B707C09}"/>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95003666-70FA-4F65-9973-7670417E39E6}"/>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90436A41-FC5E-4752-89A3-247FE394CEF2}"/>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585A01E8-7728-491F-9A05-91EB658A68A1}"/>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28F116E4-1329-4DB0-A3E7-65272F1A43AC}"/>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58163575-2BAB-4AAD-9745-B06309AEC632}"/>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38CAB96A-63E1-4169-B064-3B83362756FD}"/>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77ABFE09-7A6F-4F44-9198-5819E570CEA3}"/>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72B8F572-FEAD-4A68-AF54-FC04EB574DFB}"/>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95</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C720256F-1E3A-405D-AF76-7B6A864DE85E}"/>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CED134FE-AC4F-46DE-AD39-77C35FD8BC86}"/>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20%</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3A6CCD39-00BB-4DE8-9A85-27C89F0EBE27}"/>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93</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1E75849F-87AF-488F-998A-91932DAC2B47}"/>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7B52EAF4-C3C5-48B0-8BEF-4A4C5AB0F7A9}"/>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4528083F-109C-4238-935B-3EC1326E921C}"/>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94</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02C8F229-4A8E-496A-8AEF-7A29901D38A7}"/>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8B16F745-0FB7-4FDE-87B3-8C0596C7E42C}"/>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49CFB2D3-6CA5-4285-9F50-24EC551B9E09}"/>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93</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424E77EB-3500-4AE9-8329-B55BCF395BA0}"/>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FB5E2002-800E-4D28-B458-7CCD0B85CEA1}"/>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F49C3B18-D141-4DC6-AF07-45DD14B67913}"/>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93</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72F6529E-2FE3-4EB4-B6AF-0C01EC45814C}"/>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725D3125-F8DD-4F4A-AF6C-D941E4329F46}"/>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E2AFEEE4-670A-4BA2-83C4-3E95CAA909AC}"/>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83</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723FC708-5643-4B52-B4C4-58060C7A15E8}"/>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AB65213D-7A77-4767-AA3D-CB437058D2B1}"/>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19%</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7E3541D5-8885-44F5-8983-203EC55068AB}"/>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87</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94E70AE7-77CB-40C7-8DAC-7010A05A877E}"/>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4BB59326-F77B-4216-A48D-BAA5EB6E24CA}"/>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155229C1-52C9-47A1-8C62-082C8135A54B}"/>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95</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A15DBBE2-CDBA-4532-BB59-B8953957602B}"/>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EE2850A7-D490-494F-AD16-AB2FE8E2DCA0}"/>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9%</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110158EE-1706-4CF1-A7F2-D24522790C79}"/>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89</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A5033C25-0D31-404F-9833-C820B794CBD2}"/>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0B70359A-ABEB-4A29-A14B-7B4F79674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E84EC97C-2059-4363-9B43-AE5DB2AF7173}"/>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368915F7-2D67-45F0-BCA4-B7FAED55704B}"/>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32%</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37D3093D-6880-48B7-9AE2-C0C074F07B41}"/>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86</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09635B53-B6D1-415A-8079-E03F9ADAB3C1}"/>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42620F05-DBDF-41B5-A5F3-79932773F494}"/>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35%</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5FB3D5E2-F376-4FB1-A0B7-E5936B427A49}"/>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90</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EEA96A40-81AE-4A05-82E7-3FBA5743706C}"/>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E5516E13-0F06-48C3-B116-77E490E58E40}"/>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AA97837D-C55B-4C4C-BC0E-7722B22F975E}"/>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76</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873D860B-2978-42AF-BE73-3FA6D74B9F15}"/>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73D02DDB-7EFC-4346-8265-97572EEC6B17}"/>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36395F50-FCE0-4A19-9158-4CE0FCDDBD52}"/>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6D663DF0-F913-4D0E-A675-C5FAD1BC82F0}"/>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6A68583F-99C3-4B61-B1F0-C2468542B184}"/>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F95AA4F0-205F-4A48-A241-381C6922CEE7}"/>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45.2</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95E197BD-3EF4-432F-97D2-A4ECF57CF8CB}"/>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FDA089FE-BA18-418C-90FB-69C33FE48A69}"/>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AFBE9293-6AA9-4D4C-8D51-E742F5AED50E}"/>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BD0A43C4-0BAB-4F7F-9F60-2A3699835575}"/>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7796F5C7-044A-40D0-9032-7EA39DC75EA4}"/>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F3E79585-D05F-4545-9D0D-06EF416D97F2}"/>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4FC049F2-E5DB-42E9-8330-5FF97D5FE027}"/>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B8D7484E-0542-4968-90BD-3AF6A4968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8A6F0C76-2258-4C83-BA47-B5DAE8DC35A4}"/>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1DCCA92F-0BFE-420A-8636-B3BD12E9D44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2598E827-83E3-4184-93B2-BC32C832179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0035F60B-6D3C-4A3F-BE6C-5B3D4131A229}"/>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3DC32A4F-55E9-4301-A701-F50AA2C4DA91}"/>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067B6371-F15B-42CB-973E-AEC756CDF115}"/>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879E4D06-484E-44F9-B919-A31B6E51261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692FFB9A-18A7-4150-B613-626B367ADD81}"/>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A8659227-1D9B-4558-805E-1DDD25623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629521FA-E73B-4260-A991-8EDBEC90C06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99C755F5-272B-4203-9D0D-B8A76B4FB3B7}"/>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86E2040F-3284-4458-9763-B19E75EFFD7D}"/>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2836E00E-B051-418E-89AF-823E052C028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07E7BBB3-E078-45EC-9D47-D7534D1A9A8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6A07B0CB-7875-419F-99DC-83521A172CC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DEAE5445-6311-4202-9353-BCC4B3C98819}"/>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65993FC7-C08A-4673-BE98-2A5E74E12A86}"/>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2D452C1D-45BE-4135-A795-94137F560AAC}"/>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E142DFA8-693F-486C-A013-1BC147E17596}"/>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0F484FCB-F779-4288-8B49-C90E8B6E185F}"/>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88</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5AEFCC3E-1E56-4146-BD14-7AB2C3BB44AB}"/>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270F835A-496B-4E6F-924D-E95DEA12847A}"/>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84</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4FD1499D-E97A-4370-8C4F-5AC576DA0EA5}"/>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81</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BE5AD350-FAB0-4EEE-9D2B-90136CE52D79}"/>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9BFEE5A1-1E63-4C59-8CDB-BF617614E99C}"/>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110</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979B6063-6C73-4AFE-B079-C621CC848E22}"/>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115</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E42CBDC3-3BC4-414B-8677-30DE5F6FE979}"/>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113</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46A73851-9C49-4121-8D31-0E06804193DB}"/>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C0750A61-C70F-47BD-8C3B-88608F546053}"/>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0886284A-FB67-4102-A909-4FA03BDEBBD9}"/>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35%</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835FB048-3662-4E25-A501-1987AB56F6F4}"/>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6E5D3E8E-E35A-4867-A748-E37E5FA2E84E}"/>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6BAECC11-3F82-4E4E-8EC7-CCF9AB6A7DCF}"/>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14%</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42D05892-E5D8-444B-B0A7-D8ED4743C56E}"/>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29%</a:t>
            </a:fld>
            <a:endParaRPr lang="en-GB" sz="4800" b="1">
              <a:solidFill>
                <a:srgbClr val="92D050"/>
              </a:solidFill>
            </a:endParaRPr>
          </a:p>
        </xdr:txBody>
      </xdr:sp>
      <xdr:pic>
        <xdr:nvPicPr>
          <xdr:cNvPr id="151" name="Picture 150">
            <a:extLst>
              <a:ext uri="{FF2B5EF4-FFF2-40B4-BE49-F238E27FC236}">
                <a16:creationId xmlns:a16="http://schemas.microsoft.com/office/drawing/2014/main" id="{6DBCD4AE-B913-45FC-9188-7216FA1EBEA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D2A4E59D-4D87-4030-BB99-4334EE67BBE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4A3BBB59-68BD-4B2F-8099-9393182BB27C}"/>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00521531-FD6B-42EA-A5E0-CEC1C0295369}"/>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FAC805DF-7E30-4E8F-9285-F4F60FC5192F}"/>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8CC4C475-A169-459C-8044-48EF1901FC18}"/>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4834AE20-C4C5-4049-811F-F464513890A8}"/>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D23F678E-F5E6-48A2-8A92-46463CEBB534}"/>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1FA033DB-8F73-4EAA-99EB-DC29227B4520}"/>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116</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5CDB8431-3544-4084-A26C-752CCA1215BA}"/>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26EBD83E-0A1F-4F38-BB43-24FB4A70C460}"/>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81</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AA238A17-6920-444D-BD01-BD09B7D78E30}"/>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86</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A1BF4F07-C282-4DAE-8E0F-DEF9F9093773}"/>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94</a:t>
            </a:fld>
            <a:endParaRPr lang="en-GB" sz="500" b="1">
              <a:solidFill>
                <a:schemeClr val="bg1"/>
              </a:solidFill>
            </a:endParaRPr>
          </a:p>
        </xdr:txBody>
      </xdr:sp>
      <xdr:pic>
        <xdr:nvPicPr>
          <xdr:cNvPr id="164" name="Picture 163">
            <a:extLst>
              <a:ext uri="{FF2B5EF4-FFF2-40B4-BE49-F238E27FC236}">
                <a16:creationId xmlns:a16="http://schemas.microsoft.com/office/drawing/2014/main" id="{34563B13-0684-436B-8F18-685A5569798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FCDFD12F-0011-4550-823E-C79D138BB13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1DFA4D95-AD4F-4B06-A61A-2F2333C1A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436D19C4-4D85-4CC7-9E82-79EB3F079DDC}"/>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F56481A1-B43E-488C-9B12-D6B0822F50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3CD66B31-67A5-4097-8F86-3F7CEE13D3AB}"/>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0C4CC001-97AF-4ACF-854A-2DEC54D66954}"/>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09438672-D903-40F2-9E84-C6E76F033E7D}"/>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ACFDE958-77B0-45AE-B0D6-7091A1BC7001}"/>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CA1F0345-F792-411E-B8CE-A0E33B8AF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9C4F8233-EB71-4C47-9F90-275BA253E988}"/>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C4AFB1D7-C4F3-4DDF-A850-80910C6180D7}"/>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F45607BD-C2DD-4846-8FCB-F98726C65190}"/>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31%</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7CF80CAF-E0E8-426A-9F7E-90DDC2FCB356}"/>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BD471399-3DBB-49E9-BAE3-F04E378182C4}"/>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104</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58190079-A3FF-48B2-BC0B-A9EE965773FE}"/>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97</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AE7AECDC-DCE8-44FF-B4D7-3217538F7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BDB824B0-DB23-4F5E-9244-792B2A0F79E5}"/>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7C0CBB8D-384A-4D79-8C58-5A7142EA8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4E380796-97E3-4C62-8C28-03D7F633F310}"/>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17%</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0328238C-1AB6-49F8-995F-321FD47E2A75}"/>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41040ADA-6DF1-4C87-BAC4-E98771AD077F}"/>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91156323-5894-4246-8AFA-2453EA63BFDC}"/>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42%</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68242DBE-49B8-49B0-A88A-2BB1503D3EC9}"/>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07E898F7-7A04-4A82-8988-1CD76C7ED316}"/>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7%</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732002CF-BFFF-4B66-9451-E69734C93C73}"/>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57223DFA-59E2-4BF7-9C6D-02D566C7C2A0}"/>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89</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D196D957-5EF8-435B-B83B-15B408CCDBDB}"/>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108</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F601BCAB-05A9-4C89-A10D-E0D3559CBECC}"/>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99</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CDD7E682-4160-4076-8EEE-EB6051B68E73}"/>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93</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1A34D5C8-E6C9-425D-B886-BD48F4A73FD8}"/>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EECA2598-05DB-4620-8B05-2824A5A1B7EE}"/>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0BFC7C71-9F30-47B7-9D20-5195165043D0}"/>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F5058E20-FB5B-4A59-9F0F-451F7E00A985}"/>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39F8F497-E33B-4124-B2CE-69021C150BB2}"/>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914BD601-2344-40A0-B9A4-B14AEB7D6AF8}"/>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C17BD4B8-8593-4F2B-9455-184BF0BF904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C450B492-3B66-4A8D-ABAB-F674732B5A64}"/>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F0C0C68B-ADF0-4F03-A564-F52163200A56}"/>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E7AD327B-6D14-41F4-8339-50FFE57E8BA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9E5F16AC-92E4-4EA2-A7B9-F09AB6368D33}"/>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2FA5FB98-DBB8-4AC9-8D74-29A49E7D774D}"/>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1178C198-E5FD-4090-A15A-C2F82A811FD3}"/>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47552476-CDC3-4900-AA01-C8812AC17DE3}"/>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F93AC661-F5C8-4D5D-BEC4-08B1B727BFE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CE608F3B-7F58-4A42-A84F-EB485FE27AFD}"/>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19017859-A5FD-4DA1-B8BF-81147FA5AE3E}"/>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E13E1448-6D78-4F6F-9E4B-D3EFE2FF879F}"/>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93F7B4CB-E032-4916-B261-CE91EAF528A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51A6C85-1FB3-4894-BD2C-E42344714A6F}"/>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B214A74-75F3-47B0-B93A-851CBEB030BD}"/>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2F9BAC5-ED16-4058-A440-813977DF0E35}"/>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70FB69A-1D93-4A3B-8CDF-C886ABC731E8}"/>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4CA5907-19D3-4CFD-9EEF-8B08FE86305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3D8E944-4290-4440-8355-9C218B47EEFE}"/>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49175DA-ADD9-48D8-9E92-110EF9917E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957A88B-F431-41D9-AD77-284D67BC5745}"/>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26336C60-5B6A-4181-B3F8-FF8713D1D4BE}"/>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A5B58DD4-9E99-4B6D-9DB1-BF65249B3D6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378DC0C-132C-405C-8F62-33A0D4B876C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971F1FC7-FF47-4C46-8553-A982A82729B2}"/>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333CF08C-77A8-41C1-8367-21967C80671D}"/>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Frodsham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B78BA82C-362F-4996-827B-A045EDC6866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8A7BE4C0-27BC-4129-8DD0-56744A12A469}"/>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D7E791DA-E246-4894-A9B8-9BBDABAA9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AB6396B0-D9D5-46AB-B0F0-B6EF3ED06897}"/>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C815D850-53C4-4082-A7A3-A6DC2EB73953}"/>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3337B084-FD24-4849-897E-DD50D8C69571}"/>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FA4A2A66-39B8-4C1D-806C-3A2815DEEABA}"/>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ED406AB1-6131-4AC0-8C51-53051C05AEC6}"/>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E98F3FBF-7973-4FC2-8B7C-B9FF53EB97E6}"/>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F730E160-8C3A-404C-B958-370349E9F3BB}"/>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31617766-ACBD-46ED-95D3-B3E434AD3485}"/>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DE548609-8208-4F03-8480-62996FEFB12B}"/>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1BAEB222-456C-4C1B-B70F-63D4EFA94315}"/>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ABD9316-F62A-426F-9ED1-02090E0DB797}"/>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ADF8C655-8941-4867-81F6-F83D87210FDF}"/>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34CC734-203B-438B-B131-47623DEBCD10}"/>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8B54893-CA25-4013-AB81-C84F531E7547}"/>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656D5E8-E48B-4592-A278-711B5BD7DA70}"/>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CEC7C40-5D19-4BE0-A4A3-23C8C518B0F2}"/>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2C73C92-F83E-4B4E-AA38-6AC0ACA0D42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8945CD22-1012-44F8-8428-382DF7A53F90}"/>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76832BC1-2D17-46BF-B344-286FE269C79C}"/>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79F0D3E1-4173-4029-A6AA-F3050F2F4F2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980A8AD-07A4-4E31-8E2D-887D359F30E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DFBB92C6-59C7-401C-A49A-A6627858ADA9}"/>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3F11E53C-D28D-4C14-887B-76B0BB62C686}"/>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Frodsham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89B3927C-BBC0-4960-826C-32FA3EE056E0}"/>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8733281E-D4B9-4DD0-A1CA-D0AAE6362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DBA9B49F-B5B7-48A9-9E2A-ACE683252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C881C601-C707-474D-B8EC-B653D4FE0EC6}"/>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E622C04-E17B-4B80-B192-78BC25D83493}"/>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19C4D33-1938-4C00-AE88-0465ECCDB8FB}"/>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49EB93A-1634-4B3E-A115-504F429F3586}"/>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22A9DBC-7DEC-4FC2-87FD-2C09798E0638}"/>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F254C87-7972-46F8-BF9A-921757EB6C55}"/>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45FD67F-B41C-4971-82F4-9C36B607575B}"/>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A23ED85-1815-48DB-A605-B9BCBE676C0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0A873F5-9F43-4421-84F8-3E9555A006E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D9C64C47-97AA-4656-BDE6-D19493808AFB}"/>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FBF13C41-9387-4CCA-A095-A1F61B56B55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D37E94F-2B7F-4648-910B-3EE3464ED67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DC640CE2-72D5-40C7-9057-F6EB0DD2FC4F}"/>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EAFDA922-8EF7-4CB8-80BC-3D1883B9266A}"/>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Frodsham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E15DAE5D-304C-4A59-8E4D-75BD763CE11C}"/>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59815554-B31E-4822-867A-ADE447B7F1CB}"/>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BC2B01AE-B3FF-4D98-9B26-21C31815E0FA}"/>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215717CF-0F4A-4C89-BBBA-4E59CEF36E6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ABBBEB21-93DD-4D5F-A3B3-297E2040D941}"/>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97C0B870-480D-4A7E-9E20-FE20BF274698}"/>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E5235DBF-9EF8-40E0-A661-425F24491A7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B5A7746E-D94A-497A-8541-EAE2AFC8A79F}"/>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DDDA13D5-BFF1-4120-ADBA-FEFA06D47CBC}"/>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52148396-C2DE-4078-AB9E-9E0BB673F5D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E2BADEFE-4F11-4A35-B5A8-53FBB591106E}"/>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D128D73F-C5E7-463D-B30D-A78C80A72403}"/>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37747BBA-9710-4A97-B077-1E6595ECD68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EF7E84D5-CDA0-41E8-AF32-CA3207473946}"/>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6E722F34-50D4-48CA-8BCC-ACB642CDD62D}"/>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F6B491C3-57CF-4614-9C59-A96DE2BEAE0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788D3595-8A5D-445F-A0B5-ED3B6895E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5806B970-5C19-44FA-89D1-6937DCED9E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77231219-7799-46DB-AC81-B8E9A07C72B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59239D75-2A02-4C11-AA6A-36478B29E714}"/>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3538C37-26BC-4F1D-97B2-81D1CBB3A2E3}"/>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9D07E17-F49E-4FE5-BBB2-1E17B5331C05}"/>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8089095-582D-4AA3-8C1C-B0000DD88BD5}"/>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665EB7A-9642-4C9A-9585-83B5EBF1EC15}"/>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3151AC7-75BA-4D5F-B822-7F79D5F68C6A}"/>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BF504AB-3A89-4306-BD95-09C63CC8EE81}"/>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4C70101-0143-4DDE-9CF2-B81FB5690AE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9F7B9134-5EDA-4D5E-AF19-973E2BC6C753}"/>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F566E629-B8FB-4ECC-A86F-9AC117BF4EA9}"/>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14FDC78A-6270-4314-AB75-4DC6C932A70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88720C6-E6D6-479C-A534-381CA6DED6E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1AD064E0-DD26-4BDE-8A62-FBDCB1E65E33}"/>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CFA323F8-B5A0-401F-B309-0B4DD6FE48BD}"/>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Frodsham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DDECED22-3D59-4EC5-8B5B-CCAF5CD78B68}"/>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A987292C-1112-4A9D-AEE5-878EF5FA8E59}"/>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CCEA1AE5-729B-4868-AB6F-48DBA23B7DD1}"/>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A978DAA6-221A-4779-BEFC-EA7F67CF50F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EB9176FB-966D-426A-A4E7-41C5512A160A}"/>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B6B863C8-7F3A-4AA6-9929-17CB17D596D6}"/>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67117377-963A-4671-BF49-68F19547DBB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24713078-1146-40D3-8CDE-891F9013A07D}"/>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74759269-01D9-4BAB-87BA-1502256D0863}"/>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ADAAD95A-8588-4E84-BDCC-A3639F5F41B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E5F233DE-0305-4228-96AD-E4DB9AA5233C}"/>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1225B878-A752-4D80-93E6-803EDCBB3AE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6BC489A5-64D6-49DC-831C-6D3DC0822DE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2B9C7FDC-B8F1-46F5-A4DB-6B6E9CB1B721}"/>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0F1F5144-72EE-4A4F-9B1C-1BF1426DEF09}"/>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CC1CF9A6-5B65-4614-99D7-A3DB743B220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3B3133BA-871A-466F-A7AF-C06B5EFCEE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B6BA714A-F879-423E-9FB4-D380FB2BA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9243212A-3F97-4B35-9696-78D9CFD3E1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799EA7AD-2D1C-4BFB-A9A8-0B3414822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7B31B35B-43AB-4D23-861D-1B616139A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9239BEE3-2EEB-4C62-9404-7420B254562C}"/>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F9334A4A-687D-46E7-9A35-E3ADA804C5D1}"/>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AB24E134-806B-4D6A-855D-B571DFE2F09F}"/>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2962C383-A72B-4C01-BFFB-D0179DCF9DEA}"/>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EDDA0D1B-338A-4E71-85F5-B9C5B5D9AB6B}"/>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6D4C2556-7E43-4086-9CFD-8494CBD07166}"/>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96060C0D-1F84-4C31-83C0-4FD338BE5AA0}"/>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3DE31794-44AD-413C-9C14-BA0C8842BC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47D95020-8FD8-4154-B47C-4EB2F483AB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B94E4202-7571-4477-BF63-D95B6F3CB6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9857FF5E-0188-4A11-BE6E-C1C9C57D83AF}"/>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186C41D3-A3DA-42E8-B190-3C92EA8EC273}"/>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B3A445F-8C07-4128-938F-4146F0392CCB}"/>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8C6A957-6832-486E-8CE9-975CB9822B1A}"/>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05EBC70-DA1A-4DBC-8E33-A742E6AB6EB7}"/>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63D55F1-1CCC-4008-9265-EAD0151F3240}"/>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C4F2ECA-95EC-4B60-8F1D-0D0E9F75F45D}"/>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7EE7513-1B8B-4153-8D58-5641393AC697}"/>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079485A-392D-4B47-8F2A-38CF62CD8CE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C6F9F005-3DD9-40E2-BAF3-160174CAF3BA}"/>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D68FB0C3-EDF0-43C0-B965-48DA7A90EAF7}"/>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0503AE81-5D2E-4EB8-8D7D-0E7A59C7D8D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B0DBF4E-7156-474A-9D7E-8E6A8B58C7D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D34A4C23-B0E2-4635-90C3-CDBEFE14DC0F}"/>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C5FBB405-63B7-4DB4-A793-6AFFC929E321}"/>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Frodsham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9021565D-4E7E-4906-B69A-D9C07A243FC2}"/>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DDC0894D-2CD4-48E7-8B9B-4EC36A683BA1}"/>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3BEF7CEA-C9DF-4ED6-8046-C44972D4FC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4E7EA4CF-52B4-47D7-A2F2-8993F02D60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B7DF7ED6-E248-4D93-87D3-DBC3302202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9085F1C1-52E2-431D-B9C1-11609E108795}"/>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B37CF00A-50A9-484B-B9DA-519DC4B33CB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51C3AD56-A595-4582-96D9-944F5E280A6F}"/>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F9578C35-8D9D-4495-8973-1B348655A3BC}"/>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B332B8C3-E058-42E6-AA0F-0A7C36F87FC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E55AD3BC-F616-4A2B-B805-1C4216B11569}"/>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69C79B9D-CEFD-4D54-A7C1-24DFC95DA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A79081D0-D049-4841-B1FF-FCC41C1E3CDA}"/>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EC5027110CFB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0.31996603773584903</v>
          </cell>
          <cell r="C89">
            <v>0.10389056603773585</v>
          </cell>
          <cell r="D89">
            <v>0.31300754716981127</v>
          </cell>
          <cell r="E89">
            <v>0.40708679245283025</v>
          </cell>
        </row>
        <row r="90">
          <cell r="A90">
            <v>0.68003396226415092</v>
          </cell>
          <cell r="C90">
            <v>0.89610943396226417</v>
          </cell>
          <cell r="D90">
            <v>0.68699245283018873</v>
          </cell>
          <cell r="E90">
            <v>0.5929132075471697</v>
          </cell>
        </row>
        <row r="96">
          <cell r="C96" t="str">
            <v>0-4</v>
          </cell>
          <cell r="E96">
            <v>4.6279245283018869E-2</v>
          </cell>
        </row>
        <row r="97">
          <cell r="C97" t="str">
            <v>5-17</v>
          </cell>
          <cell r="E97">
            <v>0.14990188679245281</v>
          </cell>
        </row>
        <row r="98">
          <cell r="C98" t="str">
            <v>18-24</v>
          </cell>
          <cell r="E98">
            <v>6.1335849056603782E-2</v>
          </cell>
        </row>
        <row r="99">
          <cell r="C99" t="str">
            <v>25-34</v>
          </cell>
          <cell r="E99">
            <v>9.6920754716981125E-2</v>
          </cell>
        </row>
        <row r="100">
          <cell r="C100" t="str">
            <v>35-49</v>
          </cell>
          <cell r="E100">
            <v>0.1784075471698113</v>
          </cell>
        </row>
        <row r="101">
          <cell r="C101" t="str">
            <v>50-64</v>
          </cell>
          <cell r="E101">
            <v>0.22913962264150947</v>
          </cell>
        </row>
        <row r="102">
          <cell r="C102" t="str">
            <v>65-74</v>
          </cell>
          <cell r="E102">
            <v>0.13042264150943395</v>
          </cell>
        </row>
        <row r="103">
          <cell r="C103" t="str">
            <v>75 plus</v>
          </cell>
          <cell r="E103">
            <v>0.10791320754716982</v>
          </cell>
        </row>
        <row r="115">
          <cell r="C115" t="str">
            <v>Couple - no children</v>
          </cell>
          <cell r="D115">
            <v>0.35081132075471705</v>
          </cell>
        </row>
        <row r="116">
          <cell r="C116" t="str">
            <v>Couple with children</v>
          </cell>
          <cell r="D116">
            <v>0.18588679245283021</v>
          </cell>
        </row>
        <row r="117">
          <cell r="C117" t="str">
            <v>Lone parent</v>
          </cell>
          <cell r="D117">
            <v>2.4845283018867927E-2</v>
          </cell>
        </row>
        <row r="118">
          <cell r="C118" t="str">
            <v>Single person - no children</v>
          </cell>
          <cell r="D118">
            <v>0.14463773584905659</v>
          </cell>
        </row>
        <row r="119">
          <cell r="C119" t="str">
            <v>Other: two or more adults</v>
          </cell>
          <cell r="D119">
            <v>0.29398490566037738</v>
          </cell>
        </row>
        <row r="128">
          <cell r="D128">
            <v>0.75247547169811313</v>
          </cell>
          <cell r="L128" t="str">
            <v>0 
Index: 103</v>
          </cell>
        </row>
        <row r="129">
          <cell r="D129">
            <v>0.11471320754716981</v>
          </cell>
          <cell r="L129" t="str">
            <v>1 
Index: 91</v>
          </cell>
        </row>
        <row r="130">
          <cell r="D130">
            <v>9.9618867924528315E-2</v>
          </cell>
          <cell r="L130" t="str">
            <v>2 
Index: 94</v>
          </cell>
        </row>
        <row r="131">
          <cell r="D131">
            <v>3.3294339622641514E-2</v>
          </cell>
          <cell r="L131" t="str">
            <v>3+ 
Index: 84</v>
          </cell>
        </row>
        <row r="137">
          <cell r="D137">
            <v>0.17019245283018869</v>
          </cell>
        </row>
        <row r="138">
          <cell r="D138">
            <v>0.41775094339622643</v>
          </cell>
        </row>
        <row r="139">
          <cell r="D139">
            <v>0.33797735849056598</v>
          </cell>
        </row>
        <row r="140">
          <cell r="D140">
            <v>7.449056603773585E-2</v>
          </cell>
        </row>
        <row r="146">
          <cell r="D146">
            <v>0.14012452830188679</v>
          </cell>
          <cell r="L146" t="str">
            <v>&lt;20k 
Index: 83</v>
          </cell>
        </row>
        <row r="147">
          <cell r="D147">
            <v>0.29160377358490569</v>
          </cell>
          <cell r="L147" t="str">
            <v>20k - 40k 
Index: 93</v>
          </cell>
        </row>
        <row r="148">
          <cell r="D148">
            <v>0.21250943396226418</v>
          </cell>
          <cell r="L148" t="str">
            <v>40k - 60k 
Index: 100</v>
          </cell>
        </row>
        <row r="149">
          <cell r="D149">
            <v>0.14570188679245283</v>
          </cell>
          <cell r="L149" t="str">
            <v>60k - 80k 
Index: 104</v>
          </cell>
        </row>
        <row r="150">
          <cell r="D150">
            <v>8.6173584905660378E-2</v>
          </cell>
          <cell r="L150" t="str">
            <v>80k - 100k 
Index: 118</v>
          </cell>
        </row>
        <row r="151">
          <cell r="D151">
            <v>0.1234679245283019</v>
          </cell>
          <cell r="L151" t="str">
            <v>100k+ 
Index: 134</v>
          </cell>
        </row>
      </sheetData>
      <sheetData sheetId="4"/>
      <sheetData sheetId="5"/>
      <sheetData sheetId="6">
        <row r="48">
          <cell r="F48" t="str">
            <v>Capped Index</v>
          </cell>
        </row>
        <row r="49">
          <cell r="E49">
            <v>7.4349442379182153E-3</v>
          </cell>
          <cell r="F49">
            <v>40.649359515831719</v>
          </cell>
          <cell r="G49">
            <v>1.1000000000000001</v>
          </cell>
        </row>
        <row r="50">
          <cell r="E50">
            <v>4.4609665427509292E-2</v>
          </cell>
          <cell r="F50">
            <v>118.86620362456794</v>
          </cell>
          <cell r="G50">
            <v>1.2</v>
          </cell>
        </row>
        <row r="51">
          <cell r="E51">
            <v>1.4869888475836431E-2</v>
          </cell>
          <cell r="F51">
            <v>26.909003903567264</v>
          </cell>
          <cell r="G51">
            <v>1.3</v>
          </cell>
        </row>
        <row r="52">
          <cell r="E52">
            <v>4.8327137546468404E-2</v>
          </cell>
          <cell r="F52">
            <v>98.807064899073595</v>
          </cell>
          <cell r="G52">
            <v>1.4</v>
          </cell>
        </row>
        <row r="53">
          <cell r="E53">
            <v>3.3457249070631967E-2</v>
          </cell>
          <cell r="F53">
            <v>97.988950846757533</v>
          </cell>
          <cell r="G53">
            <v>1.5</v>
          </cell>
        </row>
        <row r="54">
          <cell r="E54">
            <v>0</v>
          </cell>
          <cell r="F54">
            <v>0</v>
          </cell>
          <cell r="G54">
            <v>2.6</v>
          </cell>
        </row>
        <row r="55">
          <cell r="E55">
            <v>0</v>
          </cell>
          <cell r="F55">
            <v>0</v>
          </cell>
          <cell r="G55">
            <v>2.7</v>
          </cell>
        </row>
        <row r="56">
          <cell r="E56">
            <v>0</v>
          </cell>
          <cell r="F56">
            <v>0</v>
          </cell>
          <cell r="G56">
            <v>2.8</v>
          </cell>
        </row>
        <row r="57">
          <cell r="E57">
            <v>1.1152416356877323E-2</v>
          </cell>
          <cell r="F57">
            <v>22.394512242189794</v>
          </cell>
          <cell r="G57">
            <v>2.9</v>
          </cell>
        </row>
        <row r="58">
          <cell r="E58">
            <v>7.4349442379182153E-3</v>
          </cell>
          <cell r="F58">
            <v>21.550834550489629</v>
          </cell>
          <cell r="G58">
            <v>2.1</v>
          </cell>
        </row>
        <row r="59">
          <cell r="E59">
            <v>3.7174721189591076E-3</v>
          </cell>
          <cell r="F59">
            <v>21.258619844720279</v>
          </cell>
          <cell r="G59">
            <v>2.11</v>
          </cell>
        </row>
        <row r="60">
          <cell r="E60">
            <v>7.4349442379182153E-3</v>
          </cell>
          <cell r="F60">
            <v>41.669719961411843</v>
          </cell>
          <cell r="G60">
            <v>2.12</v>
          </cell>
        </row>
        <row r="61">
          <cell r="E61">
            <v>7.4349442379182153E-3</v>
          </cell>
          <cell r="F61">
            <v>28.665127317284071</v>
          </cell>
          <cell r="G61">
            <v>2.13</v>
          </cell>
        </row>
        <row r="62">
          <cell r="E62">
            <v>1.4869888475836431E-2</v>
          </cell>
          <cell r="F62">
            <v>36.986655103363262</v>
          </cell>
          <cell r="G62">
            <v>3.14</v>
          </cell>
        </row>
        <row r="63">
          <cell r="E63">
            <v>1.858736059479554E-2</v>
          </cell>
          <cell r="F63">
            <v>42.020276718085427</v>
          </cell>
          <cell r="G63">
            <v>3.15</v>
          </cell>
        </row>
        <row r="64">
          <cell r="E64">
            <v>5.5762081784386616E-2</v>
          </cell>
          <cell r="F64">
            <v>90.490010187685456</v>
          </cell>
          <cell r="G64">
            <v>3.16</v>
          </cell>
        </row>
        <row r="65">
          <cell r="E65">
            <v>7.434944237918216E-2</v>
          </cell>
          <cell r="F65">
            <v>102.47210546066148</v>
          </cell>
          <cell r="G65">
            <v>3.17</v>
          </cell>
        </row>
        <row r="66">
          <cell r="E66">
            <v>0</v>
          </cell>
          <cell r="F66">
            <v>0</v>
          </cell>
          <cell r="G66">
            <v>3.18</v>
          </cell>
        </row>
        <row r="67">
          <cell r="E67">
            <v>0.1</v>
          </cell>
          <cell r="F67">
            <v>200</v>
          </cell>
          <cell r="G67">
            <v>4.1900000000000004</v>
          </cell>
        </row>
        <row r="68">
          <cell r="E68">
            <v>5.5762081784386616E-2</v>
          </cell>
          <cell r="F68">
            <v>75.295671942012206</v>
          </cell>
          <cell r="G68">
            <v>4.2</v>
          </cell>
        </row>
        <row r="69">
          <cell r="E69">
            <v>1.1152416356877323E-2</v>
          </cell>
          <cell r="F69">
            <v>62.343485663916432</v>
          </cell>
          <cell r="G69">
            <v>4.21</v>
          </cell>
        </row>
        <row r="70">
          <cell r="E70">
            <v>0</v>
          </cell>
          <cell r="F70">
            <v>0</v>
          </cell>
          <cell r="G70">
            <v>4.22</v>
          </cell>
        </row>
        <row r="71">
          <cell r="E71">
            <v>3.3457249070631967E-2</v>
          </cell>
          <cell r="F71">
            <v>79.895363508900758</v>
          </cell>
          <cell r="G71">
            <v>4.2300000000000004</v>
          </cell>
        </row>
        <row r="72">
          <cell r="E72">
            <v>0.1</v>
          </cell>
          <cell r="F72">
            <v>187.19481178855014</v>
          </cell>
          <cell r="G72">
            <v>4.24</v>
          </cell>
        </row>
        <row r="73">
          <cell r="E73">
            <v>3.3457249070631967E-2</v>
          </cell>
          <cell r="F73">
            <v>59.853272203321673</v>
          </cell>
          <cell r="G73">
            <v>4.25</v>
          </cell>
        </row>
      </sheetData>
      <sheetData sheetId="7">
        <row r="19">
          <cell r="A19">
            <v>95.080311691978949</v>
          </cell>
        </row>
        <row r="20">
          <cell r="A20">
            <v>97.352987148877276</v>
          </cell>
        </row>
        <row r="21">
          <cell r="A21">
            <v>103.75564137639223</v>
          </cell>
        </row>
        <row r="22">
          <cell r="A22">
            <v>93.489322795987732</v>
          </cell>
        </row>
        <row r="23">
          <cell r="A23">
            <v>96.275968849207629</v>
          </cell>
        </row>
        <row r="24">
          <cell r="A24">
            <v>94.984888144382765</v>
          </cell>
        </row>
        <row r="25">
          <cell r="A25">
            <v>90.947886320768575</v>
          </cell>
        </row>
        <row r="26">
          <cell r="A26">
            <v>100.5038313749222</v>
          </cell>
        </row>
        <row r="27">
          <cell r="A27">
            <v>91.021231878164528</v>
          </cell>
        </row>
        <row r="28">
          <cell r="A28">
            <v>93.464596476228564</v>
          </cell>
        </row>
        <row r="29">
          <cell r="A29">
            <v>93.796530168448982</v>
          </cell>
        </row>
        <row r="30">
          <cell r="A30">
            <v>102.06973776851062</v>
          </cell>
        </row>
        <row r="31">
          <cell r="A31">
            <v>99.637457778674047</v>
          </cell>
        </row>
        <row r="32">
          <cell r="A32">
            <v>85.062400531421474</v>
          </cell>
        </row>
        <row r="33">
          <cell r="A33">
            <v>100.69574845560948</v>
          </cell>
        </row>
        <row r="34">
          <cell r="A34">
            <v>94.25812623415824</v>
          </cell>
        </row>
        <row r="35">
          <cell r="A35">
            <v>102.1962238539232</v>
          </cell>
        </row>
        <row r="36">
          <cell r="A36">
            <v>103.51756866164044</v>
          </cell>
        </row>
        <row r="37">
          <cell r="A37">
            <v>97.9178163729717</v>
          </cell>
        </row>
        <row r="38">
          <cell r="A38">
            <v>109.40387843399499</v>
          </cell>
        </row>
        <row r="39">
          <cell r="A39">
            <v>114.55173393320972</v>
          </cell>
        </row>
        <row r="40">
          <cell r="A40">
            <v>41.151507327712125</v>
          </cell>
        </row>
        <row r="41">
          <cell r="A41">
            <v>109.04559367901436</v>
          </cell>
        </row>
        <row r="42">
          <cell r="A42">
            <v>108.55153738266668</v>
          </cell>
        </row>
        <row r="43">
          <cell r="A43">
            <v>100.00647312861024</v>
          </cell>
        </row>
        <row r="44">
          <cell r="A44">
            <v>92.876552296215309</v>
          </cell>
        </row>
        <row r="45">
          <cell r="A45">
            <v>97.559628793445043</v>
          </cell>
        </row>
        <row r="46">
          <cell r="A46">
            <v>100.00000000000003</v>
          </cell>
        </row>
        <row r="47">
          <cell r="A47">
            <v>91.870475472321516</v>
          </cell>
        </row>
        <row r="48">
          <cell r="A48">
            <v>93.419212711890225</v>
          </cell>
        </row>
        <row r="49">
          <cell r="A49">
            <v>84.410387707488184</v>
          </cell>
        </row>
        <row r="50">
          <cell r="A50">
            <v>87.307385149916001</v>
          </cell>
        </row>
        <row r="51">
          <cell r="A51">
            <v>98.113986425857021</v>
          </cell>
        </row>
        <row r="52">
          <cell r="A52">
            <v>90.957050118126716</v>
          </cell>
        </row>
        <row r="53">
          <cell r="A53">
            <v>95.16051944564154</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76.595943257312754</v>
          </cell>
        </row>
        <row r="14">
          <cell r="K14">
            <v>21.547543593087099</v>
          </cell>
        </row>
        <row r="15">
          <cell r="K15">
            <v>74.691929689922191</v>
          </cell>
        </row>
        <row r="16">
          <cell r="K16">
            <v>154.4243152416357</v>
          </cell>
        </row>
        <row r="17">
          <cell r="K17">
            <v>550.6501042705595</v>
          </cell>
        </row>
        <row r="24">
          <cell r="A24" t="str">
            <v>Health Challenges</v>
          </cell>
          <cell r="B24">
            <v>0.14869888475836432</v>
          </cell>
          <cell r="C24">
            <v>0.19413415180335644</v>
          </cell>
        </row>
        <row r="25">
          <cell r="A25" t="str">
            <v>At Risk</v>
          </cell>
          <cell r="B25">
            <v>3.717472118959108E-2</v>
          </cell>
          <cell r="C25">
            <v>0.17252417208946966</v>
          </cell>
        </row>
        <row r="26">
          <cell r="A26" t="str">
            <v>Caution</v>
          </cell>
          <cell r="B26">
            <v>0.16356877323420074</v>
          </cell>
          <cell r="C26">
            <v>0.2189912269146666</v>
          </cell>
        </row>
        <row r="27">
          <cell r="A27" t="str">
            <v>Healthy</v>
          </cell>
          <cell r="B27">
            <v>0.63568773234200748</v>
          </cell>
          <cell r="C27">
            <v>0.41165002502832154</v>
          </cell>
        </row>
      </sheetData>
      <sheetData sheetId="9">
        <row r="14">
          <cell r="K14">
            <v>40.649359515831719</v>
          </cell>
        </row>
        <row r="15">
          <cell r="K15">
            <v>118.86620362456794</v>
          </cell>
        </row>
        <row r="16">
          <cell r="K16">
            <v>26.909003903567264</v>
          </cell>
        </row>
        <row r="17">
          <cell r="K17">
            <v>98.807064899073595</v>
          </cell>
        </row>
        <row r="18">
          <cell r="K18">
            <v>97.988950846757533</v>
          </cell>
        </row>
        <row r="21">
          <cell r="K21">
            <v>0</v>
          </cell>
        </row>
        <row r="22">
          <cell r="K22">
            <v>0</v>
          </cell>
        </row>
        <row r="23">
          <cell r="K23">
            <v>0</v>
          </cell>
        </row>
        <row r="24">
          <cell r="K24">
            <v>22.394512242189794</v>
          </cell>
        </row>
        <row r="25">
          <cell r="K25">
            <v>21.550834550489629</v>
          </cell>
        </row>
        <row r="26">
          <cell r="K26">
            <v>21.258619844720279</v>
          </cell>
        </row>
        <row r="27">
          <cell r="K27">
            <v>41.669719961411843</v>
          </cell>
        </row>
        <row r="28">
          <cell r="K28">
            <v>28.665127317284071</v>
          </cell>
        </row>
        <row r="31">
          <cell r="K31">
            <v>36.986655103363262</v>
          </cell>
        </row>
        <row r="32">
          <cell r="K32">
            <v>42.020276718085427</v>
          </cell>
        </row>
        <row r="33">
          <cell r="K33">
            <v>90.490010187685456</v>
          </cell>
        </row>
        <row r="34">
          <cell r="K34">
            <v>102.47210546066148</v>
          </cell>
        </row>
        <row r="35">
          <cell r="K35">
            <v>0</v>
          </cell>
        </row>
        <row r="38">
          <cell r="K38">
            <v>254.75560797509539</v>
          </cell>
        </row>
        <row r="39">
          <cell r="K39">
            <v>75.295671942012206</v>
          </cell>
        </row>
        <row r="40">
          <cell r="K40">
            <v>62.343485663916432</v>
          </cell>
        </row>
        <row r="41">
          <cell r="K41">
            <v>0</v>
          </cell>
        </row>
        <row r="42">
          <cell r="K42">
            <v>79.895363508900758</v>
          </cell>
        </row>
        <row r="43">
          <cell r="K43">
            <v>187.19481178855014</v>
          </cell>
        </row>
        <row r="44">
          <cell r="K44">
            <v>59.853272203321673</v>
          </cell>
        </row>
        <row r="47">
          <cell r="K47">
            <v>0</v>
          </cell>
        </row>
        <row r="48">
          <cell r="K48">
            <v>665.97800221513091</v>
          </cell>
        </row>
        <row r="49">
          <cell r="K49">
            <v>0</v>
          </cell>
        </row>
      </sheetData>
      <sheetData sheetId="10">
        <row r="13">
          <cell r="V13">
            <v>665.97800221513091</v>
          </cell>
        </row>
        <row r="14">
          <cell r="V14">
            <v>254.75560797509539</v>
          </cell>
        </row>
        <row r="15">
          <cell r="V15">
            <v>187.19481178855014</v>
          </cell>
        </row>
        <row r="16">
          <cell r="V16">
            <v>118.86620362456794</v>
          </cell>
        </row>
        <row r="17">
          <cell r="V17">
            <v>102.47210546066148</v>
          </cell>
        </row>
        <row r="18">
          <cell r="V18">
            <v>98.807064899073595</v>
          </cell>
        </row>
        <row r="19">
          <cell r="V19">
            <v>97.988950846757533</v>
          </cell>
        </row>
        <row r="20">
          <cell r="V20">
            <v>90.490010187685456</v>
          </cell>
        </row>
        <row r="21">
          <cell r="V21">
            <v>79.895363508900758</v>
          </cell>
        </row>
        <row r="22">
          <cell r="V22">
            <v>75.295671942012206</v>
          </cell>
        </row>
        <row r="23">
          <cell r="V23">
            <v>62.343485663916432</v>
          </cell>
        </row>
        <row r="24">
          <cell r="V24">
            <v>59.853272203321673</v>
          </cell>
        </row>
        <row r="25">
          <cell r="V25">
            <v>42.020276718085427</v>
          </cell>
        </row>
        <row r="26">
          <cell r="V26">
            <v>41.669719961411843</v>
          </cell>
        </row>
        <row r="27">
          <cell r="V27">
            <v>40.649359515831719</v>
          </cell>
        </row>
        <row r="28">
          <cell r="V28">
            <v>36.986655103363262</v>
          </cell>
        </row>
        <row r="29">
          <cell r="V29">
            <v>28.665127317284071</v>
          </cell>
        </row>
        <row r="30">
          <cell r="V30">
            <v>26.909003903567264</v>
          </cell>
        </row>
        <row r="31">
          <cell r="V31">
            <v>22.394512242189794</v>
          </cell>
        </row>
        <row r="32">
          <cell r="V32">
            <v>21.550834550489629</v>
          </cell>
        </row>
        <row r="33">
          <cell r="V33">
            <v>21.258619844720279</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8227F-0A61-420F-AA03-DDF3B41D6328}">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6773A-64E2-4149-998F-45B6BA68CA92}">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D3E39-37FC-45E6-9593-CF0293A8123A}">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4%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2%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19% Does not enjoy general happiness. This is 5%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24%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26%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35% never do moderate intensity sports, which are 22% below and 10%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14% below the base average, with white bread being eaten by about 26%, which is 14%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29.2%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91FF9-5117-4B94-A1BC-C285AE1453E9}">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4% above the base average.</v>
      </c>
    </row>
    <row r="5" spans="1:2">
      <c r="A5" s="1" t="s">
        <v>49</v>
      </c>
      <c r="B5" s="1" t="str">
        <f>"• Incidents of "&amp;A55&amp;" are "&amp;TEXT(B55,"0%")&amp;" "&amp;C55&amp;" in this profile than in the base."</f>
        <v>• Incidents of High blood pressure are 2% above in this profile than in the base.</v>
      </c>
    </row>
    <row r="6" spans="1:2">
      <c r="A6" s="55" t="s">
        <v>50</v>
      </c>
      <c r="B6" s="54" t="str">
        <f>"• Approximately "&amp;TEXT(B68,"0%")&amp;" "&amp;A68&amp;". This is "&amp;TEXT(C68,"0%")&amp;" "&amp;D68&amp;" the base."</f>
        <v>• Approximately 19% Does not enjoy general happiness. This is 5%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24% below the base average.</v>
      </c>
    </row>
    <row r="10" spans="1:2">
      <c r="A10" s="1" t="s">
        <v>51</v>
      </c>
      <c r="B10" s="48" t="str">
        <f>"• Circa "&amp;TEXT(D81,"0%")&amp;" smoke 20+ cigarettes per day, which is "&amp;TEXT(ABS(I81/100),"0%")&amp;" "&amp;J81&amp;" the base."</f>
        <v>• Circa 2% smoke 20+ cigarettes per day, which is 26%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35% never do moderate intensity sports, which are 22% below and 10%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14% below the base average, with white bread being eaten by about 26%, which is 14%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29.2%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1.9569811320754724E-2</v>
      </c>
      <c r="E27" s="63">
        <f>RANK('Data - Overview'!$D27,'Data - Overview'!$D$27:$D$31)</f>
        <v>3</v>
      </c>
      <c r="F27" s="62">
        <f>INDEX('Data - Knowledge'!$G:$G,MATCH('Data - Overview'!$A27,'Data - Knowledge'!$A:$A,0))</f>
        <v>1.8861443157352491E-2</v>
      </c>
      <c r="G27" s="64">
        <f>INDEX('Data - Knowledge'!$J:$J,MATCH('Data - Overview'!$A27,'Data - Knowledge'!$A:$A,0))</f>
        <v>103.75564137639223</v>
      </c>
      <c r="H27" s="64">
        <f>RANK('Data - Overview'!$G27,'Data - Overview'!$G$27:$G$31)</f>
        <v>1</v>
      </c>
      <c r="I27" s="65">
        <f>G27-100</f>
        <v>3.7556413763922336</v>
      </c>
      <c r="J27" s="65" t="str">
        <f>IF(I27&gt;0,"above","below")</f>
        <v>above</v>
      </c>
      <c r="K27" s="66" t="str">
        <f>"" &amp;TEXT('Data - Overview'!$C27,"0")&amp;" "</f>
        <v xml:space="preserve">Coronary heart disease </v>
      </c>
      <c r="L27" s="67" t="str">
        <f>"Index: "&amp;TEXT('Data - Overview'!$G27,"0")&amp;""</f>
        <v>Index: 104</v>
      </c>
      <c r="M27" s="61" t="str">
        <f>'Data - Overview'!$K27&amp;CHAR(10)&amp;'Data - Overview'!$L27</f>
        <v>Coronary heart disease 
Index: 104</v>
      </c>
      <c r="N27" s="61">
        <v>1</v>
      </c>
    </row>
    <row r="28" spans="1:14">
      <c r="A28" s="1" t="s">
        <v>71</v>
      </c>
      <c r="B28" s="1" t="str">
        <f>INDEX('Data - Knowledge'!$D:$D,MATCH('Data - Overview'!$A28,'Data - Knowledge'!$A:$A,0))</f>
        <v>Asthma</v>
      </c>
      <c r="C28" s="1" t="s">
        <v>72</v>
      </c>
      <c r="D28" s="68">
        <f>INDEX('Data - Knowledge'!$E:$E,MATCH('Data - Overview'!$A28,'Data - Knowledge'!$A:$A,0))</f>
        <v>0.12404528301886793</v>
      </c>
      <c r="E28" s="69">
        <f>RANK('Data - Overview'!$D28,'Data - Overview'!$D$27:$D$31)</f>
        <v>2</v>
      </c>
      <c r="F28" s="68">
        <f>INDEX('Data - Knowledge'!$G:$G,MATCH('Data - Overview'!$A28,'Data - Knowledge'!$A:$A,0))</f>
        <v>0.13046368991797541</v>
      </c>
      <c r="G28" s="70">
        <f>INDEX('Data - Knowledge'!$J:$J,MATCH('Data - Overview'!$A28,'Data - Knowledge'!$A:$A,0))</f>
        <v>95.080311691978949</v>
      </c>
      <c r="H28" s="70">
        <f>RANK('Data - Overview'!$G28,'Data - Overview'!$G$27:$G$31)</f>
        <v>3</v>
      </c>
      <c r="I28" s="71">
        <f>G28-100</f>
        <v>-4.9196883080210512</v>
      </c>
      <c r="J28" s="71" t="str">
        <f>IF(I28&gt;0,"above","below")</f>
        <v>below</v>
      </c>
      <c r="K28" s="1" t="str">
        <f>"" &amp;TEXT('Data - Overview'!$C28,"0")&amp;" "</f>
        <v xml:space="preserve">Asthma </v>
      </c>
      <c r="L28" s="1" t="str">
        <f>"Index: "&amp;TEXT('Data - Overview'!$G28,"0")&amp;""</f>
        <v>Index: 95</v>
      </c>
      <c r="M28" s="1" t="str">
        <f>'Data - Overview'!$K28&amp;CHAR(10)&amp;'Data - Overview'!$L28</f>
        <v>Asthma 
Index: 95</v>
      </c>
      <c r="N28" s="1">
        <v>2</v>
      </c>
    </row>
    <row r="29" spans="1:14">
      <c r="A29" s="72" t="s">
        <v>73</v>
      </c>
      <c r="B29" s="72" t="str">
        <f>INDEX('Data - Knowledge'!$D:$D,MATCH('Data - Overview'!$A29,'Data - Knowledge'!$A:$A,0))</f>
        <v>Chronic bronchitis</v>
      </c>
      <c r="C29" s="72" t="s">
        <v>74</v>
      </c>
      <c r="D29" s="73">
        <f>INDEX('Data - Knowledge'!$E:$E,MATCH('Data - Overview'!$A29,'Data - Knowledge'!$A:$A,0))</f>
        <v>8.3018867924528304E-3</v>
      </c>
      <c r="E29" s="74">
        <f>RANK('Data - Overview'!$D29,'Data - Overview'!$D$27:$D$31)</f>
        <v>4</v>
      </c>
      <c r="F29" s="73">
        <f>INDEX('Data - Knowledge'!$G:$G,MATCH('Data - Overview'!$A29,'Data - Knowledge'!$A:$A,0))</f>
        <v>9.1208244726518652E-3</v>
      </c>
      <c r="G29" s="75">
        <f>INDEX('Data - Knowledge'!$J:$J,MATCH('Data - Overview'!$A29,'Data - Knowledge'!$A:$A,0))</f>
        <v>91.021231878164528</v>
      </c>
      <c r="H29" s="75">
        <f>RANK('Data - Overview'!$G29,'Data - Overview'!$G$27:$G$31)</f>
        <v>4</v>
      </c>
      <c r="I29" s="75">
        <f>G29-100</f>
        <v>-8.978768121835472</v>
      </c>
      <c r="J29" s="75" t="str">
        <f>IF(I29&gt;0,"above","below")</f>
        <v>below</v>
      </c>
      <c r="K29" s="55" t="str">
        <f>"" &amp;TEXT('Data - Overview'!$C29,"0")&amp;" "</f>
        <v xml:space="preserve">Chronic bronchitis </v>
      </c>
      <c r="L29" s="72" t="str">
        <f>"Index: "&amp;TEXT('Data - Overview'!$G29,"0")&amp;""</f>
        <v>Index: 91</v>
      </c>
      <c r="M29" s="72" t="str">
        <f>'Data - Overview'!$K29&amp;CHAR(10)&amp;'Data - Overview'!$L29</f>
        <v>Chronic bronchitis 
Index: 91</v>
      </c>
      <c r="N29" s="72">
        <v>3</v>
      </c>
    </row>
    <row r="30" spans="1:14">
      <c r="A30" s="1" t="s">
        <v>75</v>
      </c>
      <c r="B30" s="1" t="str">
        <f>INDEX('Data - Knowledge'!$D:$D,MATCH('Data - Overview'!$A30,'Data - Knowledge'!$A:$A,0))</f>
        <v>Emphysema</v>
      </c>
      <c r="C30" s="1" t="s">
        <v>76</v>
      </c>
      <c r="D30" s="68">
        <f>INDEX('Data - Knowledge'!$E:$E,MATCH('Data - Overview'!$A30,'Data - Knowledge'!$A:$A,0))</f>
        <v>4.6981132075471698E-3</v>
      </c>
      <c r="E30" s="69">
        <f>RANK('Data - Overview'!$D30,'Data - Overview'!$D$27:$D$31)</f>
        <v>5</v>
      </c>
      <c r="F30" s="68">
        <f>INDEX('Data - Knowledge'!$G:$G,MATCH('Data - Overview'!$A30,'Data - Knowledge'!$A:$A,0))</f>
        <v>5.1657200597022817E-3</v>
      </c>
      <c r="G30" s="70">
        <f>INDEX('Data - Knowledge'!$J:$J,MATCH('Data - Overview'!$A30,'Data - Knowledge'!$A:$A,0))</f>
        <v>90.947886320768575</v>
      </c>
      <c r="H30" s="70">
        <f>RANK('Data - Overview'!$G30,'Data - Overview'!$G$27:$G$31)</f>
        <v>5</v>
      </c>
      <c r="I30" s="71">
        <f>G30-100</f>
        <v>-9.0521136792314252</v>
      </c>
      <c r="J30" s="71" t="str">
        <f>IF(I30&gt;0,"above","below")</f>
        <v>below</v>
      </c>
      <c r="K30" s="1" t="str">
        <f>"" &amp;TEXT('Data - Overview'!$C30,"0")&amp;" "</f>
        <v xml:space="preserve">Emphysema </v>
      </c>
      <c r="L30" s="1" t="str">
        <f>"Index: "&amp;TEXT('Data - Overview'!$G30,"0")&amp;""</f>
        <v>Index: 91</v>
      </c>
      <c r="M30" s="1" t="str">
        <f>'Data - Overview'!$K30&amp;CHAR(10)&amp;'Data - Overview'!$L30</f>
        <v>Emphysema 
Index: 91</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0.17408301886792452</v>
      </c>
      <c r="E31" s="79">
        <f>RANK('Data - Overview'!$D31,'Data - Overview'!$D$27:$D$31)</f>
        <v>1</v>
      </c>
      <c r="F31" s="78">
        <f>INDEX('Data - Knowledge'!$G:$G,MATCH('Data - Overview'!$A31,'Data - Knowledge'!$A:$A,0))</f>
        <v>0.17390801622000024</v>
      </c>
      <c r="G31" s="80">
        <f>INDEX('Data - Knowledge'!$J:$J,MATCH('Data - Overview'!$A31,'Data - Knowledge'!$A:$A,0))</f>
        <v>100.10062943142476</v>
      </c>
      <c r="H31" s="81">
        <f>RANK('Data - Overview'!$G31,'Data - Overview'!$G$27:$G$31)</f>
        <v>2</v>
      </c>
      <c r="I31" s="80">
        <f>G31-100</f>
        <v>0.10062943142476399</v>
      </c>
      <c r="J31" s="80" t="str">
        <f>IF(I31&gt;0,"above","below")</f>
        <v>above</v>
      </c>
      <c r="K31" s="77" t="str">
        <f>"" &amp;TEXT('Data - Overview'!$C31,"0")&amp;" "</f>
        <v xml:space="preserve">Cholesterol (taking medication for) </v>
      </c>
      <c r="L31" s="57" t="str">
        <f>"Index: "&amp;TEXT('Data - Overview'!$G31,"0")&amp;""</f>
        <v>Index: 100</v>
      </c>
      <c r="M31" s="57" t="str">
        <f>'Data - Overview'!$K31&amp;CHAR(10)&amp;'Data - Overview'!$L31</f>
        <v>Cholesterol (taking medication for) 
Index: 100</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3.7556413763922339E-2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0.18018867924528298</v>
      </c>
      <c r="E40" s="63">
        <f>RANK('Data - Overview'!$D40,'Data - Overview'!$D$40:$D$44)</f>
        <v>2</v>
      </c>
      <c r="F40" s="62">
        <f>INDEX('Data - Knowledge'!$G:$G,MATCH('Data - Overview'!$A40,'Data - Knowledge'!$A:$A,0))</f>
        <v>0.17653487035887408</v>
      </c>
      <c r="G40" s="64">
        <f>INDEX('Data - Knowledge'!$J:$J,MATCH('Data - Overview'!$A40,'Data - Knowledge'!$A:$A,0))</f>
        <v>102.06973776851062</v>
      </c>
      <c r="H40" s="64">
        <f>RANK('Data - Overview'!$G40,'Data - Overview'!$G$40:$G$44)</f>
        <v>1</v>
      </c>
      <c r="I40" s="64">
        <f>'Data - Overview'!$G40-100</f>
        <v>2.0697377685106204</v>
      </c>
      <c r="J40" s="64" t="str">
        <f>IF(I27&gt;0,"above","below")</f>
        <v>above</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1.8947169811320753E-2</v>
      </c>
      <c r="E41" s="69">
        <f>RANK('Data - Overview'!$D41,'Data - Overview'!$D$40:$D$44)</f>
        <v>4</v>
      </c>
      <c r="F41" s="68">
        <f>INDEX('Data - Knowledge'!$G:$G,MATCH('Data - Overview'!$A41,'Data - Knowledge'!$A:$A,0))</f>
        <v>1.9947562376996131E-2</v>
      </c>
      <c r="G41" s="70">
        <f>INDEX('Data - Knowledge'!$J:$J,MATCH('Data - Overview'!$A41,'Data - Knowledge'!$A:$A,0))</f>
        <v>94.984888144382765</v>
      </c>
      <c r="H41" s="70">
        <f>RANK('Data - Overview'!$G41,'Data - Overview'!$G$40:$G$44)</f>
        <v>2</v>
      </c>
      <c r="I41" s="70">
        <f>'Data - Overview'!$G41-100</f>
        <v>-5.0151118556172349</v>
      </c>
      <c r="J41" s="70" t="str">
        <f>IF(I28&gt;0,"above","below")</f>
        <v>below</v>
      </c>
      <c r="K41" s="1" t="str">
        <f>"" &amp;TEXT('Data - Overview'!$C41,"0")&amp;" "</f>
        <v xml:space="preserve">Stroke </v>
      </c>
      <c r="L41" s="1" t="str">
        <f>"Index: "&amp;TEXT('Data - Overview'!$G41,"0")&amp;""</f>
        <v>Index: 95</v>
      </c>
      <c r="M41" s="1" t="str">
        <f>'Data - Overview'!$K41&amp;CHAR(10)&amp;'Data - Overview'!$L41</f>
        <v>Stroke 
Index: 95</v>
      </c>
      <c r="N41" s="1">
        <v>2</v>
      </c>
    </row>
    <row r="42" spans="1:14">
      <c r="A42" s="55" t="s">
        <v>87</v>
      </c>
      <c r="B42" s="72" t="str">
        <f>INDEX('Data - Knowledge'!$D:$D,MATCH('Data - Overview'!$A42,'Data - Knowledge'!$A:$A,0))</f>
        <v>BMI &gt; 30</v>
      </c>
      <c r="C42" s="72" t="s">
        <v>88</v>
      </c>
      <c r="D42" s="84">
        <f>INDEX('Data - Knowledge'!$E:$E,MATCH('Data - Overview'!$A42,'Data - Knowledge'!$A:$A,0))</f>
        <v>0.20338490566037734</v>
      </c>
      <c r="E42" s="85">
        <f>RANK('Data - Overview'!$D42,'Data - Overview'!$D$40:$D$44)</f>
        <v>1</v>
      </c>
      <c r="F42" s="84">
        <f>INDEX('Data - Knowledge'!$G:$G,MATCH('Data - Overview'!$A42,'Data - Knowledge'!$A:$A,0))</f>
        <v>0.21804121702835863</v>
      </c>
      <c r="G42" s="75">
        <f>INDEX('Data - Knowledge'!$J:$J,MATCH('Data - Overview'!$A42,'Data - Knowledge'!$A:$A,0))</f>
        <v>93.27819227587824</v>
      </c>
      <c r="H42" s="75">
        <f>RANK('Data - Overview'!$G42,'Data - Overview'!$G$40:$G$44)</f>
        <v>5</v>
      </c>
      <c r="I42" s="75">
        <f>'Data - Overview'!$G42-100</f>
        <v>-6.72180772412176</v>
      </c>
      <c r="J42" s="75" t="str">
        <f>IF(I29&gt;0,"above","below")</f>
        <v>below</v>
      </c>
      <c r="K42" s="72" t="str">
        <f>"" &amp;TEXT('Data - Overview'!$C42,"0")&amp;" "</f>
        <v xml:space="preserve">BMI &gt; 30 </v>
      </c>
      <c r="L42" s="72" t="str">
        <f>"Index: "&amp;TEXT('Data - Overview'!$G42,"0")&amp;""</f>
        <v>Index: 93</v>
      </c>
      <c r="M42" s="72" t="str">
        <f>'Data - Overview'!$K42&amp;CHAR(10)&amp;'Data - Overview'!$L42</f>
        <v>BMI &gt; 30 
Index: 93</v>
      </c>
      <c r="N42" s="72">
        <v>3</v>
      </c>
    </row>
    <row r="43" spans="1:14">
      <c r="A43" s="86"/>
      <c r="B43" s="1" t="s">
        <v>89</v>
      </c>
      <c r="C43" s="1" t="s">
        <v>89</v>
      </c>
      <c r="D43" s="68">
        <f>SUM(D49:D51)</f>
        <v>6.4203773584905671E-2</v>
      </c>
      <c r="E43" s="69">
        <f>RANK('Data - Overview'!$D43,'Data - Overview'!$D$40:$D$44)</f>
        <v>3</v>
      </c>
      <c r="F43" s="68">
        <f>SUM(E49:E51)</f>
        <v>6.8436117238373256E-2</v>
      </c>
      <c r="G43" s="70">
        <f>D43/F43*100</f>
        <v>93.815628612117635</v>
      </c>
      <c r="H43" s="70">
        <f>RANK('Data - Overview'!$G43,'Data - Overview'!$G$40:$G$44)</f>
        <v>3</v>
      </c>
      <c r="I43" s="70">
        <f>'Data - Overview'!$G43-100</f>
        <v>-6.184371387882365</v>
      </c>
      <c r="J43" s="70" t="str">
        <f>IF(I30&gt;0,"above","below")</f>
        <v>below</v>
      </c>
      <c r="K43" s="1" t="str">
        <f>"" &amp;TEXT('Data - Overview'!$C43,"0")&amp;" "</f>
        <v xml:space="preserve">Diabetes </v>
      </c>
      <c r="L43" s="1" t="str">
        <f>"Index: "&amp;TEXT('Data - Overview'!$G43,"0")&amp;""</f>
        <v>Index: 94</v>
      </c>
      <c r="M43" s="1" t="str">
        <f>'Data - Overview'!$K43&amp;CHAR(10)&amp;'Data - Overview'!$L43</f>
        <v>Diabetes 
Index: 94</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1.3501886792452828E-2</v>
      </c>
      <c r="E44" s="89">
        <f>RANK('Data - Overview'!$D44,'Data - Overview'!$D$40:$D$44)</f>
        <v>5</v>
      </c>
      <c r="F44" s="88">
        <f>INDEX('Data - Knowledge'!$G:$G,MATCH('Data - Overview'!$A44,'Data - Knowledge'!$A:$A,0))</f>
        <v>1.4445990569152939E-2</v>
      </c>
      <c r="G44" s="80">
        <f>INDEX('Data - Knowledge'!$J:$J,MATCH('Data - Overview'!$A44,'Data - Knowledge'!$A:$A,0))</f>
        <v>93.464596476228564</v>
      </c>
      <c r="H44" s="80">
        <f>RANK('Data - Overview'!$G44,'Data - Overview'!$G$40:$G$44)</f>
        <v>4</v>
      </c>
      <c r="I44" s="80">
        <f>'Data - Overview'!$G44-100</f>
        <v>-6.5354035237714356</v>
      </c>
      <c r="J44" s="80" t="str">
        <f>IF(I31&gt;0,"above","below")</f>
        <v>above</v>
      </c>
      <c r="K44" s="57" t="str">
        <f>"" &amp;TEXT('Data - Overview'!$C44,"0")&amp;" "</f>
        <v xml:space="preserve">Any kind of liver condition </v>
      </c>
      <c r="L44" s="57" t="str">
        <f>"Index: "&amp;TEXT('Data - Overview'!$G44,"0")&amp;""</f>
        <v>Index: 93</v>
      </c>
      <c r="M44" s="58" t="str">
        <f>'Data - Overview'!$K44&amp;CHAR(10)&amp;'Data - Overview'!$L44</f>
        <v>Any kind of liver condition 
Index: 93</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8.0150943396226412E-3</v>
      </c>
      <c r="E49" s="84">
        <f>INDEX('Data - Knowledge'!$G:$G,MATCH('Data - Overview'!$A49,'Data - Knowledge'!$A:$A,0))</f>
        <v>8.0145755458399942E-3</v>
      </c>
      <c r="F49" s="75">
        <f>INDEX('Data - Knowledge'!$J:$J,MATCH('Data - Overview'!$A49,'Data - Knowledge'!$A:$A,0))</f>
        <v>100.00647312861024</v>
      </c>
    </row>
    <row r="50" spans="1:14">
      <c r="A50" s="1" t="s">
        <v>95</v>
      </c>
      <c r="B50" s="1" t="str">
        <f>INDEX('Data - Knowledge'!$D:$D,MATCH('Data - Overview'!$A50,'Data - Knowledge'!$A:$A,0))</f>
        <v>Type 2 diabetes</v>
      </c>
      <c r="C50" s="1" t="s">
        <v>96</v>
      </c>
      <c r="D50" s="68">
        <f>INDEX('Data - Knowledge'!$E:$E,MATCH('Data - Overview'!$A50,'Data - Knowledge'!$A:$A,0))</f>
        <v>5.5188679245283034E-2</v>
      </c>
      <c r="E50" s="68">
        <f>INDEX('Data - Knowledge'!$G:$G,MATCH('Data - Overview'!$A50,'Data - Knowledge'!$A:$A,0))</f>
        <v>5.9421541692533254E-2</v>
      </c>
      <c r="F50" s="70">
        <f>INDEX('Data - Knowledge'!$J:$J,MATCH('Data - Overview'!$A50,'Data - Knowledge'!$A:$A,0))</f>
        <v>92.876552296215309</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2.0697377685106204E-2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4.5150943396226412E-2</v>
      </c>
      <c r="E61" s="63">
        <f>RANK('Data - Overview'!$D61,'Data - Overview'!$D$61:$D$65)</f>
        <v>5</v>
      </c>
      <c r="F61" s="62">
        <f>INDEX('Data - Knowledge'!$G:$G,MATCH('Data - Overview'!$A61,'Data - Knowledge'!$A:$A,0))</f>
        <v>4.8331539182924078E-2</v>
      </c>
      <c r="G61" s="64">
        <f>INDEX('Data - Knowledge'!$J:$J,MATCH('Data - Overview'!$A61,'Data - Knowledge'!$A:$A,0))</f>
        <v>93.419212711890225</v>
      </c>
      <c r="H61" s="64">
        <f>RANK('Data - Overview'!$G61,'Data - Overview'!$G$61:$G$65)</f>
        <v>2</v>
      </c>
      <c r="I61" s="64">
        <f>'Data - Overview'!$G61-100</f>
        <v>-6.5807872881097751</v>
      </c>
      <c r="J61" s="64" t="str">
        <f>IF(I61&gt;0,"above","below")</f>
        <v>below</v>
      </c>
      <c r="K61" s="61" t="str">
        <f>"" &amp;TEXT('Data - Overview'!$C61,"0")&amp;" "</f>
        <v xml:space="preserve">Has Depression </v>
      </c>
      <c r="L61" s="61" t="str">
        <f>"Index: "&amp;TEXT('Data - Overview'!$G61,"0")&amp;""</f>
        <v>Index: 93</v>
      </c>
      <c r="M61" s="61" t="str">
        <f>'Data - Overview'!$K61&amp;CHAR(10)&amp;'Data - Overview'!$L61</f>
        <v>Has Depression 
Index: 93</v>
      </c>
      <c r="N61" s="61">
        <v>1</v>
      </c>
    </row>
    <row r="62" spans="1:14">
      <c r="A62" s="86" t="s">
        <v>104</v>
      </c>
      <c r="B62" s="1" t="str">
        <f>INDEX('Data - Knowledge'!$D:$D,MATCH('Data - Overview'!$A62,'Data - Knowledge'!$A:$A,0))</f>
        <v>Poor general health</v>
      </c>
      <c r="C62" s="48" t="s">
        <v>105</v>
      </c>
      <c r="D62" s="68">
        <f>INDEX('Data - Knowledge'!$E:$E,MATCH('Data - Overview'!$A62,'Data - Knowledge'!$A:$A,0))</f>
        <v>0.19020000000000001</v>
      </c>
      <c r="E62" s="69">
        <f>RANK('Data - Overview'!$D62,'Data - Overview'!$D$61:$D$65)</f>
        <v>1</v>
      </c>
      <c r="F62" s="68">
        <f>INDEX('Data - Knowledge'!$G:$G,MATCH('Data - Overview'!$A62,'Data - Knowledge'!$A:$A,0))</f>
        <v>0.21753300136047227</v>
      </c>
      <c r="G62" s="70">
        <f>INDEX('Data - Knowledge'!$J:$J,MATCH('Data - Overview'!$A62,'Data - Knowledge'!$A:$A,0))</f>
        <v>87.435009313745937</v>
      </c>
      <c r="H62" s="70">
        <f>RANK('Data - Overview'!$G62,'Data - Overview'!$G$61:$G$65)</f>
        <v>4</v>
      </c>
      <c r="I62" s="70">
        <f>'Data - Overview'!$G62-100</f>
        <v>-12.564990686254063</v>
      </c>
      <c r="J62" s="70" t="str">
        <f>IF(I62&gt;0,"above","below")</f>
        <v>below</v>
      </c>
      <c r="K62" s="1" t="str">
        <f>"" &amp;TEXT('Data - Overview'!$C62,"0")&amp;" "</f>
        <v xml:space="preserve">Poor general health </v>
      </c>
      <c r="L62" s="1" t="str">
        <f>"Index: "&amp;TEXT('Data - Overview'!$G62,"0")&amp;""</f>
        <v>Index: 87</v>
      </c>
      <c r="M62" s="1" t="str">
        <f>'Data - Overview'!$K62&amp;CHAR(10)&amp;'Data - Overview'!$L62</f>
        <v>Poor general health 
Index: 87</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7.255471698113207E-2</v>
      </c>
      <c r="E63" s="85">
        <f>RANK('Data - Overview'!$D63,'Data - Overview'!$D$61:$D$65)</f>
        <v>4</v>
      </c>
      <c r="F63" s="84">
        <f>INDEX('Data - Knowledge'!$G:$G,MATCH('Data - Overview'!$A63,'Data - Knowledge'!$A:$A,0))</f>
        <v>8.6933284021714755E-2</v>
      </c>
      <c r="G63" s="75">
        <f>INDEX('Data - Knowledge'!$J:$J,MATCH('Data - Overview'!$A63,'Data - Knowledge'!$A:$A,0))</f>
        <v>83.460227918007661</v>
      </c>
      <c r="H63" s="75">
        <f>RANK('Data - Overview'!$G63,'Data - Overview'!$G$61:$G$65)</f>
        <v>5</v>
      </c>
      <c r="I63" s="75">
        <f>'Data - Overview'!$G63-100</f>
        <v>-16.539772081992339</v>
      </c>
      <c r="J63" s="75" t="str">
        <f>IF(I63&gt;0,"above","below")</f>
        <v>below</v>
      </c>
      <c r="K63" s="72" t="str">
        <f>"" &amp;TEXT('Data - Overview'!$C63,"0")&amp;" "</f>
        <v xml:space="preserve">Feels downhearted / depressed in the past 4 weeks </v>
      </c>
      <c r="L63" s="72" t="str">
        <f>"Index: "&amp;TEXT('Data - Overview'!$G63,"0")&amp;""</f>
        <v>Index: 83</v>
      </c>
      <c r="M63" s="72" t="str">
        <f>'Data - Overview'!$K63&amp;CHAR(10)&amp;'Data - Overview'!$L63</f>
        <v>Feels downhearted / depressed in the past 4 weeks 
Index: 83</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0.14156981132075475</v>
      </c>
      <c r="E64" s="69">
        <f>RANK('Data - Overview'!$D64,'Data - Overview'!$D$61:$D$65)</f>
        <v>2</v>
      </c>
      <c r="F64" s="68">
        <f>INDEX('Data - Knowledge'!$G:$G,MATCH('Data - Overview'!$A64,'Data - Knowledge'!$A:$A,0))</f>
        <v>0.14972517137988878</v>
      </c>
      <c r="G64" s="70">
        <f>INDEX('Data - Knowledge'!$J:$J,MATCH('Data - Overview'!$A64,'Data - Knowledge'!$A:$A,0))</f>
        <v>94.553113558680181</v>
      </c>
      <c r="H64" s="70">
        <f>RANK('Data - Overview'!$G64,'Data - Overview'!$G$61:$G$65)</f>
        <v>1</v>
      </c>
      <c r="I64" s="70">
        <f>'Data - Overview'!$G64-100</f>
        <v>-5.446886441319819</v>
      </c>
      <c r="J64" s="70" t="str">
        <f>IF(I64&gt;0,"above","below")</f>
        <v>below</v>
      </c>
      <c r="K64" s="1" t="str">
        <f>"" &amp;TEXT('Data - Overview'!$C64,"0")&amp;" "</f>
        <v xml:space="preserve">Does not enjoy general happiness </v>
      </c>
      <c r="L64" s="1" t="str">
        <f>"Index: "&amp;TEXT('Data - Overview'!$G64,"0")&amp;""</f>
        <v>Index: 95</v>
      </c>
      <c r="M64" s="1" t="str">
        <f>'Data - Overview'!$K64&amp;CHAR(10)&amp;'Data - Overview'!$L64</f>
        <v>Does not enjoy general happiness 
Index: 95</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8.5679245283018859E-2</v>
      </c>
      <c r="E65" s="89">
        <f>RANK('Data - Overview'!$D65,'Data - Overview'!$D$61:$D$65)</f>
        <v>3</v>
      </c>
      <c r="F65" s="88">
        <f>INDEX('Data - Knowledge'!$G:$G,MATCH('Data - Overview'!$A65,'Data - Knowledge'!$A:$A,0))</f>
        <v>9.6739951657002457E-2</v>
      </c>
      <c r="G65" s="80">
        <f>INDEX('Data - Knowledge'!$J:$J,MATCH('Data - Overview'!$A65,'Data - Knowledge'!$A:$A,0))</f>
        <v>88.566557885825688</v>
      </c>
      <c r="H65" s="80">
        <f>RANK('Data - Overview'!$G65,'Data - Overview'!$G$61:$G$65)</f>
        <v>3</v>
      </c>
      <c r="I65" s="80">
        <f>'Data - Overview'!$G65-100</f>
        <v>-11.433442114174312</v>
      </c>
      <c r="J65" s="80" t="str">
        <f>IF(I65&gt;0,"above","below")</f>
        <v>below</v>
      </c>
      <c r="K65" s="57" t="str">
        <f>"" &amp;TEXT('Data - Overview'!$C65,"0")&amp;" "</f>
        <v xml:space="preserve">Does not feel a sense of self-worth </v>
      </c>
      <c r="L65" s="57" t="str">
        <f>"Index: "&amp;TEXT('Data - Overview'!$G65,"0")&amp;""</f>
        <v>Index: 89</v>
      </c>
      <c r="M65" s="57" t="str">
        <f>'Data - Overview'!$K65&amp;CHAR(10)&amp;'Data - Overview'!$L65</f>
        <v>Does not feel a sense of self-worth 
Index: 89</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0.19020000000000001</v>
      </c>
      <c r="C68" s="102">
        <f>ABS(INDEX('Data - Overview'!$I$61:$I$65,MATCH(1,'Data - Overview'!$H$61:$H$65,0))/100)</f>
        <v>5.446886441319819E-2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0.31996603773584903</v>
      </c>
      <c r="E74" s="63">
        <f>RANK('Data - Overview'!$D74,'Data - Overview'!$D$74:$D$83)</f>
        <v>4</v>
      </c>
      <c r="F74" s="62">
        <f>INDEX('Data - Knowledge'!$G:$G,MATCH('Data - Overview'!$A74,'Data - Knowledge'!$A:$A,0))</f>
        <v>0.37014716216037724</v>
      </c>
      <c r="G74" s="64">
        <f>INDEX('Data - Knowledge'!$J:$J,MATCH('Data - Overview'!$A74,'Data - Knowledge'!$A:$A,0))</f>
        <v>86.442926069824694</v>
      </c>
      <c r="H74" s="64">
        <f>RANK('Data - Overview'!$G74,'Data - Overview'!$G$74:$G$83)</f>
        <v>5</v>
      </c>
      <c r="I74" s="64">
        <f>'Data - Overview'!$G74-100</f>
        <v>-13.557073930175306</v>
      </c>
      <c r="J74" s="64" t="str">
        <f t="shared" ref="J74:J83" si="0">IF(I74&gt;0,"above","below")</f>
        <v>below</v>
      </c>
      <c r="K74" s="61" t="str">
        <f>"" &amp;TEXT('Data - Overview'!$C74,"0")&amp;" "</f>
        <v xml:space="preserve">Eats fruit 3 or less days per week </v>
      </c>
      <c r="L74" s="61" t="str">
        <f>"Index: "&amp;TEXT('Data - Overview'!$G74,"0")&amp;""</f>
        <v>Index: 86</v>
      </c>
      <c r="M74" s="61" t="str">
        <f>'Data - Overview'!$K74&amp;CHAR(10)&amp;'Data - Overview'!$L74</f>
        <v>Eats fruit 3 or less days per week 
Index: 86</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0.34854339622641511</v>
      </c>
      <c r="E75" s="69">
        <f>RANK('Data - Overview'!$D75,'Data - Overview'!$D$74:$D$83)</f>
        <v>3</v>
      </c>
      <c r="F75" s="68">
        <f>INDEX('Data - Knowledge'!$G:$G,MATCH('Data - Overview'!$A75,'Data - Knowledge'!$A:$A,0))</f>
        <v>0.38837125705002062</v>
      </c>
      <c r="G75" s="70">
        <f>INDEX('Data - Knowledge'!$J:$J,MATCH('Data - Overview'!$A75,'Data - Knowledge'!$A:$A,0))</f>
        <v>89.744899989219377</v>
      </c>
      <c r="H75" s="70">
        <f>RANK('Data - Overview'!$G75,'Data - Overview'!$G$74:$G$83)</f>
        <v>3</v>
      </c>
      <c r="I75" s="70">
        <f>'Data - Overview'!$G75-100</f>
        <v>-10.255100010780623</v>
      </c>
      <c r="J75" s="70" t="str">
        <f t="shared" si="0"/>
        <v>below</v>
      </c>
      <c r="K75" s="1" t="str">
        <f>"" &amp;TEXT('Data - Overview'!$C75,"0")&amp;" "</f>
        <v xml:space="preserve">Never does moderate intensity sports </v>
      </c>
      <c r="L75" s="1" t="str">
        <f>"Index: "&amp;TEXT('Data - Overview'!$G75,"0")&amp;""</f>
        <v>Index: 90</v>
      </c>
      <c r="M75" s="1" t="str">
        <f>'Data - Overview'!$K75&amp;CHAR(10)&amp;'Data - Overview'!$L75</f>
        <v>Never does moderate intensity sports 
Index: 90</v>
      </c>
      <c r="N75" s="1">
        <v>2</v>
      </c>
    </row>
    <row r="76" spans="1:14">
      <c r="A76" s="56" t="s">
        <v>118</v>
      </c>
      <c r="B76" s="72" t="str">
        <f>INDEX('Data - Knowledge'!$D:$D,MATCH('Data - Overview'!$A76,'Data - Knowledge'!$A:$A,0))</f>
        <v>Current cigarette smoker</v>
      </c>
      <c r="C76" s="72" t="s">
        <v>119</v>
      </c>
      <c r="D76" s="103">
        <f>INDEX('Data - Knowledge'!$E:$E,MATCH('Data - Overview'!$A76,'Data - Knowledge'!$A:$A,0))</f>
        <v>0.10389056603773585</v>
      </c>
      <c r="E76" s="104">
        <f>RANK('Data - Overview'!$D76,'Data - Overview'!$D$74:$D$83)</f>
        <v>8</v>
      </c>
      <c r="F76" s="84">
        <f>INDEX('Data - Knowledge'!$G:$G,MATCH('Data - Overview'!$A76,'Data - Knowledge'!$A:$A,0))</f>
        <v>0.13619121240539428</v>
      </c>
      <c r="G76" s="75">
        <f>INDEX('Data - Knowledge'!$J:$J,MATCH('Data - Overview'!$A76,'Data - Knowledge'!$A:$A,0))</f>
        <v>76.282870387033086</v>
      </c>
      <c r="H76" s="75">
        <f>RANK('Data - Overview'!$G76,'Data - Overview'!$G$74:$G$83)</f>
        <v>9</v>
      </c>
      <c r="I76" s="75">
        <f>'Data - Overview'!$G76-100</f>
        <v>-23.717129612966914</v>
      </c>
      <c r="J76" s="75" t="str">
        <f t="shared" si="0"/>
        <v>below</v>
      </c>
      <c r="K76" s="72" t="str">
        <f>"" &amp;TEXT('Data - Overview'!$C76,"0")&amp;" "</f>
        <v xml:space="preserve">Current cigarette smoker </v>
      </c>
      <c r="L76" s="72" t="str">
        <f>"Index: "&amp;TEXT('Data - Overview'!$G76,"0")&amp;""</f>
        <v>Index: 76</v>
      </c>
      <c r="M76" s="72" t="str">
        <f>'Data - Overview'!$K76&amp;CHAR(10)&amp;'Data - Overview'!$L76</f>
        <v>Current cigarette smoker 
Index: 76</v>
      </c>
      <c r="N76" s="72">
        <v>3</v>
      </c>
    </row>
    <row r="77" spans="1:14">
      <c r="A77" s="86" t="s">
        <v>120</v>
      </c>
      <c r="B77" s="1" t="str">
        <f>INDEX('Data - Knowledge'!$D:$D,MATCH('Data - Overview'!$A77,'Data - Knowledge'!$A:$A,0))</f>
        <v>Never eats fruit</v>
      </c>
      <c r="C77" s="1" t="s">
        <v>121</v>
      </c>
      <c r="D77" s="105">
        <f>INDEX('Data - Knowledge'!$E:$E,MATCH('Data - Overview'!$A77,'Data - Knowledge'!$A:$A,0))</f>
        <v>6.1316981132075482E-2</v>
      </c>
      <c r="E77" s="106">
        <f>RANK('Data - Overview'!$D77,'Data - Overview'!$D$74:$D$83)</f>
        <v>9</v>
      </c>
      <c r="F77" s="68">
        <f>INDEX('Data - Knowledge'!$G:$G,MATCH('Data - Overview'!$A77,'Data - Knowledge'!$A:$A,0))</f>
        <v>7.860336287627627E-2</v>
      </c>
      <c r="G77" s="70">
        <f>INDEX('Data - Knowledge'!$J:$J,MATCH('Data - Overview'!$A77,'Data - Knowledge'!$A:$A,0))</f>
        <v>78.008088825143531</v>
      </c>
      <c r="H77" s="70">
        <f>RANK('Data - Overview'!$G77,'Data - Overview'!$G$74:$G$83)</f>
        <v>8</v>
      </c>
      <c r="I77" s="70">
        <f>'Data - Overview'!$G77-100</f>
        <v>-21.991911174856469</v>
      </c>
      <c r="J77" s="70" t="str">
        <f t="shared" si="0"/>
        <v>below</v>
      </c>
      <c r="K77" s="1" t="str">
        <f>"" &amp;TEXT('Data - Overview'!$C77,"0")&amp;" "</f>
        <v xml:space="preserve">Never eats fruit </v>
      </c>
      <c r="L77" s="1" t="str">
        <f>"Index: "&amp;TEXT('Data - Overview'!$G77,"0")&amp;""</f>
        <v>Index: 78</v>
      </c>
      <c r="M77" s="1" t="str">
        <f>'Data - Overview'!$K77&amp;CHAR(10)&amp;'Data - Overview'!$L77</f>
        <v>Never eats fruit 
Index: 78</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0.11458490566037735</v>
      </c>
      <c r="E78" s="104">
        <f>RANK('Data - Overview'!$D78,'Data - Overview'!$D$74:$D$83)</f>
        <v>7</v>
      </c>
      <c r="F78" s="84">
        <f>INDEX('Data - Knowledge'!$G:$G,MATCH('Data - Overview'!$A78,'Data - Knowledge'!$A:$A,0))</f>
        <v>0.13392666657861022</v>
      </c>
      <c r="G78" s="75">
        <f>INDEX('Data - Knowledge'!$J:$J,MATCH('Data - Overview'!$A78,'Data - Knowledge'!$A:$A,0))</f>
        <v>85.557946440128902</v>
      </c>
      <c r="H78" s="75">
        <f>RANK('Data - Overview'!$G78,'Data - Overview'!$G$74:$G$83)</f>
        <v>7</v>
      </c>
      <c r="I78" s="75">
        <f>'Data - Overview'!$G78-100</f>
        <v>-14.442053559871098</v>
      </c>
      <c r="J78" s="75" t="str">
        <f t="shared" si="0"/>
        <v>below</v>
      </c>
      <c r="K78" s="72" t="str">
        <f>"" &amp;TEXT('Data - Overview'!$C78,"0")&amp;" "</f>
        <v xml:space="preserve">Drinks whole fat milk </v>
      </c>
      <c r="L78" s="72" t="str">
        <f>"Index: "&amp;TEXT('Data - Overview'!$G78,"0")&amp;""</f>
        <v>Index: 86</v>
      </c>
      <c r="M78" s="72" t="str">
        <f>'Data - Overview'!$K78&amp;CHAR(10)&amp;'Data - Overview'!$L78</f>
        <v>Drinks whole fat milk 
Index: 86</v>
      </c>
      <c r="N78" s="72">
        <v>5</v>
      </c>
    </row>
    <row r="79" spans="1:14">
      <c r="A79" s="86" t="s">
        <v>124</v>
      </c>
      <c r="B79" s="1" t="str">
        <f>INDEX('Data - Knowledge'!$D:$D,MATCH('Data - Overview'!$A79,'Data - Knowledge'!$A:$A,0))</f>
        <v>Usually eats white bread</v>
      </c>
      <c r="C79" s="1" t="s">
        <v>125</v>
      </c>
      <c r="D79" s="105">
        <f>INDEX('Data - Knowledge'!$E:$E,MATCH('Data - Overview'!$A79,'Data - Knowledge'!$A:$A,0))</f>
        <v>0.25938867924528303</v>
      </c>
      <c r="E79" s="106">
        <f>RANK('Data - Overview'!$D79,'Data - Overview'!$D$74:$D$83)</f>
        <v>6</v>
      </c>
      <c r="F79" s="68">
        <f>INDEX('Data - Knowledge'!$G:$G,MATCH('Data - Overview'!$A79,'Data - Knowledge'!$A:$A,0))</f>
        <v>0.30027916099803198</v>
      </c>
      <c r="G79" s="70">
        <f>INDEX('Data - Knowledge'!$J:$J,MATCH('Data - Overview'!$A79,'Data - Knowledge'!$A:$A,0))</f>
        <v>86.382510988494161</v>
      </c>
      <c r="H79" s="70">
        <f>RANK('Data - Overview'!$G79,'Data - Overview'!$G$74:$G$83)</f>
        <v>6</v>
      </c>
      <c r="I79" s="70">
        <f>'Data - Overview'!$G79-100</f>
        <v>-13.617489011505839</v>
      </c>
      <c r="J79" s="70" t="str">
        <f t="shared" si="0"/>
        <v>below</v>
      </c>
      <c r="K79" s="1" t="str">
        <f>"" &amp;TEXT('Data - Overview'!$C79,"0")&amp;" "</f>
        <v xml:space="preserve">Eats white bread </v>
      </c>
      <c r="L79" s="1" t="str">
        <f>"Index: "&amp;TEXT('Data - Overview'!$G79,"0")&amp;""</f>
        <v>Index: 86</v>
      </c>
      <c r="M79" s="1" t="str">
        <f>'Data - Overview'!$K79&amp;CHAR(10)&amp;'Data - Overview'!$L79</f>
        <v>Eats white bread 
Index: 86</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0.36156981132075472</v>
      </c>
      <c r="E80" s="104">
        <f>RANK('Data - Overview'!$D80,'Data - Overview'!$D$74:$D$83)</f>
        <v>2</v>
      </c>
      <c r="F80" s="84">
        <f>INDEX('Data - Knowledge'!$G:$G,MATCH('Data - Overview'!$A80,'Data - Knowledge'!$A:$A,0))</f>
        <v>0.40960850757505707</v>
      </c>
      <c r="G80" s="75">
        <f>INDEX('Data - Knowledge'!$J:$J,MATCH('Data - Overview'!$A80,'Data - Knowledge'!$A:$A,0))</f>
        <v>88.272046267129909</v>
      </c>
      <c r="H80" s="75">
        <f>RANK('Data - Overview'!$G80,'Data - Overview'!$G$74:$G$83)</f>
        <v>4</v>
      </c>
      <c r="I80" s="75">
        <f>'Data - Overview'!$G80-100</f>
        <v>-11.727953732870091</v>
      </c>
      <c r="J80" s="75" t="str">
        <f t="shared" si="0"/>
        <v>below</v>
      </c>
      <c r="K80" s="72" t="str">
        <f>"" &amp;TEXT('Data - Overview'!$C80,"0")&amp;" "</f>
        <v xml:space="preserve">Never does mild intensity sports </v>
      </c>
      <c r="L80" s="72" t="str">
        <f>"Index: "&amp;TEXT('Data - Overview'!$G80,"0")&amp;""</f>
        <v>Index: 88</v>
      </c>
      <c r="M80" s="72" t="str">
        <f>'Data - Overview'!$K80&amp;CHAR(10)&amp;'Data - Overview'!$L80</f>
        <v>Never does mild intensity sports 
Index: 88</v>
      </c>
      <c r="N80" s="72">
        <v>7</v>
      </c>
    </row>
    <row r="81" spans="1:14">
      <c r="A81" s="86" t="s">
        <v>128</v>
      </c>
      <c r="B81" s="1" t="str">
        <f>INDEX('Data - Knowledge'!$D:$D,MATCH('Data - Overview'!$A81,'Data - Knowledge'!$A:$A,0))</f>
        <v>Smokes 20+ per day</v>
      </c>
      <c r="C81" s="1" t="s">
        <v>129</v>
      </c>
      <c r="D81" s="105">
        <f>INDEX('Data - Knowledge'!$E:$E,MATCH('Data - Overview'!$A81,'Data - Knowledge'!$A:$A,0))</f>
        <v>2.2932075471698107E-2</v>
      </c>
      <c r="E81" s="106">
        <f>RANK('Data - Overview'!$D81,'Data - Overview'!$D$74:$D$83)</f>
        <v>10</v>
      </c>
      <c r="F81" s="68">
        <f>INDEX('Data - Knowledge'!$G:$G,MATCH('Data - Overview'!$A81,'Data - Knowledge'!$A:$A,0))</f>
        <v>3.100067363193279E-2</v>
      </c>
      <c r="G81" s="70">
        <f>INDEX('Data - Knowledge'!$J:$J,MATCH('Data - Overview'!$A81,'Data - Knowledge'!$A:$A,0))</f>
        <v>73.972829571279121</v>
      </c>
      <c r="H81" s="70">
        <f>RANK('Data - Overview'!$G81,'Data - Overview'!$G$74:$G$83)</f>
        <v>10</v>
      </c>
      <c r="I81" s="70">
        <f>'Data - Overview'!$G81-100</f>
        <v>-26.027170428720879</v>
      </c>
      <c r="J81" s="70" t="str">
        <f t="shared" si="0"/>
        <v>below</v>
      </c>
      <c r="K81" s="1" t="str">
        <f>"" &amp;TEXT('Data - Overview'!$C81,"0")&amp;" "</f>
        <v xml:space="preserve">Smokes 20+ per day </v>
      </c>
      <c r="L81" s="1" t="str">
        <f>"Index: "&amp;TEXT('Data - Overview'!$G81,"0")&amp;""</f>
        <v>Index: 74</v>
      </c>
      <c r="M81" s="1" t="str">
        <f>'Data - Overview'!$K81&amp;CHAR(10)&amp;'Data - Overview'!$L81</f>
        <v>Smokes 20+ per day 
Index: 74</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0.31300754716981127</v>
      </c>
      <c r="E82" s="104">
        <f>RANK('Data - Overview'!$D82,'Data - Overview'!$D$74:$D$83)</f>
        <v>5</v>
      </c>
      <c r="F82" s="84">
        <f>INDEX('Data - Knowledge'!$G:$G,MATCH('Data - Overview'!$A82,'Data - Knowledge'!$A:$A,0))</f>
        <v>0.29959698318561867</v>
      </c>
      <c r="G82" s="75">
        <f>INDEX('Data - Knowledge'!$J:$J,MATCH('Data - Overview'!$A82,'Data - Knowledge'!$A:$A,0))</f>
        <v>104.47620127599346</v>
      </c>
      <c r="H82" s="75">
        <f>RANK('Data - Overview'!$G82,'Data - Overview'!$G$74:$G$83)</f>
        <v>1</v>
      </c>
      <c r="I82" s="75">
        <f>'Data - Overview'!$G82-100</f>
        <v>4.4762012759934606</v>
      </c>
      <c r="J82" s="75" t="str">
        <f t="shared" si="0"/>
        <v>above</v>
      </c>
      <c r="K82" s="72" t="str">
        <f>"" &amp;TEXT('Data - Overview'!$C82,"0")&amp;" "</f>
        <v xml:space="preserve">&gt; 3 units per day (Women) </v>
      </c>
      <c r="L82" s="72" t="str">
        <f>"Index: "&amp;TEXT('Data - Overview'!$G82,"0")&amp;""</f>
        <v>Index: 104</v>
      </c>
      <c r="M82" s="72" t="str">
        <f>'Data - Overview'!$K82&amp;CHAR(10)&amp;'Data - Overview'!$L82</f>
        <v>&gt; 3 units per day (Women) 
Index: 104</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0.40708679245283025</v>
      </c>
      <c r="E83" s="110">
        <f>RANK('Data - Overview'!$D83,'Data - Overview'!$D$74:$D$83)</f>
        <v>1</v>
      </c>
      <c r="F83" s="111">
        <f>INDEX('Data - Knowledge'!$G:$G,MATCH('Data - Overview'!$A83,'Data - Knowledge'!$A:$A,0))</f>
        <v>0.41974617945026349</v>
      </c>
      <c r="G83" s="112">
        <f>INDEX('Data - Knowledge'!$J:$J,MATCH('Data - Overview'!$A83,'Data - Knowledge'!$A:$A,0))</f>
        <v>96.98403758814122</v>
      </c>
      <c r="H83" s="112">
        <f>RANK('Data - Overview'!$G83,'Data - Overview'!$G$74:$G$83)</f>
        <v>2</v>
      </c>
      <c r="I83" s="112">
        <f>'Data - Overview'!$G83-100</f>
        <v>-3.01596241185878</v>
      </c>
      <c r="J83" s="112" t="str">
        <f t="shared" si="0"/>
        <v>below</v>
      </c>
      <c r="K83" s="108" t="str">
        <f>"" &amp;TEXT('Data - Overview'!$C83,"0")&amp;" "</f>
        <v xml:space="preserve">&gt; 4 units per day (Men) </v>
      </c>
      <c r="L83" s="108" t="str">
        <f>"Index: "&amp;TEXT('Data - Overview'!$G83,"0")&amp;""</f>
        <v>Index: 97</v>
      </c>
      <c r="M83" s="108" t="str">
        <f>'Data - Overview'!$K83&amp;CHAR(10)&amp;'Data - Overview'!$L83</f>
        <v>&gt; 4 units per day (Men) 
Index: 97</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0.31996603773584903</v>
      </c>
      <c r="B89" s="62">
        <f>D75</f>
        <v>0.34854339622641511</v>
      </c>
      <c r="C89" s="62">
        <f>D76</f>
        <v>0.10389056603773585</v>
      </c>
      <c r="D89" s="62">
        <f>D82</f>
        <v>0.31300754716981127</v>
      </c>
      <c r="E89" s="62">
        <f>D83</f>
        <v>0.40708679245283025</v>
      </c>
      <c r="F89" s="68"/>
      <c r="G89" s="69"/>
      <c r="H89" s="68"/>
      <c r="I89" s="70"/>
      <c r="J89" s="70"/>
    </row>
    <row r="90" spans="1:14" ht="15" thickBot="1">
      <c r="A90" s="113">
        <f>1-A89</f>
        <v>0.68003396226415092</v>
      </c>
      <c r="B90" s="113">
        <f>1-B89</f>
        <v>0.65145660377358494</v>
      </c>
      <c r="C90" s="113">
        <f>1-C89</f>
        <v>0.89610943396226417</v>
      </c>
      <c r="D90" s="113">
        <f>1-D89</f>
        <v>0.68699245283018873</v>
      </c>
      <c r="E90" s="113">
        <f>1-E89</f>
        <v>0.5929132075471697</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4.6279245283018869E-2</v>
      </c>
      <c r="F96" s="63">
        <f>RANK('Data - Overview'!$E96,'Data - Overview'!$E$96:$E$103)</f>
        <v>8</v>
      </c>
      <c r="G96" s="62">
        <f>INDEX('Data - Knowledge'!$G:$G,MATCH('Data - Overview'!$A96,'Data - Knowledge'!$A:$A,0))</f>
        <v>5.244063453486375E-2</v>
      </c>
      <c r="H96" s="64">
        <f>INDEX('Data - Knowledge'!$J:$J,MATCH('Data - Overview'!$A96,'Data - Knowledge'!$A:$A,0))</f>
        <v>88.250734747023998</v>
      </c>
      <c r="I96" s="64">
        <f>RANK('Data - Overview'!$H96,'Data - Overview'!$H$96:$H$103)</f>
        <v>6</v>
      </c>
      <c r="J96" s="64">
        <f>'Data - Overview'!$H96-100</f>
        <v>-11.749265252976002</v>
      </c>
      <c r="K96" s="61" t="str">
        <f>"" &amp;TEXT('Data - Overview'!$B96,"0")&amp;" "</f>
        <v xml:space="preserve">Age 0-4 </v>
      </c>
      <c r="L96" s="61" t="str">
        <f>"Index: "&amp;TEXT('Data - Overview'!$H96,"0")&amp;""</f>
        <v>Index: 88</v>
      </c>
      <c r="M96" s="61" t="str">
        <f>'Data - Overview'!$K96&amp;CHAR(10)&amp;'Data - Overview'!$L96</f>
        <v>Age 0-4 
Index: 88</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0.14990188679245281</v>
      </c>
      <c r="F97" s="69">
        <f>RANK('Data - Overview'!$E97,'Data - Overview'!$E$96:$E$103)</f>
        <v>3</v>
      </c>
      <c r="G97" s="68">
        <f>INDEX('Data - Knowledge'!$G:$G,MATCH('Data - Overview'!$A97,'Data - Knowledge'!$A:$A,0))</f>
        <v>0.15387029283176373</v>
      </c>
      <c r="H97" s="70">
        <f>INDEX('Data - Knowledge'!$J:$J,MATCH('Data - Overview'!$A97,'Data - Knowledge'!$A:$A,0))</f>
        <v>97.420940737631639</v>
      </c>
      <c r="I97" s="70">
        <f>RANK('Data - Overview'!$H97,'Data - Overview'!$H$96:$H$103)</f>
        <v>4</v>
      </c>
      <c r="J97" s="70">
        <f>'Data - Overview'!$H97-100</f>
        <v>-2.5790592623683608</v>
      </c>
      <c r="K97" s="1" t="str">
        <f>"" &amp;TEXT('Data - Overview'!$B97,"0")&amp;" "</f>
        <v xml:space="preserve">Age 5-17 </v>
      </c>
      <c r="L97" s="1" t="str">
        <f>"Index: "&amp;TEXT('Data - Overview'!$H97,"0")&amp;""</f>
        <v>Index: 97</v>
      </c>
      <c r="M97" s="1" t="str">
        <f>'Data - Overview'!$K97&amp;CHAR(10)&amp;'Data - Overview'!$L97</f>
        <v>Age 5-17 
Index: 97</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6.1335849056603782E-2</v>
      </c>
      <c r="F98" s="85">
        <f>RANK('Data - Overview'!$E98,'Data - Overview'!$E$96:$E$103)</f>
        <v>7</v>
      </c>
      <c r="G98" s="84">
        <f>INDEX('Data - Knowledge'!$G:$G,MATCH('Data - Overview'!$A98,'Data - Knowledge'!$A:$A,0))</f>
        <v>7.2868919150959596E-2</v>
      </c>
      <c r="H98" s="75">
        <f>INDEX('Data - Knowledge'!$J:$J,MATCH('Data - Overview'!$A98,'Data - Knowledge'!$A:$A,0))</f>
        <v>84.172854176053818</v>
      </c>
      <c r="I98" s="75">
        <f>RANK('Data - Overview'!$H98,'Data - Overview'!$H$96:$H$103)</f>
        <v>7</v>
      </c>
      <c r="J98" s="75">
        <f>'Data - Overview'!$H98-100</f>
        <v>-15.827145823946182</v>
      </c>
      <c r="K98" s="72" t="str">
        <f>"" &amp;TEXT('Data - Overview'!$B98,"0")&amp;" "</f>
        <v xml:space="preserve">Age 18-24 </v>
      </c>
      <c r="L98" s="72" t="str">
        <f>"Index: "&amp;TEXT('Data - Overview'!$H98,"0")&amp;""</f>
        <v>Index: 84</v>
      </c>
      <c r="M98" s="72" t="str">
        <f>'Data - Overview'!$K98&amp;CHAR(10)&amp;'Data - Overview'!$L98</f>
        <v>Age 18-24 
Index: 84</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9.6920754716981125E-2</v>
      </c>
      <c r="F99" s="69">
        <f>RANK('Data - Overview'!$E99,'Data - Overview'!$E$96:$E$103)</f>
        <v>6</v>
      </c>
      <c r="G99" s="68">
        <f>INDEX('Data - Knowledge'!$G:$G,MATCH('Data - Overview'!$A99,'Data - Knowledge'!$A:$A,0))</f>
        <v>0.11896888745063336</v>
      </c>
      <c r="H99" s="70">
        <f>INDEX('Data - Knowledge'!$J:$J,MATCH('Data - Overview'!$A99,'Data - Knowledge'!$A:$A,0))</f>
        <v>81.467311995498662</v>
      </c>
      <c r="I99" s="70">
        <f>RANK('Data - Overview'!$H99,'Data - Overview'!$H$96:$H$103)</f>
        <v>8</v>
      </c>
      <c r="J99" s="70">
        <f>'Data - Overview'!$H99-100</f>
        <v>-18.532688004501338</v>
      </c>
      <c r="K99" s="1" t="str">
        <f>"" &amp;TEXT('Data - Overview'!$B99,"0")&amp;" "</f>
        <v xml:space="preserve">Age 25-34 </v>
      </c>
      <c r="L99" s="1" t="str">
        <f>"Index: "&amp;TEXT('Data - Overview'!$H99,"0")&amp;""</f>
        <v>Index: 81</v>
      </c>
      <c r="M99" s="1" t="str">
        <f>'Data - Overview'!$K99&amp;CHAR(10)&amp;'Data - Overview'!$L99</f>
        <v>Age 25-34 
Index: 81</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0.1784075471698113</v>
      </c>
      <c r="F100" s="85">
        <f>RANK('Data - Overview'!$E100,'Data - Overview'!$E$96:$E$103)</f>
        <v>2</v>
      </c>
      <c r="G100" s="84">
        <f>INDEX('Data - Knowledge'!$G:$G,MATCH('Data - Overview'!$A100,'Data - Knowledge'!$A:$A,0))</f>
        <v>0.18424111400229828</v>
      </c>
      <c r="H100" s="75">
        <f>INDEX('Data - Knowledge'!$J:$J,MATCH('Data - Overview'!$A100,'Data - Knowledge'!$A:$A,0))</f>
        <v>96.833732327294655</v>
      </c>
      <c r="I100" s="75">
        <f>RANK('Data - Overview'!$H100,'Data - Overview'!$H$96:$H$103)</f>
        <v>5</v>
      </c>
      <c r="J100" s="75">
        <f>'Data - Overview'!$H100-100</f>
        <v>-3.1662676727053451</v>
      </c>
      <c r="K100" s="72" t="str">
        <f>"" &amp;TEXT('Data - Overview'!$B100,"0")&amp;" "</f>
        <v xml:space="preserve">Age 35-49 </v>
      </c>
      <c r="L100" s="72" t="str">
        <f>"Index: "&amp;TEXT('Data - Overview'!$H100,"0")&amp;""</f>
        <v>Index: 97</v>
      </c>
      <c r="M100" s="72" t="str">
        <f>'Data - Overview'!$K100&amp;CHAR(10)&amp;'Data - Overview'!$L100</f>
        <v>Age 35-49 
Index: 97</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0.22913962264150947</v>
      </c>
      <c r="F101" s="69">
        <f>RANK('Data - Overview'!$E101,'Data - Overview'!$E$96:$E$103)</f>
        <v>1</v>
      </c>
      <c r="G101" s="68">
        <f>INDEX('Data - Knowledge'!$G:$G,MATCH('Data - Overview'!$A101,'Data - Knowledge'!$A:$A,0))</f>
        <v>0.20902672073333423</v>
      </c>
      <c r="H101" s="70">
        <f>INDEX('Data - Knowledge'!$J:$J,MATCH('Data - Overview'!$A101,'Data - Knowledge'!$A:$A,0))</f>
        <v>109.62216784419361</v>
      </c>
      <c r="I101" s="70">
        <f>RANK('Data - Overview'!$H101,'Data - Overview'!$H$96:$H$103)</f>
        <v>3</v>
      </c>
      <c r="J101" s="70">
        <f>'Data - Overview'!$H101-100</f>
        <v>9.622167844193612</v>
      </c>
      <c r="K101" s="1" t="str">
        <f>"" &amp;TEXT('Data - Overview'!$B101,"0")&amp;" "</f>
        <v xml:space="preserve">Age 50-64 </v>
      </c>
      <c r="L101" s="1" t="str">
        <f>"Index: "&amp;TEXT('Data - Overview'!$H101,"0")&amp;""</f>
        <v>Index: 110</v>
      </c>
      <c r="M101" s="1" t="str">
        <f>'Data - Overview'!$K101&amp;CHAR(10)&amp;'Data - Overview'!$L101</f>
        <v>Age 50-64 
Index: 110</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0.13042264150943395</v>
      </c>
      <c r="F102" s="85">
        <f>RANK('Data - Overview'!$E102,'Data - Overview'!$E$96:$E$103)</f>
        <v>4</v>
      </c>
      <c r="G102" s="84">
        <f>INDEX('Data - Knowledge'!$G:$G,MATCH('Data - Overview'!$A102,'Data - Knowledge'!$A:$A,0))</f>
        <v>0.11312736266494076</v>
      </c>
      <c r="H102" s="75">
        <f>INDEX('Data - Knowledge'!$J:$J,MATCH('Data - Overview'!$A102,'Data - Knowledge'!$A:$A,0))</f>
        <v>115.28832497909292</v>
      </c>
      <c r="I102" s="75">
        <f>RANK('Data - Overview'!$H102,'Data - Overview'!$H$96:$H$103)</f>
        <v>1</v>
      </c>
      <c r="J102" s="75">
        <f>'Data - Overview'!$H102-100</f>
        <v>15.28832497909292</v>
      </c>
      <c r="K102" s="72" t="str">
        <f>"" &amp;TEXT('Data - Overview'!$B102,"0")&amp;" "</f>
        <v xml:space="preserve">Aged 65-74 </v>
      </c>
      <c r="L102" s="72" t="str">
        <f>"Index: "&amp;TEXT('Data - Overview'!$H102,"0")&amp;""</f>
        <v>Index: 115</v>
      </c>
      <c r="M102" s="72" t="str">
        <f>'Data - Overview'!$K102&amp;CHAR(10)&amp;'Data - Overview'!$L102</f>
        <v>Aged 65-74 
Index: 115</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0.10791320754716982</v>
      </c>
      <c r="F103" s="115">
        <f>RANK('Data - Overview'!$E103,'Data - Overview'!$E$96:$E$103)</f>
        <v>5</v>
      </c>
      <c r="G103" s="111">
        <f>INDEX('Data - Knowledge'!$G:$G,MATCH('Data - Overview'!$A103,'Data - Knowledge'!$A:$A,0))</f>
        <v>9.553313344516505E-2</v>
      </c>
      <c r="H103" s="112">
        <f>INDEX('Data - Knowledge'!$J:$J,MATCH('Data - Overview'!$A103,'Data - Knowledge'!$A:$A,0))</f>
        <v>112.95893231546812</v>
      </c>
      <c r="I103" s="112">
        <f>RANK('Data - Overview'!$H103,'Data - Overview'!$H$96:$H$103)</f>
        <v>2</v>
      </c>
      <c r="J103" s="112">
        <f>'Data - Overview'!$H103-100</f>
        <v>12.958932315468118</v>
      </c>
      <c r="K103" s="108" t="str">
        <f>"" &amp;TEXT('Data - Overview'!$B103,"0")&amp;" "</f>
        <v xml:space="preserve">Aged 75 plus </v>
      </c>
      <c r="L103" s="108" t="str">
        <f>"Index: "&amp;TEXT('Data - Overview'!$H103,"0")&amp;""</f>
        <v>Index: 113</v>
      </c>
      <c r="M103" s="108" t="str">
        <f>'Data - Overview'!$K103&amp;CHAR(10)&amp;'Data - Overview'!$L103</f>
        <v>Aged 75 plus 
Index: 113</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45.219332075471698</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0.35081132075471705</v>
      </c>
      <c r="E115" s="63">
        <f>RANK('Data - Overview'!$D115,'Data - Overview'!$D$115:$D$119)</f>
        <v>1</v>
      </c>
      <c r="F115" s="62">
        <f>INDEX('Data - Knowledge'!$G:$G,MATCH('Data - Overview'!$A115,'Data - Knowledge'!$A:$A,0))</f>
        <v>0.30240027605700776</v>
      </c>
      <c r="G115" s="64">
        <f>INDEX('Data - Knowledge'!$J:$J,MATCH('Data - Overview'!$A115,'Data - Knowledge'!$A:$A,0))</f>
        <v>116.00892873807528</v>
      </c>
      <c r="H115" s="64">
        <f>RANK('Data - Overview'!$G115,'Data - Overview'!$G$115:$G$119)</f>
        <v>1</v>
      </c>
      <c r="I115" s="64">
        <f>'Data - Overview'!$G115-100</f>
        <v>16.008928738075284</v>
      </c>
      <c r="J115" s="61" t="str">
        <f>"" &amp;TEXT('Data - Overview'!$B115,"0")&amp;" "</f>
        <v xml:space="preserve">Couple, no children </v>
      </c>
      <c r="K115" s="61" t="str">
        <f>"Index: "&amp;TEXT('Data - Overview'!$G115,"0")&amp;""</f>
        <v>Index: 116</v>
      </c>
      <c r="L115" s="61" t="str">
        <f>'Data - Overview'!$J115&amp;CHAR(10)&amp;'Data - Overview'!$K115</f>
        <v>Couple, no children 
Index: 116</v>
      </c>
      <c r="M115" s="61">
        <v>1</v>
      </c>
    </row>
    <row r="116" spans="1:13">
      <c r="A116" s="86" t="s">
        <v>159</v>
      </c>
      <c r="B116" s="1" t="str">
        <f>INDEX('Data - Knowledge'!$D:$D,MATCH('Data - Overview'!$A116,'Data - Knowledge'!$A:$A,0))</f>
        <v>Couple with children</v>
      </c>
      <c r="C116" s="1" t="s">
        <v>160</v>
      </c>
      <c r="D116" s="68">
        <f>INDEX('Data - Knowledge'!$E:$E,MATCH('Data - Overview'!$A116,'Data - Knowledge'!$A:$A,0))</f>
        <v>0.18588679245283021</v>
      </c>
      <c r="E116" s="69">
        <f>RANK('Data - Overview'!$D116,'Data - Overview'!$D$115:$D$119)</f>
        <v>3</v>
      </c>
      <c r="F116" s="68">
        <f>INDEX('Data - Knowledge'!$G:$G,MATCH('Data - Overview'!$A116,'Data - Knowledge'!$A:$A,0))</f>
        <v>0.18597672007291077</v>
      </c>
      <c r="G116" s="70">
        <f>INDEX('Data - Knowledge'!$J:$J,MATCH('Data - Overview'!$A116,'Data - Knowledge'!$A:$A,0))</f>
        <v>99.951645765101517</v>
      </c>
      <c r="H116" s="70">
        <f>RANK('Data - Overview'!$G116,'Data - Overview'!$G$115:$G$119)</f>
        <v>2</v>
      </c>
      <c r="I116" s="70">
        <f>'Data - Overview'!$G116-100</f>
        <v>-4.8354234898482673E-2</v>
      </c>
      <c r="J116" s="1" t="str">
        <f>"" &amp;TEXT('Data - Overview'!$B116,"0")&amp;" "</f>
        <v xml:space="preserve">Couple with children </v>
      </c>
      <c r="K116" s="1" t="str">
        <f>"Index: "&amp;TEXT('Data - Overview'!$G116,"0")&amp;""</f>
        <v>Index: 100</v>
      </c>
      <c r="L116" s="1" t="str">
        <f>'Data - Overview'!$J116&amp;CHAR(10)&amp;'Data - Overview'!$K116</f>
        <v>Couple with children 
Index: 100</v>
      </c>
      <c r="M116" s="1">
        <v>2</v>
      </c>
    </row>
    <row r="117" spans="1:13">
      <c r="A117" s="56" t="s">
        <v>161</v>
      </c>
      <c r="B117" s="72" t="str">
        <f>INDEX('Data - Knowledge'!$D:$D,MATCH('Data - Overview'!$A117,'Data - Knowledge'!$A:$A,0))</f>
        <v>Single parent</v>
      </c>
      <c r="C117" s="72" t="s">
        <v>162</v>
      </c>
      <c r="D117" s="84">
        <f>INDEX('Data - Knowledge'!$E:$E,MATCH('Data - Overview'!$A117,'Data - Knowledge'!$A:$A,0))</f>
        <v>2.4845283018867927E-2</v>
      </c>
      <c r="E117" s="85">
        <f>RANK('Data - Overview'!$D117,'Data - Overview'!$D$115:$D$119)</f>
        <v>5</v>
      </c>
      <c r="F117" s="84">
        <f>INDEX('Data - Knowledge'!$G:$G,MATCH('Data - Overview'!$A117,'Data - Knowledge'!$A:$A,0))</f>
        <v>3.0785626543739845E-2</v>
      </c>
      <c r="G117" s="75">
        <f>INDEX('Data - Knowledge'!$J:$J,MATCH('Data - Overview'!$A117,'Data - Knowledge'!$A:$A,0))</f>
        <v>80.704165574048176</v>
      </c>
      <c r="H117" s="75">
        <f>RANK('Data - Overview'!$G117,'Data - Overview'!$G$115:$G$119)</f>
        <v>5</v>
      </c>
      <c r="I117" s="75">
        <f>'Data - Overview'!$G117-100</f>
        <v>-19.295834425951824</v>
      </c>
      <c r="J117" s="72" t="str">
        <f>"" &amp;TEXT('Data - Overview'!$B117,"0")&amp;" "</f>
        <v xml:space="preserve">Single parent </v>
      </c>
      <c r="K117" s="72" t="str">
        <f>"Index: "&amp;TEXT('Data - Overview'!$G117,"0")&amp;""</f>
        <v>Index: 81</v>
      </c>
      <c r="L117" s="72" t="str">
        <f>'Data - Overview'!$J117&amp;CHAR(10)&amp;'Data - Overview'!$K117</f>
        <v>Single parent 
Index: 81</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0.14463773584905659</v>
      </c>
      <c r="E118" s="69">
        <f>RANK('Data - Overview'!$D118,'Data - Overview'!$D$115:$D$119)</f>
        <v>4</v>
      </c>
      <c r="F118" s="68">
        <f>INDEX('Data - Knowledge'!$G:$G,MATCH('Data - Overview'!$A118,'Data - Knowledge'!$A:$A,0))</f>
        <v>0.16796368331374079</v>
      </c>
      <c r="G118" s="70">
        <f>INDEX('Data - Knowledge'!$J:$J,MATCH('Data - Overview'!$A118,'Data - Knowledge'!$A:$A,0))</f>
        <v>86.112505391350908</v>
      </c>
      <c r="H118" s="70">
        <f>RANK('Data - Overview'!$G118,'Data - Overview'!$G$115:$G$119)</f>
        <v>4</v>
      </c>
      <c r="I118" s="70">
        <f>'Data - Overview'!$G118-100</f>
        <v>-13.887494608649092</v>
      </c>
      <c r="J118" s="1" t="str">
        <f>"" &amp;TEXT('Data - Overview'!$B118,"0")&amp;" "</f>
        <v xml:space="preserve">Single person, no children </v>
      </c>
      <c r="K118" s="1" t="str">
        <f>"Index: "&amp;TEXT('Data - Overview'!$G118,"0")&amp;""</f>
        <v>Index: 86</v>
      </c>
      <c r="L118" s="1" t="str">
        <f>'Data - Overview'!$J118&amp;CHAR(10)&amp;'Data - Overview'!$K118</f>
        <v>Single person, no children 
Index: 86</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0.29398490566037738</v>
      </c>
      <c r="E119" s="89">
        <f>RANK('Data - Overview'!$D119,'Data - Overview'!$D$115:$D$119)</f>
        <v>2</v>
      </c>
      <c r="F119" s="88">
        <f>INDEX('Data - Knowledge'!$G:$G,MATCH('Data - Overview'!$A119,'Data - Knowledge'!$A:$A,0))</f>
        <v>0.31305189607576378</v>
      </c>
      <c r="G119" s="80">
        <f>INDEX('Data - Knowledge'!$J:$J,MATCH('Data - Overview'!$A119,'Data - Knowledge'!$A:$A,0))</f>
        <v>93.909319619398872</v>
      </c>
      <c r="H119" s="80">
        <f>RANK('Data - Overview'!$G119,'Data - Overview'!$G$115:$G$119)</f>
        <v>3</v>
      </c>
      <c r="I119" s="80">
        <f>'Data - Overview'!$G119-100</f>
        <v>-6.0906803806011283</v>
      </c>
      <c r="J119" s="57" t="str">
        <f>"" &amp;TEXT('Data - Overview'!$B119,"0")&amp;" "</f>
        <v xml:space="preserve">Other: two or more adults, may include a couple, may have children </v>
      </c>
      <c r="K119" s="57" t="str">
        <f>"Index: "&amp;TEXT('Data - Overview'!$G119,"0")&amp;""</f>
        <v>Index: 94</v>
      </c>
      <c r="L119" s="57" t="str">
        <f>'Data - Overview'!$J119&amp;CHAR(10)&amp;'Data - Overview'!$K119</f>
        <v>Other: two or more adults, may include a couple, may have children 
Index: 94</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16.008928738075284</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0.75247547169811313</v>
      </c>
      <c r="E128" s="63">
        <f>RANK('Data - Overview'!$D128,'Data - Overview'!$D$128:$D$131)</f>
        <v>1</v>
      </c>
      <c r="F128" s="62">
        <f>INDEX('Data - Knowledge'!$G:$G,MATCH('Data - Overview'!$A128,'Data - Knowledge'!$A:$A,0))</f>
        <v>0.72843787396478632</v>
      </c>
      <c r="G128" s="64">
        <f>INDEX('Data - Knowledge'!$J:$J,MATCH('Data - Overview'!$A128,'Data - Knowledge'!$A:$A,0))</f>
        <v>103.29988302262394</v>
      </c>
      <c r="H128" s="64">
        <f>RANK('Data - Overview'!$G128,'Data - Overview'!$G$128:$G$131)</f>
        <v>1</v>
      </c>
      <c r="I128" s="64">
        <f>'Data - Overview'!$G128 - 100</f>
        <v>3.2998830226239448</v>
      </c>
      <c r="J128" s="61" t="str">
        <f>"" &amp;TEXT('Data - Overview'!$C128,"0")&amp;" "</f>
        <v xml:space="preserve">0 </v>
      </c>
      <c r="K128" s="61" t="str">
        <f>"Index: "&amp;TEXT('Data - Overview'!$G128,"0")&amp;""</f>
        <v>Index: 103</v>
      </c>
      <c r="L128" s="61" t="str">
        <f>'Data - Overview'!$J128&amp;CHAR(10)&amp;'Data - Overview'!$K128</f>
        <v>0 
Index: 103</v>
      </c>
      <c r="M128" s="61">
        <v>1</v>
      </c>
    </row>
    <row r="129" spans="1:13">
      <c r="A129" s="86" t="s">
        <v>170</v>
      </c>
      <c r="B129" s="1" t="str">
        <f>INDEX('Data - Knowledge'!$D:$D,MATCH('Data - Overview'!$A129,'Data - Knowledge'!$A:$A,0))</f>
        <v>Children at home : 1</v>
      </c>
      <c r="C129" s="1">
        <v>1</v>
      </c>
      <c r="D129" s="68">
        <f>INDEX('Data - Knowledge'!$E:$E,MATCH('Data - Overview'!$A129,'Data - Knowledge'!$A:$A,0))</f>
        <v>0.11471320754716981</v>
      </c>
      <c r="E129" s="69">
        <f>RANK('Data - Overview'!$D129,'Data - Overview'!$D$128:$D$131)</f>
        <v>2</v>
      </c>
      <c r="F129" s="68">
        <f>INDEX('Data - Knowledge'!$G:$G,MATCH('Data - Overview'!$A129,'Data - Knowledge'!$A:$A,0))</f>
        <v>0.12590590946915162</v>
      </c>
      <c r="G129" s="70">
        <f>INDEX('Data - Knowledge'!$J:$J,MATCH('Data - Overview'!$A129,'Data - Knowledge'!$A:$A,0))</f>
        <v>91.110264824603675</v>
      </c>
      <c r="H129" s="70">
        <f>RANK('Data - Overview'!$G129,'Data - Overview'!$G$128:$G$131)</f>
        <v>3</v>
      </c>
      <c r="I129" s="70">
        <f>'Data - Overview'!$G129 - 100</f>
        <v>-8.889735175396325</v>
      </c>
      <c r="J129" s="1" t="str">
        <f>"" &amp;TEXT('Data - Overview'!$C129,"0")&amp;" "</f>
        <v xml:space="preserve">1 </v>
      </c>
      <c r="K129" s="1" t="str">
        <f>"Index: "&amp;TEXT('Data - Overview'!$G129,"0")&amp;""</f>
        <v>Index: 91</v>
      </c>
      <c r="L129" s="1" t="str">
        <f>'Data - Overview'!$J129&amp;CHAR(10)&amp;'Data - Overview'!$K129</f>
        <v>1 
Index: 91</v>
      </c>
      <c r="M129" s="1">
        <v>2</v>
      </c>
    </row>
    <row r="130" spans="1:13">
      <c r="A130" s="56" t="s">
        <v>171</v>
      </c>
      <c r="B130" s="72" t="str">
        <f>INDEX('Data - Knowledge'!$D:$D,MATCH('Data - Overview'!$A130,'Data - Knowledge'!$A:$A,0))</f>
        <v>Children at home : 2</v>
      </c>
      <c r="C130" s="72">
        <v>2</v>
      </c>
      <c r="D130" s="84">
        <f>INDEX('Data - Knowledge'!$E:$E,MATCH('Data - Overview'!$A130,'Data - Knowledge'!$A:$A,0))</f>
        <v>9.9618867924528315E-2</v>
      </c>
      <c r="E130" s="85">
        <f>RANK('Data - Overview'!$D130,'Data - Overview'!$D$128:$D$131)</f>
        <v>3</v>
      </c>
      <c r="F130" s="84">
        <f>INDEX('Data - Knowledge'!$G:$G,MATCH('Data - Overview'!$A130,'Data - Knowledge'!$A:$A,0))</f>
        <v>0.10607782430094176</v>
      </c>
      <c r="G130" s="75">
        <f>INDEX('Data - Knowledge'!$J:$J,MATCH('Data - Overview'!$A130,'Data - Knowledge'!$A:$A,0))</f>
        <v>93.911115335388615</v>
      </c>
      <c r="H130" s="75">
        <f>RANK('Data - Overview'!$G130,'Data - Overview'!$G$128:$G$131)</f>
        <v>2</v>
      </c>
      <c r="I130" s="75">
        <f>'Data - Overview'!$G130 - 100</f>
        <v>-6.0888846646113848</v>
      </c>
      <c r="J130" s="72" t="str">
        <f>"" &amp;TEXT('Data - Overview'!$C130,"0")&amp;" "</f>
        <v xml:space="preserve">2 </v>
      </c>
      <c r="K130" s="72" t="str">
        <f>"Index: "&amp;TEXT('Data - Overview'!$G130,"0")&amp;""</f>
        <v>Index: 94</v>
      </c>
      <c r="L130" s="72" t="str">
        <f>'Data - Overview'!$J130&amp;CHAR(10)&amp;'Data - Overview'!$K130</f>
        <v>2 
Index: 94</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3.3294339622641514E-2</v>
      </c>
      <c r="E131" s="115">
        <f>RANK('Data - Overview'!$D131,'Data - Overview'!$D$128:$D$131)</f>
        <v>4</v>
      </c>
      <c r="F131" s="111">
        <f>INDEX('Data - Knowledge'!$G:$G,MATCH('Data - Overview'!$A131,'Data - Knowledge'!$A:$A,0))</f>
        <v>3.9780798848221485E-2</v>
      </c>
      <c r="G131" s="112">
        <f>INDEX('Data - Knowledge'!$J:$J,MATCH('Data - Overview'!$A131,'Data - Knowledge'!$A:$A,0))</f>
        <v>83.694497311810608</v>
      </c>
      <c r="H131" s="112">
        <f>RANK('Data - Overview'!$G131,'Data - Overview'!$G$128:$G$131)</f>
        <v>4</v>
      </c>
      <c r="I131" s="112">
        <f>'Data - Overview'!$G131 - 100</f>
        <v>-16.305502688189392</v>
      </c>
      <c r="J131" s="108" t="str">
        <f>"" &amp;TEXT('Data - Overview'!$C131,"0")&amp;" "</f>
        <v xml:space="preserve">3+ </v>
      </c>
      <c r="K131" s="108" t="str">
        <f>"Index: "&amp;TEXT('Data - Overview'!$G131,"0")&amp;""</f>
        <v>Index: 84</v>
      </c>
      <c r="L131" s="108" t="str">
        <f>'Data - Overview'!$J131&amp;CHAR(10)&amp;'Data - Overview'!$K131</f>
        <v>3+ 
Index: 84</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0.17019245283018869</v>
      </c>
      <c r="E137" s="63">
        <f>RANK('Data - Overview'!$D137,'Data - Overview'!$D$137:$D$140)</f>
        <v>3</v>
      </c>
      <c r="F137" s="62">
        <f>INDEX('Data - Knowledge'!$G:$G,MATCH('Data - Overview'!$A137,'Data - Knowledge'!$A:$A,0))</f>
        <v>0.19068982551612093</v>
      </c>
      <c r="G137" s="64">
        <f>INDEX('Data - Knowledge'!$J:$J,MATCH('Data - Overview'!$A137,'Data - Knowledge'!$A:$A,0))</f>
        <v>89.250935318413511</v>
      </c>
      <c r="H137" s="64">
        <f>RANK('Data - Overview'!$G137,'Data - Overview'!$G$137:$G$140)</f>
        <v>4</v>
      </c>
      <c r="I137" s="61">
        <v>1</v>
      </c>
      <c r="J137" s="61" t="str">
        <f>"" &amp;TEXT('Data - Overview'!$C137,"0")&amp;" "</f>
        <v xml:space="preserve">1 person </v>
      </c>
      <c r="K137" s="61" t="str">
        <f>"Index: "&amp;TEXT('Data - Overview'!$G137,"0")&amp;""</f>
        <v>Index: 89</v>
      </c>
      <c r="L137" s="61" t="str">
        <f>'Data - Overview'!$J137&amp;CHAR(10)&amp;'Data - Overview'!$K137</f>
        <v>1 person 
Index: 89</v>
      </c>
    </row>
    <row r="138" spans="1:13">
      <c r="A138" s="1" t="s">
        <v>177</v>
      </c>
      <c r="B138" s="1" t="str">
        <f>INDEX('Data - Knowledge'!$D:$D,MATCH('Data - Overview'!$A138,'Data - Knowledge'!$A:$A,0))</f>
        <v>Household size : 2 persons</v>
      </c>
      <c r="C138" s="1" t="s">
        <v>178</v>
      </c>
      <c r="D138" s="68">
        <f>INDEX('Data - Knowledge'!$E:$E,MATCH('Data - Overview'!$A138,'Data - Knowledge'!$A:$A,0))</f>
        <v>0.41775094339622643</v>
      </c>
      <c r="E138" s="69">
        <f>RANK('Data - Overview'!$D138,'Data - Overview'!$D$137:$D$140)</f>
        <v>1</v>
      </c>
      <c r="F138" s="68">
        <f>INDEX('Data - Knowledge'!$G:$G,MATCH('Data - Overview'!$A138,'Data - Knowledge'!$A:$A,0))</f>
        <v>0.38833122878389625</v>
      </c>
      <c r="G138" s="70">
        <f>INDEX('Data - Knowledge'!$J:$J,MATCH('Data - Overview'!$A138,'Data - Knowledge'!$A:$A,0))</f>
        <v>107.57593323216919</v>
      </c>
      <c r="H138" s="70">
        <f>RANK('Data - Overview'!$G138,'Data - Overview'!$G$137:$G$140)</f>
        <v>1</v>
      </c>
      <c r="I138" s="1">
        <v>2</v>
      </c>
      <c r="J138" s="1" t="str">
        <f>"" &amp;TEXT('Data - Overview'!$C138,"0")&amp;" "</f>
        <v xml:space="preserve">2 people </v>
      </c>
      <c r="K138" s="1" t="str">
        <f>"Index: "&amp;TEXT('Data - Overview'!$G138,"0")&amp;""</f>
        <v>Index: 108</v>
      </c>
      <c r="L138" s="1" t="str">
        <f>'Data - Overview'!$J138&amp;CHAR(10)&amp;'Data - Overview'!$K138</f>
        <v>2 people 
Index: 108</v>
      </c>
    </row>
    <row r="139" spans="1:13">
      <c r="A139" s="72" t="s">
        <v>179</v>
      </c>
      <c r="B139" s="72" t="str">
        <f>INDEX('Data - Knowledge'!$D:$D,MATCH('Data - Overview'!$A139,'Data - Knowledge'!$A:$A,0))</f>
        <v>Household size : 3-4 persons</v>
      </c>
      <c r="C139" s="72" t="s">
        <v>180</v>
      </c>
      <c r="D139" s="84">
        <f>INDEX('Data - Knowledge'!$E:$E,MATCH('Data - Overview'!$A139,'Data - Knowledge'!$A:$A,0))</f>
        <v>0.33797735849056598</v>
      </c>
      <c r="E139" s="85">
        <f>RANK('Data - Overview'!$D139,'Data - Overview'!$D$137:$D$140)</f>
        <v>2</v>
      </c>
      <c r="F139" s="84">
        <f>INDEX('Data - Knowledge'!$G:$G,MATCH('Data - Overview'!$A139,'Data - Knowledge'!$A:$A,0))</f>
        <v>0.34146339272741671</v>
      </c>
      <c r="G139" s="75">
        <f>INDEX('Data - Knowledge'!$J:$J,MATCH('Data - Overview'!$A139,'Data - Knowledge'!$A:$A,0))</f>
        <v>98.979089907996794</v>
      </c>
      <c r="H139" s="75">
        <f>RANK('Data - Overview'!$G139,'Data - Overview'!$G$137:$G$140)</f>
        <v>2</v>
      </c>
      <c r="I139" s="72">
        <v>3</v>
      </c>
      <c r="J139" s="72" t="str">
        <f>"" &amp;TEXT('Data - Overview'!$C139,"0")&amp;" "</f>
        <v xml:space="preserve">3-4 people </v>
      </c>
      <c r="K139" s="72" t="str">
        <f>"Index: "&amp;TEXT('Data - Overview'!$G139,"0")&amp;""</f>
        <v>Index: 99</v>
      </c>
      <c r="L139" s="72" t="str">
        <f>'Data - Overview'!$J139&amp;CHAR(10)&amp;'Data - Overview'!$K139</f>
        <v>3-4 people 
Index: 99</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7.449056603773585E-2</v>
      </c>
      <c r="E140" s="115">
        <f>RANK('Data - Overview'!$D140,'Data - Overview'!$D$137:$D$140)</f>
        <v>4</v>
      </c>
      <c r="F140" s="111">
        <f>INDEX('Data - Knowledge'!$G:$G,MATCH('Data - Overview'!$A140,'Data - Knowledge'!$A:$A,0))</f>
        <v>7.9690340646422483E-2</v>
      </c>
      <c r="G140" s="112">
        <f>INDEX('Data - Knowledge'!$J:$J,MATCH('Data - Overview'!$A140,'Data - Knowledge'!$A:$A,0))</f>
        <v>93.475025245835653</v>
      </c>
      <c r="H140" s="112">
        <f>RANK('Data - Overview'!$G140,'Data - Overview'!$G$137:$G$140)</f>
        <v>3</v>
      </c>
      <c r="I140" s="108">
        <v>4</v>
      </c>
      <c r="J140" s="108" t="str">
        <f>"" &amp;TEXT('Data - Overview'!$C140,"0")&amp;" "</f>
        <v xml:space="preserve">5+ people </v>
      </c>
      <c r="K140" s="108" t="str">
        <f>"Index: "&amp;TEXT('Data - Overview'!$G140,"0")&amp;""</f>
        <v>Index: 93</v>
      </c>
      <c r="L140" s="108" t="str">
        <f>'Data - Overview'!$J140&amp;CHAR(10)&amp;'Data - Overview'!$K140</f>
        <v>5+ people 
Index: 93</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0.14012452830188679</v>
      </c>
      <c r="E146" s="63">
        <f>RANK('Data - Overview'!$D146,'Data - Overview'!$D$146:$D$151)</f>
        <v>4</v>
      </c>
      <c r="F146" s="62">
        <f>INDEX('Data - Knowledge'!$G:$G,MATCH('Data - Overview'!$A146,'Data - Knowledge'!$A:$A,0))</f>
        <v>0.16826898387245903</v>
      </c>
      <c r="G146" s="64">
        <f>INDEX('Data - Knowledge'!$J:$J,MATCH('Data - Overview'!$A146,'Data - Knowledge'!$A:$A,0))</f>
        <v>83.274127576651566</v>
      </c>
      <c r="H146" s="64">
        <f>RANK('Data - Overview'!$G146,'Data - Overview'!$G$146:$G$151)</f>
        <v>6</v>
      </c>
      <c r="I146" s="64">
        <f xml:space="preserve"> 'Data - Overview'!$G146 - 100</f>
        <v>-16.725872423348434</v>
      </c>
      <c r="J146" s="61" t="str">
        <f>"" &amp;TEXT('Data - Overview'!$C146,"0")&amp;" "</f>
        <v xml:space="preserve">&lt;20k </v>
      </c>
      <c r="K146" s="61" t="str">
        <f>"Index: "&amp;TEXT('Data - Overview'!$G146,"0")&amp;""</f>
        <v>Index: 83</v>
      </c>
      <c r="L146" s="61" t="str">
        <f>'Data - Overview'!$J146&amp;CHAR(10)&amp;'Data - Overview'!$K146</f>
        <v>&lt;20k 
Index: 83</v>
      </c>
      <c r="M146" s="61">
        <v>1</v>
      </c>
    </row>
    <row r="147" spans="1:13">
      <c r="A147" s="86" t="s">
        <v>186</v>
      </c>
      <c r="B147" s="1" t="str">
        <f>INDEX('Data - Knowledge'!$D:$D,MATCH('Data - Overview'!$A147,'Data - Knowledge'!$A:$A,0))</f>
        <v>£20,000-£40,000</v>
      </c>
      <c r="C147" s="1" t="s">
        <v>187</v>
      </c>
      <c r="D147" s="68">
        <f>INDEX('Data - Knowledge'!$E:$E,MATCH('Data - Overview'!$A147,'Data - Knowledge'!$A:$A,0))</f>
        <v>0.29160377358490569</v>
      </c>
      <c r="E147" s="69">
        <f>RANK('Data - Overview'!$D147,'Data - Overview'!$D$146:$D$151)</f>
        <v>1</v>
      </c>
      <c r="F147" s="68">
        <f>INDEX('Data - Knowledge'!$G:$G,MATCH('Data - Overview'!$A147,'Data - Knowledge'!$A:$A,0))</f>
        <v>0.31505410189013194</v>
      </c>
      <c r="G147" s="70">
        <f>INDEX('Data - Knowledge'!$J:$J,MATCH('Data - Overview'!$A147,'Data - Knowledge'!$A:$A,0))</f>
        <v>92.556729728469293</v>
      </c>
      <c r="H147" s="70">
        <f>RANK('Data - Overview'!$G147,'Data - Overview'!$G$146:$G$151)</f>
        <v>5</v>
      </c>
      <c r="I147" s="70">
        <f xml:space="preserve"> 'Data - Overview'!$G147 - 100</f>
        <v>-7.4432702715307073</v>
      </c>
      <c r="J147" s="1" t="str">
        <f>"" &amp;TEXT('Data - Overview'!$C147,"0")&amp;" "</f>
        <v xml:space="preserve">20k - 40k </v>
      </c>
      <c r="K147" s="1" t="str">
        <f>"Index: "&amp;TEXT('Data - Overview'!$G147,"0")&amp;""</f>
        <v>Index: 93</v>
      </c>
      <c r="L147" s="1" t="str">
        <f>'Data - Overview'!$J147&amp;CHAR(10)&amp;'Data - Overview'!$K147</f>
        <v>20k - 40k 
Index: 93</v>
      </c>
      <c r="M147" s="1">
        <v>2</v>
      </c>
    </row>
    <row r="148" spans="1:13">
      <c r="A148" s="56" t="s">
        <v>188</v>
      </c>
      <c r="B148" s="72" t="str">
        <f>INDEX('Data - Knowledge'!$D:$D,MATCH('Data - Overview'!$A148,'Data - Knowledge'!$A:$A,0))</f>
        <v>£40,000-£60,000</v>
      </c>
      <c r="C148" s="72" t="s">
        <v>189</v>
      </c>
      <c r="D148" s="84">
        <f>INDEX('Data - Knowledge'!$E:$E,MATCH('Data - Overview'!$A148,'Data - Knowledge'!$A:$A,0))</f>
        <v>0.21250943396226418</v>
      </c>
      <c r="E148" s="85">
        <f>RANK('Data - Overview'!$D148,'Data - Overview'!$D$146:$D$151)</f>
        <v>2</v>
      </c>
      <c r="F148" s="84">
        <f>INDEX('Data - Knowledge'!$G:$G,MATCH('Data - Overview'!$A148,'Data - Knowledge'!$A:$A,0))</f>
        <v>0.2116378633980108</v>
      </c>
      <c r="G148" s="75">
        <f>INDEX('Data - Knowledge'!$J:$J,MATCH('Data - Overview'!$A148,'Data - Knowledge'!$A:$A,0))</f>
        <v>100.41182166095406</v>
      </c>
      <c r="H148" s="75">
        <f>RANK('Data - Overview'!$G148,'Data - Overview'!$G$146:$G$151)</f>
        <v>4</v>
      </c>
      <c r="I148" s="75">
        <f xml:space="preserve"> 'Data - Overview'!$G148 - 100</f>
        <v>0.41182166095406103</v>
      </c>
      <c r="J148" s="72" t="str">
        <f>"" &amp;TEXT('Data - Overview'!$C148,"0")&amp;" "</f>
        <v xml:space="preserve">40k - 60k </v>
      </c>
      <c r="K148" s="72" t="str">
        <f>"Index: "&amp;TEXT('Data - Overview'!$G148,"0")&amp;""</f>
        <v>Index: 100</v>
      </c>
      <c r="L148" s="72" t="str">
        <f>'Data - Overview'!$J148&amp;CHAR(10)&amp;'Data - Overview'!$K148</f>
        <v>40k - 60k 
Index: 100</v>
      </c>
      <c r="M148" s="72">
        <v>3</v>
      </c>
    </row>
    <row r="149" spans="1:13">
      <c r="A149" s="86" t="s">
        <v>190</v>
      </c>
      <c r="B149" s="1" t="str">
        <f>INDEX('Data - Knowledge'!$D:$D,MATCH('Data - Overview'!$A149,'Data - Knowledge'!$A:$A,0))</f>
        <v>£60,000-£80,000</v>
      </c>
      <c r="C149" s="1" t="s">
        <v>191</v>
      </c>
      <c r="D149" s="68">
        <f>INDEX('Data - Knowledge'!$E:$E,MATCH('Data - Overview'!$A149,'Data - Knowledge'!$A:$A,0))</f>
        <v>0.14570188679245283</v>
      </c>
      <c r="E149" s="69">
        <f>RANK('Data - Overview'!$D149,'Data - Overview'!$D$146:$D$151)</f>
        <v>3</v>
      </c>
      <c r="F149" s="68">
        <f>INDEX('Data - Knowledge'!$G:$G,MATCH('Data - Overview'!$A149,'Data - Knowledge'!$A:$A,0))</f>
        <v>0.13969867519053217</v>
      </c>
      <c r="G149" s="70">
        <f>INDEX('Data - Knowledge'!$J:$J,MATCH('Data - Overview'!$A149,'Data - Knowledge'!$A:$A,0))</f>
        <v>104.29725736033862</v>
      </c>
      <c r="H149" s="70">
        <f>RANK('Data - Overview'!$G149,'Data - Overview'!$G$146:$G$151)</f>
        <v>3</v>
      </c>
      <c r="I149" s="70">
        <f xml:space="preserve"> 'Data - Overview'!$G149 - 100</f>
        <v>4.2972573603386195</v>
      </c>
      <c r="J149" s="1" t="str">
        <f>"" &amp;TEXT('Data - Overview'!$C149,"0")&amp;" "</f>
        <v xml:space="preserve">60k - 80k </v>
      </c>
      <c r="K149" s="1" t="str">
        <f>"Index: "&amp;TEXT('Data - Overview'!$G149,"0")&amp;""</f>
        <v>Index: 104</v>
      </c>
      <c r="L149" s="1" t="str">
        <f>'Data - Overview'!$J149&amp;CHAR(10)&amp;'Data - Overview'!$K149</f>
        <v>60k - 80k 
Index: 104</v>
      </c>
      <c r="M149" s="1">
        <v>4</v>
      </c>
    </row>
    <row r="150" spans="1:13">
      <c r="A150" s="56" t="s">
        <v>192</v>
      </c>
      <c r="B150" s="72" t="str">
        <f>INDEX('Data - Knowledge'!$D:$D,MATCH('Data - Overview'!$A150,'Data - Knowledge'!$A:$A,0))</f>
        <v>£80,000-£100,000</v>
      </c>
      <c r="C150" s="72" t="s">
        <v>193</v>
      </c>
      <c r="D150" s="84">
        <f>INDEX('Data - Knowledge'!$E:$E,MATCH('Data - Overview'!$A150,'Data - Knowledge'!$A:$A,0))</f>
        <v>8.6173584905660378E-2</v>
      </c>
      <c r="E150" s="85">
        <f>RANK('Data - Overview'!$D150,'Data - Overview'!$D$146:$D$151)</f>
        <v>6</v>
      </c>
      <c r="F150" s="84">
        <f>INDEX('Data - Knowledge'!$G:$G,MATCH('Data - Overview'!$A150,'Data - Knowledge'!$A:$A,0))</f>
        <v>7.3082163283097121E-2</v>
      </c>
      <c r="G150" s="75">
        <f>INDEX('Data - Knowledge'!$J:$J,MATCH('Data - Overview'!$A150,'Data - Knowledge'!$A:$A,0))</f>
        <v>117.91329242930486</v>
      </c>
      <c r="H150" s="75">
        <f>RANK('Data - Overview'!$G150,'Data - Overview'!$G$146:$G$151)</f>
        <v>2</v>
      </c>
      <c r="I150" s="75">
        <f xml:space="preserve"> 'Data - Overview'!$G150 - 100</f>
        <v>17.91329242930486</v>
      </c>
      <c r="J150" s="72" t="str">
        <f>"" &amp;TEXT('Data - Overview'!$C150,"0")&amp;" "</f>
        <v xml:space="preserve">80k - 100k </v>
      </c>
      <c r="K150" s="72" t="str">
        <f>"Index: "&amp;TEXT('Data - Overview'!$G150,"0")&amp;""</f>
        <v>Index: 118</v>
      </c>
      <c r="L150" s="72" t="str">
        <f>'Data - Overview'!$J150&amp;CHAR(10)&amp;'Data - Overview'!$K150</f>
        <v>80k - 100k 
Index: 118</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0.1234679245283019</v>
      </c>
      <c r="E151" s="115">
        <f>RANK('Data - Overview'!$D151,'Data - Overview'!$D$146:$D$151)</f>
        <v>5</v>
      </c>
      <c r="F151" s="111">
        <f>INDEX('Data - Knowledge'!$G:$G,MATCH('Data - Overview'!$A151,'Data - Knowledge'!$A:$A,0))</f>
        <v>9.2183650556736968E-2</v>
      </c>
      <c r="G151" s="112">
        <f>INDEX('Data - Knowledge'!$J:$J,MATCH('Data - Overview'!$A151,'Data - Knowledge'!$A:$A,0))</f>
        <v>133.93690072222748</v>
      </c>
      <c r="H151" s="112">
        <f>RANK('Data - Overview'!$G151,'Data - Overview'!$G$146:$G$151)</f>
        <v>1</v>
      </c>
      <c r="I151" s="112">
        <f xml:space="preserve"> 'Data - Overview'!$G151 - 100</f>
        <v>33.936900722227477</v>
      </c>
      <c r="J151" s="108" t="str">
        <f>"" &amp;TEXT('Data - Overview'!$C151,"0")&amp;" "</f>
        <v xml:space="preserve">100k+ </v>
      </c>
      <c r="K151" s="108" t="str">
        <f>"Index: "&amp;TEXT('Data - Overview'!$G151,"0")&amp;""</f>
        <v>Index: 134</v>
      </c>
      <c r="L151" s="108" t="str">
        <f>'Data - Overview'!$J151&amp;CHAR(10)&amp;'Data - Overview'!$K151</f>
        <v>100k+ 
Index: 134</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0.29160377358490569</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ECDA5-8E6D-40CE-917D-D8663F553018}">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265</v>
      </c>
      <c r="K2" s="123">
        <f>'Input Sheet'!B8</f>
        <v>2</v>
      </c>
      <c r="L2" s="123">
        <f>'Input Sheet'!B9</f>
        <v>12</v>
      </c>
      <c r="M2" s="123">
        <f>'Input Sheet'!B10</f>
        <v>4</v>
      </c>
      <c r="N2" s="123">
        <f>'Input Sheet'!B11</f>
        <v>13</v>
      </c>
      <c r="O2" s="123">
        <f>'Input Sheet'!B12</f>
        <v>9</v>
      </c>
      <c r="P2" s="123">
        <f>'Input Sheet'!B13</f>
        <v>0</v>
      </c>
      <c r="Q2" s="123">
        <f>'Input Sheet'!B14</f>
        <v>0</v>
      </c>
      <c r="R2" s="123">
        <f>'Input Sheet'!B15</f>
        <v>0</v>
      </c>
      <c r="S2" s="123">
        <f>'Input Sheet'!B16</f>
        <v>3</v>
      </c>
      <c r="T2" s="123">
        <f>'Input Sheet'!B17</f>
        <v>2</v>
      </c>
      <c r="U2" s="123">
        <f>'Input Sheet'!B18</f>
        <v>1</v>
      </c>
      <c r="V2" s="123">
        <f>'Input Sheet'!B19</f>
        <v>2</v>
      </c>
      <c r="W2" s="123">
        <f>'Input Sheet'!B20</f>
        <v>2</v>
      </c>
      <c r="X2" s="123">
        <f>'Input Sheet'!B21</f>
        <v>4</v>
      </c>
      <c r="Y2" s="123">
        <f>'Input Sheet'!B22</f>
        <v>5</v>
      </c>
      <c r="Z2" s="123">
        <f>'Input Sheet'!B23</f>
        <v>15</v>
      </c>
      <c r="AA2" s="123">
        <f>'Input Sheet'!B24</f>
        <v>20</v>
      </c>
      <c r="AB2" s="123">
        <f>'Input Sheet'!B25</f>
        <v>0</v>
      </c>
      <c r="AC2" s="123">
        <f>'Input Sheet'!B26</f>
        <v>96</v>
      </c>
      <c r="AD2" s="123">
        <f>'Input Sheet'!B27</f>
        <v>15</v>
      </c>
      <c r="AE2" s="123">
        <f>'Input Sheet'!B28</f>
        <v>3</v>
      </c>
      <c r="AF2" s="123">
        <f>'Input Sheet'!B29</f>
        <v>0</v>
      </c>
      <c r="AG2" s="123">
        <f>'Input Sheet'!B30</f>
        <v>9</v>
      </c>
      <c r="AH2" s="123">
        <f>'Input Sheet'!B31</f>
        <v>39</v>
      </c>
      <c r="AI2" s="123">
        <f>'Input Sheet'!B32</f>
        <v>9</v>
      </c>
      <c r="AJ2" s="123">
        <f>'Input Sheet'!B32</f>
        <v>9</v>
      </c>
      <c r="AK2" s="123">
        <f>'Input Sheet'!B32</f>
        <v>9</v>
      </c>
      <c r="AL2" s="123">
        <f>'Input Sheet'!B32</f>
        <v>9</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7.5471698113207548E-3</v>
      </c>
      <c r="L4" s="126">
        <f t="shared" si="0"/>
        <v>4.5283018867924525E-2</v>
      </c>
      <c r="M4" s="126">
        <f t="shared" si="0"/>
        <v>1.509433962264151E-2</v>
      </c>
      <c r="N4" s="126">
        <f t="shared" si="0"/>
        <v>4.9056603773584909E-2</v>
      </c>
      <c r="O4" s="126">
        <f t="shared" si="0"/>
        <v>3.3962264150943396E-2</v>
      </c>
      <c r="P4" s="126">
        <f t="shared" si="0"/>
        <v>0</v>
      </c>
      <c r="Q4" s="126">
        <f t="shared" si="0"/>
        <v>0</v>
      </c>
      <c r="R4" s="126">
        <f t="shared" si="0"/>
        <v>0</v>
      </c>
      <c r="S4" s="126">
        <f t="shared" si="0"/>
        <v>1.1320754716981131E-2</v>
      </c>
      <c r="T4" s="126">
        <f t="shared" si="0"/>
        <v>7.5471698113207548E-3</v>
      </c>
      <c r="U4" s="126">
        <f t="shared" si="0"/>
        <v>3.7735849056603774E-3</v>
      </c>
      <c r="V4" s="126">
        <f t="shared" si="0"/>
        <v>7.5471698113207548E-3</v>
      </c>
      <c r="W4" s="126">
        <f t="shared" si="0"/>
        <v>7.5471698113207548E-3</v>
      </c>
      <c r="X4" s="126">
        <f t="shared" si="0"/>
        <v>1.509433962264151E-2</v>
      </c>
      <c r="Y4" s="126">
        <f t="shared" si="0"/>
        <v>1.8867924528301886E-2</v>
      </c>
      <c r="Z4" s="126">
        <f t="shared" si="0"/>
        <v>5.6603773584905662E-2</v>
      </c>
      <c r="AA4" s="126">
        <f t="shared" si="0"/>
        <v>7.5471698113207544E-2</v>
      </c>
      <c r="AB4" s="126">
        <f t="shared" si="0"/>
        <v>0</v>
      </c>
      <c r="AC4" s="126">
        <f t="shared" si="0"/>
        <v>0.3622641509433962</v>
      </c>
      <c r="AD4" s="126">
        <f t="shared" si="0"/>
        <v>5.6603773584905662E-2</v>
      </c>
      <c r="AE4" s="126">
        <f t="shared" si="0"/>
        <v>1.1320754716981131E-2</v>
      </c>
      <c r="AF4" s="126">
        <f t="shared" si="0"/>
        <v>0</v>
      </c>
      <c r="AG4" s="126">
        <f t="shared" si="0"/>
        <v>3.3962264150943396E-2</v>
      </c>
      <c r="AH4" s="126">
        <f t="shared" si="0"/>
        <v>0.14716981132075471</v>
      </c>
      <c r="AI4" s="126">
        <f t="shared" si="0"/>
        <v>3.3962264150943396E-2</v>
      </c>
      <c r="AJ4" s="126">
        <f t="shared" si="0"/>
        <v>3.3962264150943396E-2</v>
      </c>
      <c r="AK4" s="126">
        <f t="shared" si="0"/>
        <v>3.3962264150943396E-2</v>
      </c>
      <c r="AL4" s="126">
        <f t="shared" si="0"/>
        <v>3.3962264150943396E-2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0.12404528301886793</v>
      </c>
      <c r="F9" s="128">
        <f t="shared" ref="F9:F72" si="2">SUMPRODUCT($K$2:$AI$2,$K9:$AI9)</f>
        <v>32.872</v>
      </c>
      <c r="G9" s="122">
        <f t="shared" ref="G9:G72" si="3">SUMPRODUCT($K$3:$AI$3,$K9:$AI9)/$J$3</f>
        <v>0.13046368991797541</v>
      </c>
      <c r="H9" s="128">
        <f t="shared" ref="H9:H72" si="4">SUMPRODUCT($K$3:$AI$3,$K9:$AI9)</f>
        <v>19754.550999999999</v>
      </c>
      <c r="I9" s="122">
        <f t="shared" ref="I9:I72" si="5">CORREL($K$4:$AI$4,$K9:$AI9)</f>
        <v>-0.39015599609638263</v>
      </c>
      <c r="J9" s="128">
        <f>$E9/$G9*100</f>
        <v>95.080311691978949</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7.0113207547169805E-3</v>
      </c>
      <c r="F10" s="128">
        <f t="shared" si="2"/>
        <v>1.8579999999999999</v>
      </c>
      <c r="G10" s="122">
        <f t="shared" si="3"/>
        <v>7.201957495145888E-3</v>
      </c>
      <c r="H10" s="128">
        <f t="shared" si="4"/>
        <v>1090.5060000000001</v>
      </c>
      <c r="I10" s="122">
        <f t="shared" si="5"/>
        <v>-0.10983834840536548</v>
      </c>
      <c r="J10" s="128">
        <f t="shared" ref="J10:J73" si="6">$E10/$G10*100</f>
        <v>97.352987148877276</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1.9569811320754724E-2</v>
      </c>
      <c r="F11" s="128">
        <f t="shared" si="2"/>
        <v>5.1860000000000017</v>
      </c>
      <c r="G11" s="122">
        <f t="shared" si="3"/>
        <v>1.8861443157352491E-2</v>
      </c>
      <c r="H11" s="128">
        <f t="shared" si="4"/>
        <v>2855.9619999999995</v>
      </c>
      <c r="I11" s="122">
        <f t="shared" si="5"/>
        <v>7.0009349086599712E-2</v>
      </c>
      <c r="J11" s="128">
        <f t="shared" si="6"/>
        <v>103.75564137639223</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1.9298113207547169E-2</v>
      </c>
      <c r="F12" s="128">
        <f t="shared" si="2"/>
        <v>5.1139999999999999</v>
      </c>
      <c r="G12" s="122">
        <f t="shared" si="3"/>
        <v>2.0642050482769552E-2</v>
      </c>
      <c r="H12" s="128">
        <f t="shared" si="4"/>
        <v>3125.578</v>
      </c>
      <c r="I12" s="122">
        <f t="shared" si="5"/>
        <v>-0.15840346525917839</v>
      </c>
      <c r="J12" s="128">
        <f t="shared" si="6"/>
        <v>93.489322795987732</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1.8766037735849058E-2</v>
      </c>
      <c r="F13" s="128">
        <f t="shared" si="2"/>
        <v>4.9730000000000008</v>
      </c>
      <c r="G13" s="122">
        <f t="shared" si="3"/>
        <v>1.9491923021041097E-2</v>
      </c>
      <c r="H13" s="128">
        <f t="shared" si="4"/>
        <v>2951.4280000000008</v>
      </c>
      <c r="I13" s="122">
        <f t="shared" si="5"/>
        <v>-0.10876558516577547</v>
      </c>
      <c r="J13" s="128">
        <f t="shared" si="6"/>
        <v>96.275968849207629</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1.8947169811320753E-2</v>
      </c>
      <c r="F14" s="128">
        <f t="shared" si="2"/>
        <v>5.0209999999999999</v>
      </c>
      <c r="G14" s="122">
        <f t="shared" si="3"/>
        <v>1.9947562376996131E-2</v>
      </c>
      <c r="H14" s="128">
        <f t="shared" si="4"/>
        <v>3020.42</v>
      </c>
      <c r="I14" s="122">
        <f t="shared" si="5"/>
        <v>-7.9814128201721429E-2</v>
      </c>
      <c r="J14" s="128">
        <f t="shared" si="6"/>
        <v>94.984888144382765</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4.6981132075471698E-3</v>
      </c>
      <c r="F15" s="128">
        <f t="shared" si="2"/>
        <v>1.2450000000000001</v>
      </c>
      <c r="G15" s="122">
        <f t="shared" si="3"/>
        <v>5.1657200597022817E-3</v>
      </c>
      <c r="H15" s="128">
        <f t="shared" si="4"/>
        <v>782.18300000000011</v>
      </c>
      <c r="I15" s="122">
        <f t="shared" si="5"/>
        <v>-0.15937139743435674</v>
      </c>
      <c r="J15" s="128">
        <f t="shared" si="6"/>
        <v>90.947886320768575</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3.9328301886792455E-2</v>
      </c>
      <c r="F16" s="128">
        <f t="shared" si="2"/>
        <v>10.422000000000001</v>
      </c>
      <c r="G16" s="122">
        <f t="shared" si="3"/>
        <v>3.9131146891386755E-2</v>
      </c>
      <c r="H16" s="128">
        <f t="shared" si="4"/>
        <v>5925.16</v>
      </c>
      <c r="I16" s="122">
        <f t="shared" si="5"/>
        <v>3.8445309404414131E-2</v>
      </c>
      <c r="J16" s="128">
        <f t="shared" si="6"/>
        <v>100.5038313749222</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8.3018867924528304E-3</v>
      </c>
      <c r="F17" s="128">
        <f t="shared" si="2"/>
        <v>2.2000000000000002</v>
      </c>
      <c r="G17" s="122">
        <f t="shared" si="3"/>
        <v>9.1208244726518652E-3</v>
      </c>
      <c r="H17" s="128">
        <f t="shared" si="4"/>
        <v>1381.0570000000002</v>
      </c>
      <c r="I17" s="122">
        <f t="shared" si="5"/>
        <v>-0.1776187683559376</v>
      </c>
      <c r="J17" s="128">
        <f t="shared" si="6"/>
        <v>91.021231878164528</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1.3501886792452828E-2</v>
      </c>
      <c r="F18" s="128">
        <f t="shared" si="2"/>
        <v>3.5779999999999994</v>
      </c>
      <c r="G18" s="122">
        <f t="shared" si="3"/>
        <v>1.4445990569152939E-2</v>
      </c>
      <c r="H18" s="128">
        <f t="shared" si="4"/>
        <v>2187.3829999999998</v>
      </c>
      <c r="I18" s="122">
        <f t="shared" si="5"/>
        <v>-0.32509805763478883</v>
      </c>
      <c r="J18" s="128">
        <f t="shared" si="6"/>
        <v>93.464596476228564</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1.0377358490566037E-2</v>
      </c>
      <c r="F19" s="128">
        <f t="shared" si="2"/>
        <v>2.75</v>
      </c>
      <c r="G19" s="122">
        <f t="shared" si="3"/>
        <v>1.1063691238822334E-2</v>
      </c>
      <c r="H19" s="128">
        <f t="shared" si="4"/>
        <v>1675.2420000000002</v>
      </c>
      <c r="I19" s="122">
        <f t="shared" si="5"/>
        <v>-0.32791200358727257</v>
      </c>
      <c r="J19" s="128">
        <f t="shared" si="6"/>
        <v>93.796530168448982</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0.18018867924528298</v>
      </c>
      <c r="F20" s="128">
        <f t="shared" si="2"/>
        <v>47.749999999999993</v>
      </c>
      <c r="G20" s="122">
        <f t="shared" si="3"/>
        <v>0.17653487035887408</v>
      </c>
      <c r="H20" s="128">
        <f t="shared" si="4"/>
        <v>26730.556999999993</v>
      </c>
      <c r="I20" s="122">
        <f t="shared" si="5"/>
        <v>0.10403296906618453</v>
      </c>
      <c r="J20" s="128">
        <f t="shared" si="6"/>
        <v>102.06973776851062</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3.041509433962265E-3</v>
      </c>
      <c r="F21" s="128">
        <f t="shared" si="2"/>
        <v>0.80600000000000016</v>
      </c>
      <c r="G21" s="122">
        <f t="shared" si="3"/>
        <v>3.0525763119312104E-3</v>
      </c>
      <c r="H21" s="128">
        <f t="shared" si="4"/>
        <v>462.21500000000003</v>
      </c>
      <c r="I21" s="122">
        <f t="shared" si="5"/>
        <v>-7.7451091499481234E-2</v>
      </c>
      <c r="J21" s="128">
        <f t="shared" si="6"/>
        <v>99.637457778674047</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2.3588679245283024E-2</v>
      </c>
      <c r="F22" s="128">
        <f t="shared" si="2"/>
        <v>6.2510000000000012</v>
      </c>
      <c r="G22" s="122">
        <f t="shared" si="3"/>
        <v>2.7731029336010248E-2</v>
      </c>
      <c r="H22" s="128">
        <f t="shared" si="4"/>
        <v>4198.9769999999999</v>
      </c>
      <c r="I22" s="122">
        <f t="shared" si="5"/>
        <v>-0.21540594903870061</v>
      </c>
      <c r="J22" s="128">
        <f t="shared" si="6"/>
        <v>85.062400531421474</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9.150566037735848E-2</v>
      </c>
      <c r="F23" s="128">
        <f t="shared" si="2"/>
        <v>24.248999999999999</v>
      </c>
      <c r="G23" s="122">
        <f t="shared" si="3"/>
        <v>9.0873410030511539E-2</v>
      </c>
      <c r="H23" s="128">
        <f t="shared" si="4"/>
        <v>13759.869999999997</v>
      </c>
      <c r="I23" s="122">
        <f t="shared" si="5"/>
        <v>2.6536123170031421E-2</v>
      </c>
      <c r="J23" s="128">
        <f t="shared" si="6"/>
        <v>100.69574845560948</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2.3875471698113208E-2</v>
      </c>
      <c r="F24" s="128">
        <f t="shared" si="2"/>
        <v>6.327</v>
      </c>
      <c r="G24" s="122">
        <f t="shared" si="3"/>
        <v>2.5329881520030646E-2</v>
      </c>
      <c r="H24" s="128">
        <f t="shared" si="4"/>
        <v>3835.4</v>
      </c>
      <c r="I24" s="122">
        <f t="shared" si="5"/>
        <v>-0.10264655447198059</v>
      </c>
      <c r="J24" s="128">
        <f t="shared" si="6"/>
        <v>94.25812623415824</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1.1177358490566039E-2</v>
      </c>
      <c r="F25" s="128">
        <f t="shared" si="2"/>
        <v>2.9620000000000006</v>
      </c>
      <c r="G25" s="122">
        <f t="shared" si="3"/>
        <v>1.0937154103210979E-2</v>
      </c>
      <c r="H25" s="128">
        <f t="shared" si="4"/>
        <v>1656.0820000000001</v>
      </c>
      <c r="I25" s="122">
        <f t="shared" si="5"/>
        <v>0.22897088027716161</v>
      </c>
      <c r="J25" s="128">
        <f t="shared" si="6"/>
        <v>102.1962238539232</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5.2452830188679245E-3</v>
      </c>
      <c r="F26" s="128">
        <f t="shared" si="2"/>
        <v>1.39</v>
      </c>
      <c r="G26" s="122">
        <f t="shared" si="3"/>
        <v>5.067046190017039E-3</v>
      </c>
      <c r="H26" s="128">
        <f t="shared" si="4"/>
        <v>767.24199999999996</v>
      </c>
      <c r="I26" s="122">
        <f t="shared" si="5"/>
        <v>0.24974798304891949</v>
      </c>
      <c r="J26" s="128">
        <f t="shared" si="6"/>
        <v>103.51756866164044</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1.0150943396226417E-3</v>
      </c>
      <c r="F27" s="128">
        <f t="shared" si="2"/>
        <v>0.26900000000000002</v>
      </c>
      <c r="G27" s="122">
        <f t="shared" si="3"/>
        <v>1.0366799191641682E-3</v>
      </c>
      <c r="H27" s="128">
        <f t="shared" si="4"/>
        <v>156.97200000000001</v>
      </c>
      <c r="I27" s="122">
        <f t="shared" si="5"/>
        <v>-9.0406387741573918E-2</v>
      </c>
      <c r="J27" s="128">
        <f t="shared" si="6"/>
        <v>97.9178163729717</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1.2573584905660379E-2</v>
      </c>
      <c r="F28" s="128">
        <f t="shared" si="2"/>
        <v>3.3320000000000003</v>
      </c>
      <c r="G28" s="122">
        <f t="shared" si="3"/>
        <v>1.1492814592716848E-2</v>
      </c>
      <c r="H28" s="128">
        <f t="shared" si="4"/>
        <v>1740.2189999999998</v>
      </c>
      <c r="I28" s="122">
        <f t="shared" si="5"/>
        <v>0.52451726689327594</v>
      </c>
      <c r="J28" s="128">
        <f t="shared" si="6"/>
        <v>109.40387843399499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8.5886792452830197E-3</v>
      </c>
      <c r="F29" s="128">
        <f t="shared" si="2"/>
        <v>2.2760000000000002</v>
      </c>
      <c r="G29" s="122">
        <f t="shared" si="3"/>
        <v>7.4976422882352149E-3</v>
      </c>
      <c r="H29" s="128">
        <f t="shared" si="4"/>
        <v>1135.2779999999998</v>
      </c>
      <c r="I29" s="122">
        <f t="shared" si="5"/>
        <v>0.72484921844973527</v>
      </c>
      <c r="J29" s="128">
        <f t="shared" si="6"/>
        <v>114.55173393320972</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7.5471698113207546E-6</v>
      </c>
      <c r="F30" s="128">
        <f t="shared" si="2"/>
        <v>2E-3</v>
      </c>
      <c r="G30" s="122">
        <f t="shared" si="3"/>
        <v>1.8339959582084035E-5</v>
      </c>
      <c r="H30" s="128">
        <f t="shared" si="4"/>
        <v>2.7770000000000001</v>
      </c>
      <c r="I30" s="122">
        <f t="shared" si="5"/>
        <v>-9.0406387741573932E-2</v>
      </c>
      <c r="J30" s="128">
        <f t="shared" si="6"/>
        <v>41.151507327712125</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1.0456603773584905E-2</v>
      </c>
      <c r="F31" s="128">
        <f t="shared" si="2"/>
        <v>2.7709999999999999</v>
      </c>
      <c r="G31" s="122">
        <f t="shared" si="3"/>
        <v>9.5892033972182957E-3</v>
      </c>
      <c r="H31" s="128">
        <f t="shared" si="4"/>
        <v>1451.9779999999998</v>
      </c>
      <c r="I31" s="122">
        <f t="shared" si="5"/>
        <v>0.45287651258082223</v>
      </c>
      <c r="J31" s="128">
        <f t="shared" si="6"/>
        <v>109.04559367901436</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1.7577358490566044E-2</v>
      </c>
      <c r="F32" s="128">
        <f t="shared" si="2"/>
        <v>4.6580000000000013</v>
      </c>
      <c r="G32" s="122">
        <f t="shared" si="3"/>
        <v>1.6192638920075549E-2</v>
      </c>
      <c r="H32" s="128">
        <f t="shared" si="4"/>
        <v>2451.8569999999995</v>
      </c>
      <c r="I32" s="122">
        <f t="shared" si="5"/>
        <v>0.53220575581047813</v>
      </c>
      <c r="J32" s="128">
        <f t="shared" si="6"/>
        <v>108.55153738266668</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8.0150943396226412E-3</v>
      </c>
      <c r="F33" s="128">
        <f t="shared" si="2"/>
        <v>2.1240000000000001</v>
      </c>
      <c r="G33" s="122">
        <f t="shared" si="3"/>
        <v>8.0145755458399942E-3</v>
      </c>
      <c r="H33" s="128">
        <f t="shared" si="4"/>
        <v>1213.5510000000002</v>
      </c>
      <c r="I33" s="122">
        <f t="shared" si="5"/>
        <v>8.409896534099931E-3</v>
      </c>
      <c r="J33" s="128">
        <f t="shared" si="6"/>
        <v>100.00647312861024</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5.5188679245283034E-2</v>
      </c>
      <c r="F34" s="128">
        <f t="shared" si="2"/>
        <v>14.625000000000004</v>
      </c>
      <c r="G34" s="122">
        <f t="shared" si="3"/>
        <v>5.9421541692533254E-2</v>
      </c>
      <c r="H34" s="128">
        <f t="shared" si="4"/>
        <v>8997.491</v>
      </c>
      <c r="I34" s="122">
        <f t="shared" si="5"/>
        <v>-0.23039786208124174</v>
      </c>
      <c r="J34" s="128">
        <f t="shared" si="6"/>
        <v>92.876552296215309</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1.0188679245283019E-3</v>
      </c>
      <c r="F35" s="128">
        <f t="shared" si="2"/>
        <v>0.27</v>
      </c>
      <c r="G35" s="122">
        <f t="shared" si="3"/>
        <v>1.0443540398103266E-3</v>
      </c>
      <c r="H35" s="128">
        <f t="shared" si="4"/>
        <v>158.13400000000004</v>
      </c>
      <c r="I35" s="122">
        <f t="shared" si="5"/>
        <v>-5.8869275738699281E-2</v>
      </c>
      <c r="J35" s="128">
        <f t="shared" si="6"/>
        <v>97.559628793445043</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0.26500000000000001</v>
      </c>
      <c r="G36" s="122">
        <f t="shared" si="3"/>
        <v>9.999999999999998E-4</v>
      </c>
      <c r="H36" s="128">
        <f t="shared" si="4"/>
        <v>151.41799999999998</v>
      </c>
      <c r="I36" s="122">
        <f t="shared" si="5"/>
        <v>-0.11143112907682379</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4.1135849056603779E-2</v>
      </c>
      <c r="F37" s="128">
        <f t="shared" si="2"/>
        <v>10.901000000000002</v>
      </c>
      <c r="G37" s="122">
        <f t="shared" si="3"/>
        <v>4.4775918318826026E-2</v>
      </c>
      <c r="H37" s="128">
        <f t="shared" si="4"/>
        <v>6779.8799999999992</v>
      </c>
      <c r="I37" s="122">
        <f t="shared" si="5"/>
        <v>-0.43715996271761004</v>
      </c>
      <c r="J37" s="128">
        <f t="shared" si="6"/>
        <v>91.870475472321516</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4.5150943396226412E-2</v>
      </c>
      <c r="F38" s="128">
        <f t="shared" si="2"/>
        <v>11.965</v>
      </c>
      <c r="G38" s="122">
        <f t="shared" si="3"/>
        <v>4.8331539182924078E-2</v>
      </c>
      <c r="H38" s="128">
        <f t="shared" si="4"/>
        <v>7318.2649999999985</v>
      </c>
      <c r="I38" s="122">
        <f t="shared" si="5"/>
        <v>-0.33478272402450343</v>
      </c>
      <c r="J38" s="128">
        <f t="shared" si="6"/>
        <v>93.419212711890225</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2.2867924528301884E-3</v>
      </c>
      <c r="F39" s="128">
        <f t="shared" si="2"/>
        <v>0.60599999999999998</v>
      </c>
      <c r="G39" s="122">
        <f t="shared" si="3"/>
        <v>2.7091362981944023E-3</v>
      </c>
      <c r="H39" s="128">
        <f t="shared" si="4"/>
        <v>410.21200000000005</v>
      </c>
      <c r="I39" s="122">
        <f t="shared" si="5"/>
        <v>-0.26957628490248231</v>
      </c>
      <c r="J39" s="128">
        <f t="shared" si="6"/>
        <v>84.410387707488184</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2.5471698113207547E-3</v>
      </c>
      <c r="F40" s="128">
        <f t="shared" si="2"/>
        <v>0.67500000000000004</v>
      </c>
      <c r="G40" s="122">
        <f t="shared" si="3"/>
        <v>2.9174734839979401E-3</v>
      </c>
      <c r="H40" s="128">
        <f t="shared" si="4"/>
        <v>441.7580000000001</v>
      </c>
      <c r="I40" s="122">
        <f t="shared" si="5"/>
        <v>-0.32797366529524313</v>
      </c>
      <c r="J40" s="128">
        <f t="shared" si="6"/>
        <v>87.307385149916001</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2.9698113207547176E-3</v>
      </c>
      <c r="F41" s="128">
        <f t="shared" si="2"/>
        <v>0.78700000000000014</v>
      </c>
      <c r="G41" s="122">
        <f t="shared" si="3"/>
        <v>3.0268990476693663E-3</v>
      </c>
      <c r="H41" s="128">
        <f t="shared" si="4"/>
        <v>458.32700000000011</v>
      </c>
      <c r="I41" s="122">
        <f t="shared" si="5"/>
        <v>-0.11135337151615052</v>
      </c>
      <c r="J41" s="128">
        <f t="shared" si="6"/>
        <v>98.113986425857021</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5.8679245283018858E-3</v>
      </c>
      <c r="F42" s="128">
        <f t="shared" si="2"/>
        <v>1.5549999999999997</v>
      </c>
      <c r="G42" s="122">
        <f t="shared" si="3"/>
        <v>6.4513135822689511E-3</v>
      </c>
      <c r="H42" s="128">
        <f t="shared" si="4"/>
        <v>976.84500000000003</v>
      </c>
      <c r="I42" s="122">
        <f t="shared" si="5"/>
        <v>-0.32835407816600926</v>
      </c>
      <c r="J42" s="128">
        <f t="shared" si="6"/>
        <v>90.957050118126716</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5.4679245283018882E-3</v>
      </c>
      <c r="F43" s="128">
        <f t="shared" si="2"/>
        <v>1.4490000000000003</v>
      </c>
      <c r="G43" s="122">
        <f t="shared" si="3"/>
        <v>5.7460011359283577E-3</v>
      </c>
      <c r="H43" s="128">
        <f t="shared" si="4"/>
        <v>870.048</v>
      </c>
      <c r="I43" s="122">
        <f t="shared" si="5"/>
        <v>-0.27248359508254116</v>
      </c>
      <c r="J43" s="128">
        <f t="shared" si="6"/>
        <v>95.16051944564154</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0.13753207547169813</v>
      </c>
      <c r="F44" s="128">
        <f t="shared" si="2"/>
        <v>36.446000000000005</v>
      </c>
      <c r="G44" s="122">
        <f t="shared" si="3"/>
        <v>0.19053073610799245</v>
      </c>
      <c r="H44" s="128">
        <f t="shared" si="4"/>
        <v>28849.782999999999</v>
      </c>
      <c r="I44" s="122">
        <f t="shared" si="5"/>
        <v>-0.45591313271611361</v>
      </c>
      <c r="J44" s="128">
        <f t="shared" si="6"/>
        <v>72.183668777590412</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0.20338490566037734</v>
      </c>
      <c r="F45" s="128">
        <f t="shared" si="2"/>
        <v>53.896999999999998</v>
      </c>
      <c r="G45" s="122">
        <f t="shared" si="3"/>
        <v>0.21804121702835863</v>
      </c>
      <c r="H45" s="128">
        <f t="shared" si="4"/>
        <v>33015.365000000005</v>
      </c>
      <c r="I45" s="122">
        <f t="shared" si="5"/>
        <v>-0.15186383296754721</v>
      </c>
      <c r="J45" s="128">
        <f t="shared" si="6"/>
        <v>93.27819227587824</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0.29588679245283023</v>
      </c>
      <c r="F46" s="128">
        <f t="shared" si="2"/>
        <v>78.410000000000011</v>
      </c>
      <c r="G46" s="122">
        <f t="shared" si="3"/>
        <v>0.27894050245017105</v>
      </c>
      <c r="H46" s="128">
        <f t="shared" si="4"/>
        <v>42236.612999999998</v>
      </c>
      <c r="I46" s="122">
        <f t="shared" si="5"/>
        <v>0.38424386837393854</v>
      </c>
      <c r="J46" s="128">
        <f t="shared" si="6"/>
        <v>106.07523463025468</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0.31300754716981127</v>
      </c>
      <c r="F47" s="128">
        <f t="shared" si="2"/>
        <v>82.946999999999989</v>
      </c>
      <c r="G47" s="122">
        <f t="shared" si="3"/>
        <v>0.29959698318561867</v>
      </c>
      <c r="H47" s="128">
        <f t="shared" si="4"/>
        <v>45364.376000000004</v>
      </c>
      <c r="I47" s="122">
        <f t="shared" si="5"/>
        <v>0.27744330570189452</v>
      </c>
      <c r="J47" s="128">
        <f t="shared" si="6"/>
        <v>104.47620127599346</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0.40708679245283025</v>
      </c>
      <c r="F48" s="128">
        <f t="shared" si="2"/>
        <v>107.87800000000001</v>
      </c>
      <c r="G48" s="122">
        <f t="shared" si="3"/>
        <v>0.41974617945026349</v>
      </c>
      <c r="H48" s="128">
        <f t="shared" si="4"/>
        <v>63557.126999999993</v>
      </c>
      <c r="I48" s="122">
        <f t="shared" si="5"/>
        <v>-2.2624382849676834E-2</v>
      </c>
      <c r="J48" s="128">
        <f t="shared" si="6"/>
        <v>96.98403758814122</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3.7935849056603771E-2</v>
      </c>
      <c r="F49" s="128">
        <f t="shared" si="2"/>
        <v>10.052999999999999</v>
      </c>
      <c r="G49" s="122">
        <f t="shared" si="3"/>
        <v>4.0206303081535888E-2</v>
      </c>
      <c r="H49" s="128">
        <f t="shared" si="4"/>
        <v>6087.9580000000014</v>
      </c>
      <c r="I49" s="122">
        <f t="shared" si="5"/>
        <v>-0.12167850476014976</v>
      </c>
      <c r="J49" s="128">
        <f t="shared" si="6"/>
        <v>94.352989827670115</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1.339622641509434E-2</v>
      </c>
      <c r="F50" s="128">
        <f t="shared" si="2"/>
        <v>3.5500000000000003</v>
      </c>
      <c r="G50" s="122">
        <f t="shared" si="3"/>
        <v>1.4796417863133841E-2</v>
      </c>
      <c r="H50" s="128">
        <f t="shared" si="4"/>
        <v>2240.444</v>
      </c>
      <c r="I50" s="122">
        <f t="shared" si="5"/>
        <v>-7.394688159523477E-2</v>
      </c>
      <c r="J50" s="128">
        <f t="shared" si="6"/>
        <v>90.536956572927281</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0.21315471698113209</v>
      </c>
      <c r="F51" s="128">
        <f t="shared" si="2"/>
        <v>56.486000000000004</v>
      </c>
      <c r="G51" s="122">
        <f t="shared" si="3"/>
        <v>0.20451532842858841</v>
      </c>
      <c r="H51" s="128">
        <f t="shared" si="4"/>
        <v>30967.302</v>
      </c>
      <c r="I51" s="122">
        <f t="shared" si="5"/>
        <v>0.11810642030258718</v>
      </c>
      <c r="J51" s="128">
        <f t="shared" si="6"/>
        <v>104.22432324213797</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0.15227547169811323</v>
      </c>
      <c r="F52" s="128">
        <f t="shared" si="2"/>
        <v>40.353000000000009</v>
      </c>
      <c r="G52" s="122">
        <f t="shared" si="3"/>
        <v>0.16380633081932131</v>
      </c>
      <c r="H52" s="128">
        <f t="shared" si="4"/>
        <v>24803.226999999992</v>
      </c>
      <c r="I52" s="122">
        <f t="shared" si="5"/>
        <v>-0.12029648501982322</v>
      </c>
      <c r="J52" s="128">
        <f t="shared" si="6"/>
        <v>92.960675534618602</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7.0826415094339609E-2</v>
      </c>
      <c r="F53" s="128">
        <f t="shared" si="2"/>
        <v>18.768999999999995</v>
      </c>
      <c r="G53" s="122">
        <f t="shared" si="3"/>
        <v>7.1362182831631649E-2</v>
      </c>
      <c r="H53" s="128">
        <f t="shared" si="4"/>
        <v>10805.519</v>
      </c>
      <c r="I53" s="122">
        <f t="shared" si="5"/>
        <v>-3.2089167036667794E-3</v>
      </c>
      <c r="J53" s="128">
        <f t="shared" si="6"/>
        <v>99.249227369409226</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2.8539622641509436E-2</v>
      </c>
      <c r="F54" s="128">
        <f t="shared" si="2"/>
        <v>7.5630000000000006</v>
      </c>
      <c r="G54" s="122">
        <f t="shared" si="3"/>
        <v>3.4544955025162132E-2</v>
      </c>
      <c r="H54" s="128">
        <f t="shared" si="4"/>
        <v>5230.7280000000001</v>
      </c>
      <c r="I54" s="122">
        <f t="shared" si="5"/>
        <v>-0.28271847477236239</v>
      </c>
      <c r="J54" s="128">
        <f t="shared" si="6"/>
        <v>82.615891729259801</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0.17408301886792452</v>
      </c>
      <c r="F55" s="128">
        <f t="shared" si="2"/>
        <v>46.131999999999998</v>
      </c>
      <c r="G55" s="122">
        <f t="shared" si="3"/>
        <v>0.17390801622000024</v>
      </c>
      <c r="H55" s="128">
        <f t="shared" si="4"/>
        <v>26332.803999999996</v>
      </c>
      <c r="I55" s="122">
        <f t="shared" si="5"/>
        <v>-1.81963581780299E-3</v>
      </c>
      <c r="J55" s="128">
        <f t="shared" si="6"/>
        <v>100.10062943142476</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0.19020000000000001</v>
      </c>
      <c r="F56" s="128">
        <f t="shared" si="2"/>
        <v>50.402999999999999</v>
      </c>
      <c r="G56" s="122">
        <f t="shared" si="3"/>
        <v>0.21753300136047227</v>
      </c>
      <c r="H56" s="128">
        <f t="shared" si="4"/>
        <v>32938.411999999989</v>
      </c>
      <c r="I56" s="122">
        <f t="shared" si="5"/>
        <v>-0.31848423765241296</v>
      </c>
      <c r="J56" s="128">
        <f t="shared" si="6"/>
        <v>87.435009313745937</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0.23968679245283014</v>
      </c>
      <c r="F57" s="128">
        <f t="shared" si="2"/>
        <v>63.516999999999989</v>
      </c>
      <c r="G57" s="122">
        <f t="shared" si="3"/>
        <v>0.26363936255927295</v>
      </c>
      <c r="H57" s="128">
        <f t="shared" si="4"/>
        <v>39919.744999999995</v>
      </c>
      <c r="I57" s="122">
        <f t="shared" si="5"/>
        <v>-0.2493980434968954</v>
      </c>
      <c r="J57" s="128">
        <f t="shared" si="6"/>
        <v>90.914645721365815</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0.27712452830188677</v>
      </c>
      <c r="F58" s="128">
        <f t="shared" si="2"/>
        <v>73.438000000000002</v>
      </c>
      <c r="G58" s="122">
        <f t="shared" si="3"/>
        <v>0.30413530095497232</v>
      </c>
      <c r="H58" s="128">
        <f t="shared" si="4"/>
        <v>46051.559000000001</v>
      </c>
      <c r="I58" s="122">
        <f t="shared" si="5"/>
        <v>-0.27677534518818669</v>
      </c>
      <c r="J58" s="128">
        <f t="shared" si="6"/>
        <v>91.118830149518047</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0.10282641509433962</v>
      </c>
      <c r="F59" s="128">
        <f t="shared" si="2"/>
        <v>27.248999999999999</v>
      </c>
      <c r="G59" s="122">
        <f t="shared" si="3"/>
        <v>0.11783931897132441</v>
      </c>
      <c r="H59" s="128">
        <f t="shared" si="4"/>
        <v>17842.993999999999</v>
      </c>
      <c r="I59" s="122">
        <f t="shared" si="5"/>
        <v>-0.28059782253562682</v>
      </c>
      <c r="J59" s="128">
        <f t="shared" si="6"/>
        <v>87.259851798160767</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8.6403773584905655E-2</v>
      </c>
      <c r="F60" s="128">
        <f t="shared" si="2"/>
        <v>22.896999999999998</v>
      </c>
      <c r="G60" s="122">
        <f t="shared" si="3"/>
        <v>0.10279933033060798</v>
      </c>
      <c r="H60" s="128">
        <f t="shared" si="4"/>
        <v>15565.668999999998</v>
      </c>
      <c r="I60" s="122">
        <f t="shared" si="5"/>
        <v>-0.26488838814381188</v>
      </c>
      <c r="J60" s="128">
        <f t="shared" si="6"/>
        <v>84.050910941760648</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6.9592452830188667E-2</v>
      </c>
      <c r="F61" s="128">
        <f t="shared" si="2"/>
        <v>18.441999999999997</v>
      </c>
      <c r="G61" s="122">
        <f t="shared" si="3"/>
        <v>8.6698034579772557E-2</v>
      </c>
      <c r="H61" s="128">
        <f t="shared" si="4"/>
        <v>13127.643</v>
      </c>
      <c r="I61" s="122">
        <f t="shared" si="5"/>
        <v>-0.43790498787452214</v>
      </c>
      <c r="J61" s="128">
        <f t="shared" si="6"/>
        <v>80.269931339856711</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4.6901886792452829E-2</v>
      </c>
      <c r="F62" s="128">
        <f t="shared" si="2"/>
        <v>12.429</v>
      </c>
      <c r="G62" s="122">
        <f t="shared" si="3"/>
        <v>5.9826843572098436E-2</v>
      </c>
      <c r="H62" s="128">
        <f t="shared" si="4"/>
        <v>9058.8610000000008</v>
      </c>
      <c r="I62" s="122">
        <f t="shared" si="5"/>
        <v>-0.41100352069641044</v>
      </c>
      <c r="J62" s="128">
        <f t="shared" si="6"/>
        <v>78.39605767590011</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8.7196226415094336E-2</v>
      </c>
      <c r="F63" s="128">
        <f t="shared" si="2"/>
        <v>23.106999999999999</v>
      </c>
      <c r="G63" s="122">
        <f t="shared" si="3"/>
        <v>0.10331892509477078</v>
      </c>
      <c r="H63" s="128">
        <f t="shared" si="4"/>
        <v>15644.345000000001</v>
      </c>
      <c r="I63" s="122">
        <f t="shared" si="5"/>
        <v>-0.28970897907447074</v>
      </c>
      <c r="J63" s="128">
        <f t="shared" si="6"/>
        <v>84.3952125277265</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0.14715094339622642</v>
      </c>
      <c r="F64" s="128">
        <f t="shared" si="2"/>
        <v>38.995000000000005</v>
      </c>
      <c r="G64" s="122">
        <f t="shared" si="3"/>
        <v>0.1630484684779881</v>
      </c>
      <c r="H64" s="128">
        <f t="shared" si="4"/>
        <v>24688.473000000002</v>
      </c>
      <c r="I64" s="122">
        <f t="shared" si="5"/>
        <v>-0.41985217530946223</v>
      </c>
      <c r="J64" s="128">
        <f t="shared" si="6"/>
        <v>90.249816370456813</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0.21566415094339625</v>
      </c>
      <c r="F65" s="128">
        <f t="shared" si="2"/>
        <v>57.151000000000003</v>
      </c>
      <c r="G65" s="122">
        <f t="shared" si="3"/>
        <v>0.2385151699269572</v>
      </c>
      <c r="H65" s="128">
        <f t="shared" si="4"/>
        <v>36115.490000000005</v>
      </c>
      <c r="I65" s="122">
        <f t="shared" si="5"/>
        <v>-0.32393101016149162</v>
      </c>
      <c r="J65" s="128">
        <f t="shared" si="6"/>
        <v>90.419469340017727</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7.255471698113207E-2</v>
      </c>
      <c r="F66" s="128">
        <f t="shared" si="2"/>
        <v>19.226999999999997</v>
      </c>
      <c r="G66" s="122">
        <f t="shared" si="3"/>
        <v>8.6933284021714755E-2</v>
      </c>
      <c r="H66" s="128">
        <f t="shared" si="4"/>
        <v>13163.264000000005</v>
      </c>
      <c r="I66" s="122">
        <f t="shared" si="5"/>
        <v>-0.45706292338919607</v>
      </c>
      <c r="J66" s="128">
        <f t="shared" si="6"/>
        <v>83.460227918007661</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6.9833962264150951E-2</v>
      </c>
      <c r="F67" s="128">
        <f t="shared" si="2"/>
        <v>18.506</v>
      </c>
      <c r="G67" s="122">
        <f t="shared" si="3"/>
        <v>8.5643120368780468E-2</v>
      </c>
      <c r="H67" s="128">
        <f t="shared" si="4"/>
        <v>12967.91</v>
      </c>
      <c r="I67" s="122">
        <f t="shared" si="5"/>
        <v>-0.36500058886291309</v>
      </c>
      <c r="J67" s="128">
        <f t="shared" si="6"/>
        <v>81.54065611276765</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0.11721509433962266</v>
      </c>
      <c r="F68" s="128">
        <f t="shared" si="2"/>
        <v>31.062000000000005</v>
      </c>
      <c r="G68" s="122">
        <f t="shared" si="3"/>
        <v>0.13351336697090171</v>
      </c>
      <c r="H68" s="128">
        <f t="shared" si="4"/>
        <v>20216.326999999997</v>
      </c>
      <c r="I68" s="122">
        <f t="shared" si="5"/>
        <v>-0.23605124618767259</v>
      </c>
      <c r="J68" s="128">
        <f t="shared" si="6"/>
        <v>87.792778355420282</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0.12159245283018871</v>
      </c>
      <c r="F69" s="128">
        <f t="shared" si="2"/>
        <v>32.222000000000008</v>
      </c>
      <c r="G69" s="122">
        <f t="shared" si="3"/>
        <v>0.13635804858074999</v>
      </c>
      <c r="H69" s="128">
        <f t="shared" si="4"/>
        <v>20647.063000000002</v>
      </c>
      <c r="I69" s="122">
        <f t="shared" si="5"/>
        <v>-0.22063628711899738</v>
      </c>
      <c r="J69" s="128">
        <f t="shared" si="6"/>
        <v>89.17145272740008</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5.2766037735849064E-2</v>
      </c>
      <c r="F70" s="128">
        <f t="shared" si="2"/>
        <v>13.983000000000002</v>
      </c>
      <c r="G70" s="122">
        <f t="shared" si="3"/>
        <v>5.8459846253417685E-2</v>
      </c>
      <c r="H70" s="128">
        <f t="shared" si="4"/>
        <v>8851.8729999999996</v>
      </c>
      <c r="I70" s="122">
        <f t="shared" si="5"/>
        <v>-0.15911433465577554</v>
      </c>
      <c r="J70" s="128">
        <f t="shared" si="6"/>
        <v>90.260308771790946</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4.3271698113207545E-2</v>
      </c>
      <c r="F71" s="128">
        <f t="shared" si="2"/>
        <v>11.466999999999999</v>
      </c>
      <c r="G71" s="122">
        <f t="shared" si="3"/>
        <v>4.6186285646356427E-2</v>
      </c>
      <c r="H71" s="128">
        <f t="shared" si="4"/>
        <v>6993.4349999999977</v>
      </c>
      <c r="I71" s="122">
        <f t="shared" si="5"/>
        <v>-0.15546798895939956</v>
      </c>
      <c r="J71" s="128">
        <f t="shared" si="6"/>
        <v>93.689495718565524</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3.083396226415094E-2</v>
      </c>
      <c r="F72" s="128">
        <f t="shared" si="2"/>
        <v>8.1709999999999994</v>
      </c>
      <c r="G72" s="122">
        <f t="shared" si="3"/>
        <v>3.345690076477037E-2</v>
      </c>
      <c r="H72" s="128">
        <f t="shared" si="4"/>
        <v>5065.9769999999999</v>
      </c>
      <c r="I72" s="122">
        <f t="shared" si="5"/>
        <v>-0.14914683160302561</v>
      </c>
      <c r="J72" s="128">
        <f t="shared" si="6"/>
        <v>92.160246643701839</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3.0071698113207552E-2</v>
      </c>
      <c r="F73" s="128">
        <f t="shared" ref="F73:F136" si="8">SUMPRODUCT($K$2:$AI$2,$K73:$AI73)</f>
        <v>7.9690000000000012</v>
      </c>
      <c r="G73" s="122">
        <f t="shared" ref="G73:G136" si="9">SUMPRODUCT($K$3:$AI$3,$K73:$AI73)/$J$3</f>
        <v>3.2252149678373768E-2</v>
      </c>
      <c r="H73" s="128">
        <f t="shared" ref="H73:H136" si="10">SUMPRODUCT($K$3:$AI$3,$K73:$AI73)</f>
        <v>4883.5559999999996</v>
      </c>
      <c r="I73" s="122">
        <f t="shared" ref="I73:I136" si="11">CORREL($K$4:$AI$4,$K73:$AI73)</f>
        <v>-0.15808424269339574</v>
      </c>
      <c r="J73" s="128">
        <f t="shared" si="6"/>
        <v>93.239360517329217</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1.3362264150943395E-2</v>
      </c>
      <c r="F74" s="128">
        <f t="shared" si="8"/>
        <v>3.5409999999999999</v>
      </c>
      <c r="G74" s="122">
        <f t="shared" si="9"/>
        <v>1.5540827378515107E-2</v>
      </c>
      <c r="H74" s="128">
        <f t="shared" si="10"/>
        <v>2353.1610000000005</v>
      </c>
      <c r="I74" s="122">
        <f t="shared" si="11"/>
        <v>-0.34773876099909667</v>
      </c>
      <c r="J74" s="128">
        <f t="shared" ref="J74:J137" si="12">$E74/$G74*100</f>
        <v>85.981677973056108</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4.7856603773584916E-2</v>
      </c>
      <c r="F75" s="128">
        <f t="shared" si="8"/>
        <v>12.682000000000002</v>
      </c>
      <c r="G75" s="122">
        <f t="shared" si="9"/>
        <v>5.614545166360671E-2</v>
      </c>
      <c r="H75" s="128">
        <f t="shared" si="10"/>
        <v>8501.4320000000007</v>
      </c>
      <c r="I75" s="122">
        <f t="shared" si="11"/>
        <v>-0.31820327081987854</v>
      </c>
      <c r="J75" s="128">
        <f t="shared" si="12"/>
        <v>85.236831044330884</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8.135849056603776E-3</v>
      </c>
      <c r="F76" s="128">
        <f t="shared" si="8"/>
        <v>2.1560000000000006</v>
      </c>
      <c r="G76" s="122">
        <f t="shared" si="9"/>
        <v>9.9364012204625606E-3</v>
      </c>
      <c r="H76" s="128">
        <f t="shared" si="10"/>
        <v>1504.55</v>
      </c>
      <c r="I76" s="122">
        <f t="shared" si="11"/>
        <v>-0.42964275831083409</v>
      </c>
      <c r="J76" s="128">
        <f t="shared" si="12"/>
        <v>81.879232491630759</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4.7222641509433963E-2</v>
      </c>
      <c r="F77" s="128">
        <f t="shared" si="8"/>
        <v>12.513999999999999</v>
      </c>
      <c r="G77" s="122">
        <f t="shared" si="9"/>
        <v>5.4027539658428977E-2</v>
      </c>
      <c r="H77" s="128">
        <f t="shared" si="10"/>
        <v>8180.7419999999993</v>
      </c>
      <c r="I77" s="122">
        <f t="shared" si="11"/>
        <v>-0.2044423173129539</v>
      </c>
      <c r="J77" s="128">
        <f t="shared" si="12"/>
        <v>87.40476025372115</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3.1883018867924537E-2</v>
      </c>
      <c r="F78" s="128">
        <f t="shared" si="8"/>
        <v>8.4490000000000016</v>
      </c>
      <c r="G78" s="122">
        <f t="shared" si="9"/>
        <v>3.7934168989155852E-2</v>
      </c>
      <c r="H78" s="128">
        <f t="shared" si="10"/>
        <v>5743.9160000000011</v>
      </c>
      <c r="I78" s="122">
        <f t="shared" si="11"/>
        <v>-0.27458172030039024</v>
      </c>
      <c r="J78" s="128">
        <f t="shared" si="12"/>
        <v>84.048286063782911</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7.5396226415094345E-2</v>
      </c>
      <c r="F79" s="128">
        <f t="shared" si="8"/>
        <v>19.98</v>
      </c>
      <c r="G79" s="122">
        <f t="shared" si="9"/>
        <v>8.5584395514403833E-2</v>
      </c>
      <c r="H79" s="128">
        <f t="shared" si="10"/>
        <v>12959.018</v>
      </c>
      <c r="I79" s="122">
        <f t="shared" si="11"/>
        <v>-0.39929644165731837</v>
      </c>
      <c r="J79" s="128">
        <f t="shared" si="12"/>
        <v>88.095763207680974</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6.1316981132075482E-2</v>
      </c>
      <c r="F80" s="128">
        <f t="shared" si="8"/>
        <v>16.249000000000002</v>
      </c>
      <c r="G80" s="122">
        <f t="shared" si="9"/>
        <v>7.860336287627627E-2</v>
      </c>
      <c r="H80" s="128">
        <f t="shared" si="10"/>
        <v>11901.964</v>
      </c>
      <c r="I80" s="122">
        <f t="shared" si="11"/>
        <v>-0.37553885466837394</v>
      </c>
      <c r="J80" s="128">
        <f t="shared" si="12"/>
        <v>78.008088825143531</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0.31996603773584903</v>
      </c>
      <c r="F81" s="128">
        <f t="shared" si="8"/>
        <v>84.790999999999997</v>
      </c>
      <c r="G81" s="122">
        <f t="shared" si="9"/>
        <v>0.37014716216037724</v>
      </c>
      <c r="H81" s="128">
        <f t="shared" si="10"/>
        <v>56046.942999999999</v>
      </c>
      <c r="I81" s="122">
        <f t="shared" si="11"/>
        <v>-0.43566143335075785</v>
      </c>
      <c r="J81" s="128">
        <f t="shared" si="12"/>
        <v>86.442926069824694</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0.18202264150943392</v>
      </c>
      <c r="F82" s="128">
        <f t="shared" si="8"/>
        <v>48.23599999999999</v>
      </c>
      <c r="G82" s="122">
        <f t="shared" si="9"/>
        <v>0.23334947628419345</v>
      </c>
      <c r="H82" s="128">
        <f t="shared" si="10"/>
        <v>35333.311000000002</v>
      </c>
      <c r="I82" s="122">
        <f t="shared" si="11"/>
        <v>-0.48099012285139092</v>
      </c>
      <c r="J82" s="128">
        <f t="shared" si="12"/>
        <v>78.004306848218846</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0.10389056603773585</v>
      </c>
      <c r="F83" s="128">
        <f t="shared" si="8"/>
        <v>27.530999999999999</v>
      </c>
      <c r="G83" s="122">
        <f t="shared" si="9"/>
        <v>0.13619121240539428</v>
      </c>
      <c r="H83" s="128">
        <f t="shared" si="10"/>
        <v>20621.800999999992</v>
      </c>
      <c r="I83" s="122">
        <f t="shared" si="11"/>
        <v>-0.40451548829471595</v>
      </c>
      <c r="J83" s="128">
        <f t="shared" si="12"/>
        <v>76.282870387033086</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2.2932075471698107E-2</v>
      </c>
      <c r="F84" s="128">
        <f t="shared" si="8"/>
        <v>6.0769999999999982</v>
      </c>
      <c r="G84" s="122">
        <f t="shared" si="9"/>
        <v>3.100067363193279E-2</v>
      </c>
      <c r="H84" s="128">
        <f t="shared" si="10"/>
        <v>4694.0599999999995</v>
      </c>
      <c r="I84" s="122">
        <f t="shared" si="11"/>
        <v>-0.3365325148899912</v>
      </c>
      <c r="J84" s="128">
        <f t="shared" si="12"/>
        <v>73.972829571279121</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0.11458490566037735</v>
      </c>
      <c r="F85" s="128">
        <f t="shared" si="8"/>
        <v>30.364999999999998</v>
      </c>
      <c r="G85" s="122">
        <f t="shared" si="9"/>
        <v>0.13392666657861022</v>
      </c>
      <c r="H85" s="128">
        <f t="shared" si="10"/>
        <v>20278.907999999999</v>
      </c>
      <c r="I85" s="122">
        <f t="shared" si="11"/>
        <v>-0.44572367749325781</v>
      </c>
      <c r="J85" s="128">
        <f t="shared" si="12"/>
        <v>85.557946440128902</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0.25938867924528303</v>
      </c>
      <c r="F86" s="128">
        <f t="shared" si="8"/>
        <v>68.738</v>
      </c>
      <c r="G86" s="122">
        <f t="shared" si="9"/>
        <v>0.30027916099803198</v>
      </c>
      <c r="H86" s="128">
        <f t="shared" si="10"/>
        <v>45467.670000000006</v>
      </c>
      <c r="I86" s="122">
        <f t="shared" si="11"/>
        <v>-0.34556678630056109</v>
      </c>
      <c r="J86" s="128">
        <f t="shared" si="12"/>
        <v>86.382510988494161</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0.34854339622641511</v>
      </c>
      <c r="F87" s="128">
        <f t="shared" si="8"/>
        <v>92.364000000000004</v>
      </c>
      <c r="G87" s="122">
        <f t="shared" si="9"/>
        <v>0.38837125705002062</v>
      </c>
      <c r="H87" s="128">
        <f t="shared" si="10"/>
        <v>58806.399000000019</v>
      </c>
      <c r="I87" s="122">
        <f t="shared" si="11"/>
        <v>-0.36353184930293747</v>
      </c>
      <c r="J87" s="128">
        <f t="shared" si="12"/>
        <v>89.744899989219377</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0.36156981132075472</v>
      </c>
      <c r="F88" s="128">
        <f t="shared" si="8"/>
        <v>95.816000000000003</v>
      </c>
      <c r="G88" s="122">
        <f t="shared" si="9"/>
        <v>0.40960850757505707</v>
      </c>
      <c r="H88" s="128">
        <f t="shared" si="10"/>
        <v>62022.100999999988</v>
      </c>
      <c r="I88" s="122">
        <f t="shared" si="11"/>
        <v>-0.50672002362055468</v>
      </c>
      <c r="J88" s="128">
        <f t="shared" si="12"/>
        <v>88.272046267129909</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4.1358490566037742E-3</v>
      </c>
      <c r="F89" s="128">
        <f t="shared" si="8"/>
        <v>1.0960000000000001</v>
      </c>
      <c r="G89" s="122">
        <f t="shared" si="9"/>
        <v>3.9851404720706914E-3</v>
      </c>
      <c r="H89" s="128">
        <f t="shared" si="10"/>
        <v>603.42199999999991</v>
      </c>
      <c r="I89" s="122">
        <f t="shared" si="11"/>
        <v>0.23812590017869964</v>
      </c>
      <c r="J89" s="128">
        <f t="shared" si="12"/>
        <v>103.78176341811043</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2.4101886792452835E-2</v>
      </c>
      <c r="F90" s="128">
        <f t="shared" si="8"/>
        <v>6.3870000000000013</v>
      </c>
      <c r="G90" s="122">
        <f t="shared" si="9"/>
        <v>2.3528635961378438E-2</v>
      </c>
      <c r="H90" s="128">
        <f t="shared" si="10"/>
        <v>3562.6590000000001</v>
      </c>
      <c r="I90" s="122">
        <f t="shared" si="11"/>
        <v>0.2145592659417882</v>
      </c>
      <c r="J90" s="128">
        <f t="shared" si="12"/>
        <v>102.43639636405346</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2.371698113207547E-2</v>
      </c>
      <c r="F91" s="128">
        <f t="shared" si="8"/>
        <v>6.2849999999999993</v>
      </c>
      <c r="G91" s="122">
        <f t="shared" si="9"/>
        <v>2.4751376982921451E-2</v>
      </c>
      <c r="H91" s="128">
        <f t="shared" si="10"/>
        <v>3747.8040000000001</v>
      </c>
      <c r="I91" s="122">
        <f t="shared" si="11"/>
        <v>-0.11318292247842879</v>
      </c>
      <c r="J91" s="128">
        <f t="shared" si="12"/>
        <v>95.820855334393244</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1.2550943396226416E-2</v>
      </c>
      <c r="F92" s="128">
        <f t="shared" si="8"/>
        <v>3.3260000000000005</v>
      </c>
      <c r="G92" s="122">
        <f t="shared" si="9"/>
        <v>1.2989499266929957E-2</v>
      </c>
      <c r="H92" s="128">
        <f t="shared" si="10"/>
        <v>1966.8440000000003</v>
      </c>
      <c r="I92" s="122">
        <f t="shared" si="11"/>
        <v>-0.1400049913187669</v>
      </c>
      <c r="J92" s="128">
        <f t="shared" si="12"/>
        <v>96.623766153788054</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0.93590566037735856</v>
      </c>
      <c r="F93" s="128">
        <f t="shared" si="8"/>
        <v>248.01500000000001</v>
      </c>
      <c r="G93" s="122">
        <f t="shared" si="9"/>
        <v>0.93519087558942804</v>
      </c>
      <c r="H93" s="128">
        <f t="shared" si="10"/>
        <v>141604.73200000002</v>
      </c>
      <c r="I93" s="122">
        <f t="shared" si="11"/>
        <v>1.2739935533991012E-2</v>
      </c>
      <c r="J93" s="128">
        <f t="shared" si="12"/>
        <v>100.07643196769645</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0.95284905660377373</v>
      </c>
      <c r="F94" s="128">
        <f t="shared" si="8"/>
        <v>252.50500000000002</v>
      </c>
      <c r="G94" s="122">
        <f t="shared" si="9"/>
        <v>0.95288240499808485</v>
      </c>
      <c r="H94" s="128">
        <f t="shared" si="10"/>
        <v>144283.54800000001</v>
      </c>
      <c r="I94" s="122">
        <f t="shared" si="11"/>
        <v>9.1282791950908059E-4</v>
      </c>
      <c r="J94" s="128">
        <f t="shared" si="12"/>
        <v>99.99650026129811</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1.5709433962264156E-2</v>
      </c>
      <c r="F95" s="128">
        <f t="shared" si="8"/>
        <v>4.1630000000000011</v>
      </c>
      <c r="G95" s="122">
        <f t="shared" si="9"/>
        <v>1.5396161618829996E-2</v>
      </c>
      <c r="H95" s="128">
        <f t="shared" si="10"/>
        <v>2331.2560000000003</v>
      </c>
      <c r="I95" s="122">
        <f t="shared" si="11"/>
        <v>8.2467748713452596E-2</v>
      </c>
      <c r="J95" s="128">
        <f t="shared" si="12"/>
        <v>102.03474314696084</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1.4022641509433959E-2</v>
      </c>
      <c r="F96" s="128">
        <f t="shared" si="8"/>
        <v>3.7159999999999993</v>
      </c>
      <c r="G96" s="122">
        <f t="shared" si="9"/>
        <v>1.4301496519568347E-2</v>
      </c>
      <c r="H96" s="128">
        <f t="shared" si="10"/>
        <v>2165.5039999999999</v>
      </c>
      <c r="I96" s="122">
        <f t="shared" si="11"/>
        <v>-8.524322154845404E-2</v>
      </c>
      <c r="J96" s="128">
        <f t="shared" si="12"/>
        <v>98.050169017257474</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1.207169811320755E-2</v>
      </c>
      <c r="F97" s="128">
        <f t="shared" si="8"/>
        <v>3.1990000000000007</v>
      </c>
      <c r="G97" s="122">
        <f t="shared" si="9"/>
        <v>1.1988845447701065E-2</v>
      </c>
      <c r="H97" s="128">
        <f t="shared" si="10"/>
        <v>1815.327</v>
      </c>
      <c r="I97" s="122">
        <f t="shared" si="11"/>
        <v>3.2547632261790645E-2</v>
      </c>
      <c r="J97" s="128">
        <f t="shared" si="12"/>
        <v>100.69108127106912</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3.9849056603773591E-3</v>
      </c>
      <c r="F98" s="128">
        <f t="shared" si="8"/>
        <v>1.056</v>
      </c>
      <c r="G98" s="122">
        <f t="shared" si="9"/>
        <v>3.9721235256046181E-3</v>
      </c>
      <c r="H98" s="128">
        <f t="shared" si="10"/>
        <v>601.45100000000002</v>
      </c>
      <c r="I98" s="122">
        <f t="shared" si="11"/>
        <v>1.8883292356633396E-2</v>
      </c>
      <c r="J98" s="128">
        <f t="shared" si="12"/>
        <v>100.32179600383388</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1.6264150943396231E-3</v>
      </c>
      <c r="F99" s="128">
        <f t="shared" si="8"/>
        <v>0.43100000000000011</v>
      </c>
      <c r="G99" s="122">
        <f t="shared" si="9"/>
        <v>1.8095999154657968E-3</v>
      </c>
      <c r="H99" s="128">
        <f t="shared" si="10"/>
        <v>274.00600000000003</v>
      </c>
      <c r="I99" s="122">
        <f t="shared" si="11"/>
        <v>-0.59075440379016086</v>
      </c>
      <c r="J99" s="128">
        <f t="shared" si="12"/>
        <v>89.877054062581493</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0.96582264150943387</v>
      </c>
      <c r="F100" s="128">
        <f t="shared" si="8"/>
        <v>255.94299999999998</v>
      </c>
      <c r="G100" s="122">
        <f t="shared" si="9"/>
        <v>0.96669773078497934</v>
      </c>
      <c r="H100" s="128">
        <f t="shared" si="10"/>
        <v>146375.43700000001</v>
      </c>
      <c r="I100" s="122">
        <f t="shared" si="11"/>
        <v>-0.21314859904463251</v>
      </c>
      <c r="J100" s="128">
        <f t="shared" si="12"/>
        <v>99.90947643222097</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2.4984905660377359E-2</v>
      </c>
      <c r="F101" s="128">
        <f t="shared" si="8"/>
        <v>6.6210000000000004</v>
      </c>
      <c r="G101" s="122">
        <f t="shared" si="9"/>
        <v>2.4247163481224163E-2</v>
      </c>
      <c r="H101" s="128">
        <f t="shared" si="10"/>
        <v>3671.4570000000003</v>
      </c>
      <c r="I101" s="122">
        <f t="shared" si="11"/>
        <v>0.20401595549263199</v>
      </c>
      <c r="J101" s="128">
        <f t="shared" si="12"/>
        <v>103.04259168180421</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6.1132075471698119E-3</v>
      </c>
      <c r="F102" s="128">
        <f t="shared" si="8"/>
        <v>1.62</v>
      </c>
      <c r="G102" s="122">
        <f t="shared" si="9"/>
        <v>5.876381936097427E-3</v>
      </c>
      <c r="H102" s="128">
        <f t="shared" si="10"/>
        <v>889.79000000000019</v>
      </c>
      <c r="I102" s="122">
        <f t="shared" si="11"/>
        <v>0.25448423849643836</v>
      </c>
      <c r="J102" s="128">
        <f t="shared" si="12"/>
        <v>104.03012625196489</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1.8490566037735851E-3</v>
      </c>
      <c r="F103" s="128">
        <f t="shared" si="8"/>
        <v>0.49000000000000005</v>
      </c>
      <c r="G103" s="122">
        <f t="shared" si="9"/>
        <v>1.8053401841260619E-3</v>
      </c>
      <c r="H103" s="128">
        <f t="shared" si="10"/>
        <v>273.36100000000005</v>
      </c>
      <c r="I103" s="122">
        <f t="shared" si="11"/>
        <v>6.6949854718972884E-2</v>
      </c>
      <c r="J103" s="128">
        <f t="shared" si="12"/>
        <v>102.42150593178569</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0.26500000000000001</v>
      </c>
      <c r="G104" s="122">
        <f t="shared" si="9"/>
        <v>1.0003764413742092E-3</v>
      </c>
      <c r="H104" s="128">
        <f t="shared" si="10"/>
        <v>151.47499999999999</v>
      </c>
      <c r="I104" s="122">
        <f t="shared" si="11"/>
        <v>-0.11143112907682366</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0.16080754716981133</v>
      </c>
      <c r="F107" s="128">
        <f t="shared" si="8"/>
        <v>42.614000000000004</v>
      </c>
      <c r="G107" s="122">
        <f t="shared" si="9"/>
        <v>0.1726624641720271</v>
      </c>
      <c r="H107" s="128">
        <f t="shared" si="10"/>
        <v>26144.204999999998</v>
      </c>
      <c r="I107" s="122">
        <f t="shared" si="11"/>
        <v>-0.3928076408793037</v>
      </c>
      <c r="J107" s="128">
        <f t="shared" si="12"/>
        <v>93.134050843613309</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0.13810943396226416</v>
      </c>
      <c r="F108" s="128">
        <f t="shared" si="8"/>
        <v>36.599000000000004</v>
      </c>
      <c r="G108" s="122">
        <f t="shared" si="9"/>
        <v>0.14815356826797341</v>
      </c>
      <c r="H108" s="128">
        <f t="shared" si="10"/>
        <v>22433.116999999998</v>
      </c>
      <c r="I108" s="122">
        <f t="shared" si="11"/>
        <v>-0.40061835363850606</v>
      </c>
      <c r="J108" s="128">
        <f t="shared" si="12"/>
        <v>93.220457378696494</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0.13987547169811324</v>
      </c>
      <c r="F109" s="128">
        <f t="shared" si="8"/>
        <v>37.067000000000007</v>
      </c>
      <c r="G109" s="122">
        <f t="shared" si="9"/>
        <v>0.14999097861548827</v>
      </c>
      <c r="H109" s="128">
        <f t="shared" si="10"/>
        <v>22711.334000000003</v>
      </c>
      <c r="I109" s="122">
        <f t="shared" si="11"/>
        <v>-0.31453664765604639</v>
      </c>
      <c r="J109" s="128">
        <f t="shared" si="12"/>
        <v>93.255923115678314</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9.4388679245283019E-2</v>
      </c>
      <c r="F110" s="128">
        <f t="shared" si="8"/>
        <v>25.013000000000002</v>
      </c>
      <c r="G110" s="122">
        <f t="shared" si="9"/>
        <v>0.10072059464528656</v>
      </c>
      <c r="H110" s="128">
        <f t="shared" si="10"/>
        <v>15250.911</v>
      </c>
      <c r="I110" s="122">
        <f t="shared" si="11"/>
        <v>-0.34407307781540086</v>
      </c>
      <c r="J110" s="128">
        <f t="shared" si="12"/>
        <v>93.713385606684511</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0.2059811320754717</v>
      </c>
      <c r="F111" s="128">
        <f t="shared" si="8"/>
        <v>54.585000000000001</v>
      </c>
      <c r="G111" s="122">
        <f t="shared" si="9"/>
        <v>0.21536804078775315</v>
      </c>
      <c r="H111" s="128">
        <f t="shared" si="10"/>
        <v>32610.598000000005</v>
      </c>
      <c r="I111" s="122">
        <f t="shared" si="11"/>
        <v>-0.46742289531371356</v>
      </c>
      <c r="J111" s="128">
        <f t="shared" si="12"/>
        <v>95.641456978506696</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0.13127169811320757</v>
      </c>
      <c r="F112" s="128">
        <f t="shared" si="8"/>
        <v>34.787000000000006</v>
      </c>
      <c r="G112" s="122">
        <f t="shared" si="9"/>
        <v>0.1416263390085723</v>
      </c>
      <c r="H112" s="128">
        <f t="shared" si="10"/>
        <v>21444.777000000002</v>
      </c>
      <c r="I112" s="122">
        <f t="shared" si="11"/>
        <v>-0.43300682634191279</v>
      </c>
      <c r="J112" s="128">
        <f t="shared" si="12"/>
        <v>92.688760460906934</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0.16363018867924534</v>
      </c>
      <c r="F113" s="128">
        <f t="shared" si="8"/>
        <v>43.362000000000016</v>
      </c>
      <c r="G113" s="122">
        <f t="shared" si="9"/>
        <v>0.1740647016867215</v>
      </c>
      <c r="H113" s="128">
        <f t="shared" si="10"/>
        <v>26356.528999999995</v>
      </c>
      <c r="I113" s="122">
        <f t="shared" si="11"/>
        <v>-0.34338834928268608</v>
      </c>
      <c r="J113" s="128">
        <f t="shared" si="12"/>
        <v>94.005382535135695</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0.1014188679245283</v>
      </c>
      <c r="F114" s="128">
        <f t="shared" si="8"/>
        <v>26.875999999999998</v>
      </c>
      <c r="G114" s="122">
        <f t="shared" si="9"/>
        <v>0.11057459483020511</v>
      </c>
      <c r="H114" s="128">
        <f t="shared" si="10"/>
        <v>16742.983999999997</v>
      </c>
      <c r="I114" s="122">
        <f t="shared" si="11"/>
        <v>-0.33254193447037722</v>
      </c>
      <c r="J114" s="128">
        <f t="shared" si="12"/>
        <v>91.719863934626161</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0.19140377358490565</v>
      </c>
      <c r="F115" s="128">
        <f t="shared" si="8"/>
        <v>50.721999999999994</v>
      </c>
      <c r="G115" s="122">
        <f t="shared" si="9"/>
        <v>0.20138220026681111</v>
      </c>
      <c r="H115" s="128">
        <f t="shared" si="10"/>
        <v>30492.890000000003</v>
      </c>
      <c r="I115" s="122">
        <f t="shared" si="11"/>
        <v>-0.40670592881079942</v>
      </c>
      <c r="J115" s="128">
        <f t="shared" si="12"/>
        <v>95.045030460147402</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0.15805283018867927</v>
      </c>
      <c r="F116" s="128">
        <f t="shared" si="8"/>
        <v>41.884000000000007</v>
      </c>
      <c r="G116" s="122">
        <f t="shared" si="9"/>
        <v>0.17066140749448547</v>
      </c>
      <c r="H116" s="128">
        <f t="shared" si="10"/>
        <v>25841.208999999999</v>
      </c>
      <c r="I116" s="122">
        <f t="shared" si="11"/>
        <v>-0.47724302172193805</v>
      </c>
      <c r="J116" s="128">
        <f t="shared" si="12"/>
        <v>92.611934068214225</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8.5679245283018859E-2</v>
      </c>
      <c r="F117" s="128">
        <f t="shared" si="8"/>
        <v>22.704999999999998</v>
      </c>
      <c r="G117" s="122">
        <f t="shared" si="9"/>
        <v>9.6739951657002457E-2</v>
      </c>
      <c r="H117" s="128">
        <f t="shared" si="10"/>
        <v>14648.169999999998</v>
      </c>
      <c r="I117" s="122">
        <f t="shared" si="11"/>
        <v>-0.42260096057731378</v>
      </c>
      <c r="J117" s="128">
        <f t="shared" si="12"/>
        <v>88.566557885825688</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0.14156981132075475</v>
      </c>
      <c r="F118" s="128">
        <f t="shared" si="8"/>
        <v>37.516000000000005</v>
      </c>
      <c r="G118" s="122">
        <f t="shared" si="9"/>
        <v>0.14972517137988878</v>
      </c>
      <c r="H118" s="128">
        <f t="shared" si="10"/>
        <v>22671.085999999999</v>
      </c>
      <c r="I118" s="122">
        <f t="shared" si="11"/>
        <v>-0.34674149843345237</v>
      </c>
      <c r="J118" s="128">
        <f t="shared" si="12"/>
        <v>94.553113558680181</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6.9554716981132081E-2</v>
      </c>
      <c r="F119" s="128">
        <f t="shared" si="8"/>
        <v>18.432000000000002</v>
      </c>
      <c r="G119" s="122">
        <f t="shared" si="9"/>
        <v>8.0834583735090934E-2</v>
      </c>
      <c r="H119" s="128">
        <f t="shared" si="10"/>
        <v>12239.811</v>
      </c>
      <c r="I119" s="122">
        <f t="shared" si="11"/>
        <v>-0.56785420241600826</v>
      </c>
      <c r="J119" s="128">
        <f t="shared" si="12"/>
        <v>86.045741522063196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0.33495849056603771</v>
      </c>
      <c r="F120" s="128">
        <f t="shared" si="8"/>
        <v>88.763999999999996</v>
      </c>
      <c r="G120" s="122">
        <f t="shared" si="9"/>
        <v>0.36752873502489797</v>
      </c>
      <c r="H120" s="128">
        <f t="shared" si="10"/>
        <v>55650.466</v>
      </c>
      <c r="I120" s="122">
        <f t="shared" si="11"/>
        <v>-0.69746021959077387</v>
      </c>
      <c r="J120" s="128">
        <f t="shared" si="12"/>
        <v>91.138041367934449</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0.13174339622641509</v>
      </c>
      <c r="F121" s="128">
        <f t="shared" si="8"/>
        <v>34.911999999999999</v>
      </c>
      <c r="G121" s="122">
        <f t="shared" si="9"/>
        <v>0.1485307889418695</v>
      </c>
      <c r="H121" s="128">
        <f t="shared" si="10"/>
        <v>22490.234999999997</v>
      </c>
      <c r="I121" s="122">
        <f t="shared" si="11"/>
        <v>-0.62290279703283669</v>
      </c>
      <c r="J121" s="128">
        <f t="shared" si="12"/>
        <v>88.697701779511533</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0.24203018867924525</v>
      </c>
      <c r="F122" s="128">
        <f t="shared" si="8"/>
        <v>64.137999999999991</v>
      </c>
      <c r="G122" s="122">
        <f t="shared" si="9"/>
        <v>0.26497111307770543</v>
      </c>
      <c r="H122" s="128">
        <f t="shared" si="10"/>
        <v>40121.396000000001</v>
      </c>
      <c r="I122" s="122">
        <f t="shared" si="11"/>
        <v>-0.68261212021389883</v>
      </c>
      <c r="J122" s="128">
        <f t="shared" si="12"/>
        <v>91.342103623298541</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0.67955849056603768</v>
      </c>
      <c r="F123" s="128">
        <f t="shared" si="8"/>
        <v>180.08299999999997</v>
      </c>
      <c r="G123" s="122">
        <f t="shared" si="9"/>
        <v>0.63796299647333876</v>
      </c>
      <c r="H123" s="128">
        <f t="shared" si="10"/>
        <v>96599.081000000006</v>
      </c>
      <c r="I123" s="122">
        <f t="shared" si="11"/>
        <v>0.60472034261669882</v>
      </c>
      <c r="J123" s="128">
        <f t="shared" si="12"/>
        <v>106.52004807843699</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0.42806792452830195</v>
      </c>
      <c r="F124" s="128">
        <f t="shared" si="8"/>
        <v>113.43800000000002</v>
      </c>
      <c r="G124" s="122">
        <f t="shared" si="9"/>
        <v>0.39407756673579108</v>
      </c>
      <c r="H124" s="128">
        <f t="shared" si="10"/>
        <v>59670.437000000013</v>
      </c>
      <c r="I124" s="122">
        <f t="shared" si="11"/>
        <v>0.64769755064948298</v>
      </c>
      <c r="J124" s="128">
        <f t="shared" si="12"/>
        <v>108.62529630246618</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0.67413962264150951</v>
      </c>
      <c r="F125" s="128">
        <f t="shared" si="8"/>
        <v>178.64700000000002</v>
      </c>
      <c r="G125" s="122">
        <f t="shared" si="9"/>
        <v>0.64516404918833958</v>
      </c>
      <c r="H125" s="128">
        <f t="shared" si="10"/>
        <v>97689.45</v>
      </c>
      <c r="I125" s="122">
        <f t="shared" si="11"/>
        <v>0.60730722133609927</v>
      </c>
      <c r="J125" s="128">
        <f t="shared" si="12"/>
        <v>104.49119467980634</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0.52053584905660388</v>
      </c>
      <c r="F126" s="128">
        <f t="shared" si="8"/>
        <v>137.94200000000004</v>
      </c>
      <c r="G126" s="122">
        <f t="shared" si="9"/>
        <v>0.4855498355545575</v>
      </c>
      <c r="H126" s="128">
        <f t="shared" si="10"/>
        <v>73520.984999999986</v>
      </c>
      <c r="I126" s="122">
        <f t="shared" si="11"/>
        <v>0.66462692171480631</v>
      </c>
      <c r="J126" s="128">
        <f t="shared" si="12"/>
        <v>107.20544235425147</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7.1384905660377349E-2</v>
      </c>
      <c r="F127" s="128">
        <f t="shared" si="8"/>
        <v>18.916999999999998</v>
      </c>
      <c r="G127" s="122">
        <f t="shared" si="9"/>
        <v>6.5168500442483734E-2</v>
      </c>
      <c r="H127" s="128">
        <f t="shared" si="10"/>
        <v>9867.6840000000011</v>
      </c>
      <c r="I127" s="122">
        <f t="shared" si="11"/>
        <v>-8.2204442580086721E-3</v>
      </c>
      <c r="J127" s="128">
        <f t="shared" si="12"/>
        <v>109.53897231896579</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5.0332075471698115E-2</v>
      </c>
      <c r="F128" s="128">
        <f t="shared" si="8"/>
        <v>13.338000000000001</v>
      </c>
      <c r="G128" s="122">
        <f t="shared" si="9"/>
        <v>4.3300723824116025E-2</v>
      </c>
      <c r="H128" s="128">
        <f t="shared" si="10"/>
        <v>6556.509</v>
      </c>
      <c r="I128" s="122">
        <f t="shared" si="11"/>
        <v>0.56143514795623106</v>
      </c>
      <c r="J128" s="128">
        <f t="shared" si="12"/>
        <v>116.23841595845572</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7.4513207547169821E-2</v>
      </c>
      <c r="F129" s="128">
        <f t="shared" si="8"/>
        <v>19.746000000000002</v>
      </c>
      <c r="G129" s="122">
        <f t="shared" si="9"/>
        <v>6.3325866145372403E-2</v>
      </c>
      <c r="H129" s="128">
        <f t="shared" si="10"/>
        <v>9588.6759999999995</v>
      </c>
      <c r="I129" s="122">
        <f t="shared" si="11"/>
        <v>0.70337447778567141</v>
      </c>
      <c r="J129" s="128">
        <f t="shared" si="12"/>
        <v>117.66630617592419</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8.7301886792452821E-2</v>
      </c>
      <c r="F130" s="128">
        <f t="shared" si="8"/>
        <v>23.134999999999998</v>
      </c>
      <c r="G130" s="122">
        <f t="shared" si="9"/>
        <v>0.10636096104822415</v>
      </c>
      <c r="H130" s="128">
        <f t="shared" si="10"/>
        <v>16104.964000000004</v>
      </c>
      <c r="I130" s="122">
        <f t="shared" si="11"/>
        <v>-0.37674921970090247</v>
      </c>
      <c r="J130" s="128">
        <f t="shared" si="12"/>
        <v>82.080761523835861</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0.1123622641509434</v>
      </c>
      <c r="F131" s="128">
        <f t="shared" si="8"/>
        <v>29.776</v>
      </c>
      <c r="G131" s="122">
        <f t="shared" si="9"/>
        <v>0.10809993527850059</v>
      </c>
      <c r="H131" s="128">
        <f t="shared" si="10"/>
        <v>16368.276000000003</v>
      </c>
      <c r="I131" s="122">
        <f t="shared" si="11"/>
        <v>0.12934139344751586</v>
      </c>
      <c r="J131" s="128">
        <f t="shared" si="12"/>
        <v>103.94295228897377</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0.92850943396226415</v>
      </c>
      <c r="F132" s="128">
        <f t="shared" si="8"/>
        <v>246.05500000000001</v>
      </c>
      <c r="G132" s="122">
        <f t="shared" si="9"/>
        <v>0.93482229325443489</v>
      </c>
      <c r="H132" s="128">
        <f t="shared" si="10"/>
        <v>141548.92200000002</v>
      </c>
      <c r="I132" s="122">
        <f t="shared" si="11"/>
        <v>6.6642271851175732E-3</v>
      </c>
      <c r="J132" s="128">
        <f t="shared" si="12"/>
        <v>99.324699535117674</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0.94966792452830195</v>
      </c>
      <c r="F133" s="128">
        <f t="shared" si="8"/>
        <v>251.66200000000001</v>
      </c>
      <c r="G133" s="122">
        <f t="shared" si="9"/>
        <v>0.95671005428680866</v>
      </c>
      <c r="H133" s="128">
        <f t="shared" si="10"/>
        <v>144863.12299999999</v>
      </c>
      <c r="I133" s="122">
        <f t="shared" si="11"/>
        <v>-0.56041617179741621</v>
      </c>
      <c r="J133" s="128">
        <f t="shared" si="12"/>
        <v>99.263922258687217</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0.92482641509433972</v>
      </c>
      <c r="F134" s="128">
        <f t="shared" si="8"/>
        <v>245.07900000000004</v>
      </c>
      <c r="G134" s="122">
        <f t="shared" si="9"/>
        <v>0.93638569390693316</v>
      </c>
      <c r="H134" s="128">
        <f t="shared" si="10"/>
        <v>141785.649</v>
      </c>
      <c r="I134" s="122">
        <f t="shared" si="11"/>
        <v>-0.694461095038021</v>
      </c>
      <c r="J134" s="128">
        <f t="shared" si="12"/>
        <v>98.765542992827662</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0.9129207547169812</v>
      </c>
      <c r="F135" s="128">
        <f t="shared" si="8"/>
        <v>241.92400000000001</v>
      </c>
      <c r="G135" s="122">
        <f t="shared" si="9"/>
        <v>0.89352425074958064</v>
      </c>
      <c r="H135" s="128">
        <f t="shared" si="10"/>
        <v>135295.655</v>
      </c>
      <c r="I135" s="122">
        <f t="shared" si="11"/>
        <v>0.3765538586312967</v>
      </c>
      <c r="J135" s="128">
        <f t="shared" si="12"/>
        <v>102.17078651767189</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0.88763773584905659</v>
      </c>
      <c r="F136" s="128">
        <f t="shared" si="8"/>
        <v>235.22399999999999</v>
      </c>
      <c r="G136" s="122">
        <f t="shared" si="9"/>
        <v>0.89189968828012534</v>
      </c>
      <c r="H136" s="128">
        <f t="shared" si="10"/>
        <v>135049.66700000002</v>
      </c>
      <c r="I136" s="122">
        <f t="shared" si="11"/>
        <v>-0.12459567564555955</v>
      </c>
      <c r="J136" s="128">
        <f t="shared" si="12"/>
        <v>99.522148904515575</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0.14811320754716978</v>
      </c>
      <c r="F137" s="128">
        <f t="shared" ref="F137:F200" si="14">SUMPRODUCT($K$2:$AI$2,$K137:$AI137)</f>
        <v>39.249999999999993</v>
      </c>
      <c r="G137" s="122">
        <f t="shared" ref="G137:G200" si="15">SUMPRODUCT($K$3:$AI$3,$K137:$AI137)/$J$3</f>
        <v>0.18855193570117157</v>
      </c>
      <c r="H137" s="128">
        <f t="shared" ref="H137:H200" si="16">SUMPRODUCT($K$3:$AI$3,$K137:$AI137)</f>
        <v>28550.156999999996</v>
      </c>
      <c r="I137" s="122">
        <f t="shared" ref="I137:I200" si="17">CORREL($K$4:$AI$4,$K137:$AI137)</f>
        <v>-0.57855120948498007</v>
      </c>
      <c r="J137" s="128">
        <f t="shared" si="12"/>
        <v>78.553002914755794</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0.10781509433962265</v>
      </c>
      <c r="F138" s="128">
        <f t="shared" si="14"/>
        <v>28.571000000000002</v>
      </c>
      <c r="G138" s="122">
        <f t="shared" si="15"/>
        <v>0.1076300505884373</v>
      </c>
      <c r="H138" s="128">
        <f t="shared" si="16"/>
        <v>16297.127</v>
      </c>
      <c r="I138" s="122">
        <f t="shared" si="17"/>
        <v>-6.6698723455509909E-2</v>
      </c>
      <c r="J138" s="128">
        <f t="shared" ref="J138:J201" si="18">$E138/$G138*100</f>
        <v>100.17192573094007</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0.10362641509433962</v>
      </c>
      <c r="F139" s="128">
        <f t="shared" si="14"/>
        <v>27.460999999999999</v>
      </c>
      <c r="G139" s="122">
        <f t="shared" si="15"/>
        <v>0.11453001624641719</v>
      </c>
      <c r="H139" s="128">
        <f t="shared" si="16"/>
        <v>17341.905999999999</v>
      </c>
      <c r="I139" s="122">
        <f t="shared" si="17"/>
        <v>-0.35088791938634656</v>
      </c>
      <c r="J139" s="128">
        <f t="shared" si="18"/>
        <v>90.479699986580016</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3.9384905660377355E-2</v>
      </c>
      <c r="F140" s="128">
        <f t="shared" si="14"/>
        <v>10.436999999999999</v>
      </c>
      <c r="G140" s="122">
        <f t="shared" si="15"/>
        <v>6.3700167747559724E-2</v>
      </c>
      <c r="H140" s="128">
        <f t="shared" si="16"/>
        <v>9645.351999999999</v>
      </c>
      <c r="I140" s="122">
        <f t="shared" si="17"/>
        <v>-0.51599699953442768</v>
      </c>
      <c r="J140" s="128">
        <f t="shared" si="18"/>
        <v>61.828574481087053</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0.85189056603773583</v>
      </c>
      <c r="F141" s="128">
        <f t="shared" si="14"/>
        <v>225.751</v>
      </c>
      <c r="G141" s="122">
        <f t="shared" si="15"/>
        <v>0.81146559854178513</v>
      </c>
      <c r="H141" s="128">
        <f t="shared" si="16"/>
        <v>122870.49800000002</v>
      </c>
      <c r="I141" s="122">
        <f t="shared" si="17"/>
        <v>0.57873103268393888</v>
      </c>
      <c r="J141" s="128">
        <f t="shared" si="18"/>
        <v>104.9817228935638</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0.89218490566037745</v>
      </c>
      <c r="F142" s="128">
        <f t="shared" si="14"/>
        <v>236.42900000000003</v>
      </c>
      <c r="G142" s="122">
        <f t="shared" si="15"/>
        <v>0.89237032585293685</v>
      </c>
      <c r="H142" s="128">
        <f t="shared" si="16"/>
        <v>135120.93</v>
      </c>
      <c r="I142" s="122">
        <f t="shared" si="17"/>
        <v>6.6035629755913969E-2</v>
      </c>
      <c r="J142" s="128">
        <f t="shared" si="18"/>
        <v>99.979221609326572</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0.89669811320754722</v>
      </c>
      <c r="F143" s="128">
        <f t="shared" si="14"/>
        <v>237.625</v>
      </c>
      <c r="G143" s="122">
        <f t="shared" si="15"/>
        <v>0.88547150272754882</v>
      </c>
      <c r="H143" s="128">
        <f t="shared" si="16"/>
        <v>134076.32399999999</v>
      </c>
      <c r="I143" s="122">
        <f t="shared" si="17"/>
        <v>0.35413158375769194</v>
      </c>
      <c r="J143" s="128">
        <f t="shared" si="18"/>
        <v>101.2678680731584</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0.96076603773584923</v>
      </c>
      <c r="F144" s="128">
        <f t="shared" si="14"/>
        <v>254.60300000000004</v>
      </c>
      <c r="G144" s="122">
        <f t="shared" si="15"/>
        <v>0.93639698054392495</v>
      </c>
      <c r="H144" s="128">
        <f t="shared" si="16"/>
        <v>141787.35800000004</v>
      </c>
      <c r="I144" s="122">
        <f t="shared" si="17"/>
        <v>0.51288803232024227</v>
      </c>
      <c r="J144" s="128">
        <f t="shared" si="18"/>
        <v>102.60242799776746</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5.5781132075471702E-2</v>
      </c>
      <c r="F145" s="128">
        <f t="shared" si="14"/>
        <v>14.782000000000002</v>
      </c>
      <c r="G145" s="122">
        <f t="shared" si="15"/>
        <v>6.5280706388936585E-2</v>
      </c>
      <c r="H145" s="128">
        <f t="shared" si="16"/>
        <v>9884.6740000000009</v>
      </c>
      <c r="I145" s="122">
        <f t="shared" si="17"/>
        <v>-0.37620980097083545</v>
      </c>
      <c r="J145" s="128">
        <f t="shared" si="18"/>
        <v>85.448113479552021</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9.6407547169811328E-2</v>
      </c>
      <c r="F146" s="128">
        <f t="shared" si="14"/>
        <v>25.548000000000002</v>
      </c>
      <c r="G146" s="122">
        <f t="shared" si="15"/>
        <v>0.10651749461754875</v>
      </c>
      <c r="H146" s="128">
        <f t="shared" si="16"/>
        <v>16128.665999999997</v>
      </c>
      <c r="I146" s="122">
        <f t="shared" si="17"/>
        <v>-0.32240917138170105</v>
      </c>
      <c r="J146" s="128">
        <f t="shared" si="18"/>
        <v>90.508650730063451</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8.4298113207547168E-2</v>
      </c>
      <c r="F147" s="128">
        <f t="shared" si="14"/>
        <v>22.338999999999999</v>
      </c>
      <c r="G147" s="122">
        <f t="shared" si="15"/>
        <v>9.8011035676075511E-2</v>
      </c>
      <c r="H147" s="128">
        <f t="shared" si="16"/>
        <v>14840.635000000002</v>
      </c>
      <c r="I147" s="122">
        <f t="shared" si="17"/>
        <v>-0.42146863503751542</v>
      </c>
      <c r="J147" s="128">
        <f t="shared" si="18"/>
        <v>86.008797505365337</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4.076603773584906E-2</v>
      </c>
      <c r="F148" s="128">
        <f t="shared" si="14"/>
        <v>10.803000000000001</v>
      </c>
      <c r="G148" s="122">
        <f t="shared" si="15"/>
        <v>4.2904198972381097E-2</v>
      </c>
      <c r="H148" s="128">
        <f t="shared" si="16"/>
        <v>6496.4680000000008</v>
      </c>
      <c r="I148" s="122">
        <f t="shared" si="17"/>
        <v>-0.24097080093469322</v>
      </c>
      <c r="J148" s="128">
        <f t="shared" si="18"/>
        <v>95.01642895626965</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7.6800000000000021E-2</v>
      </c>
      <c r="F149" s="128">
        <f t="shared" si="14"/>
        <v>20.352000000000004</v>
      </c>
      <c r="G149" s="122">
        <f t="shared" si="15"/>
        <v>8.5142552404601834E-2</v>
      </c>
      <c r="H149" s="128">
        <f t="shared" si="16"/>
        <v>12892.115000000002</v>
      </c>
      <c r="I149" s="122">
        <f t="shared" si="17"/>
        <v>-0.46936795224370731</v>
      </c>
      <c r="J149" s="128">
        <f t="shared" si="18"/>
        <v>90.201665126319483</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0.35658113207547171</v>
      </c>
      <c r="F150" s="128">
        <f t="shared" si="14"/>
        <v>94.494</v>
      </c>
      <c r="G150" s="122">
        <f t="shared" si="15"/>
        <v>0.3868898809916918</v>
      </c>
      <c r="H150" s="128">
        <f t="shared" si="16"/>
        <v>58582.09199999999</v>
      </c>
      <c r="I150" s="122">
        <f t="shared" si="17"/>
        <v>-0.55296018584954743</v>
      </c>
      <c r="J150" s="128">
        <f t="shared" si="18"/>
        <v>92.166052821404506</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0.38031698113207546</v>
      </c>
      <c r="F151" s="128">
        <f t="shared" si="14"/>
        <v>100.78399999999999</v>
      </c>
      <c r="G151" s="122">
        <f t="shared" si="15"/>
        <v>0.4040486798134964</v>
      </c>
      <c r="H151" s="128">
        <f t="shared" si="16"/>
        <v>61180.243000000002</v>
      </c>
      <c r="I151" s="122">
        <f t="shared" si="17"/>
        <v>-0.49627358940788174</v>
      </c>
      <c r="J151" s="128">
        <f t="shared" si="18"/>
        <v>94.126524880028029</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0.40555471698113216</v>
      </c>
      <c r="F152" s="128">
        <f t="shared" si="14"/>
        <v>107.47200000000002</v>
      </c>
      <c r="G152" s="122">
        <f t="shared" si="15"/>
        <v>0.44650475504893739</v>
      </c>
      <c r="H152" s="128">
        <f t="shared" si="16"/>
        <v>67608.857000000004</v>
      </c>
      <c r="I152" s="122">
        <f t="shared" si="17"/>
        <v>-0.52522852463767833</v>
      </c>
      <c r="J152" s="128">
        <f t="shared" si="18"/>
        <v>90.828756557515931</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0.36710566037735842</v>
      </c>
      <c r="F153" s="128">
        <f t="shared" si="14"/>
        <v>97.282999999999987</v>
      </c>
      <c r="G153" s="122">
        <f t="shared" si="15"/>
        <v>0.37669096804871283</v>
      </c>
      <c r="H153" s="128">
        <f t="shared" si="16"/>
        <v>57037.792999999998</v>
      </c>
      <c r="I153" s="122">
        <f t="shared" si="17"/>
        <v>-0.58678395257726534</v>
      </c>
      <c r="J153" s="128">
        <f t="shared" si="18"/>
        <v>97.45539222216901</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0.43478867924528297</v>
      </c>
      <c r="F154" s="128">
        <f t="shared" si="14"/>
        <v>115.21899999999999</v>
      </c>
      <c r="G154" s="122">
        <f t="shared" si="15"/>
        <v>0.46507040114121173</v>
      </c>
      <c r="H154" s="128">
        <f t="shared" si="16"/>
        <v>70420.03</v>
      </c>
      <c r="I154" s="122">
        <f t="shared" si="17"/>
        <v>-0.55745349440394099</v>
      </c>
      <c r="J154" s="128">
        <f t="shared" si="18"/>
        <v>93.48878754235443</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0.58816226415094341</v>
      </c>
      <c r="F155" s="128">
        <f t="shared" si="14"/>
        <v>155.863</v>
      </c>
      <c r="G155" s="122">
        <f t="shared" si="15"/>
        <v>0.54827043019984423</v>
      </c>
      <c r="H155" s="128">
        <f t="shared" si="16"/>
        <v>83018.012000000017</v>
      </c>
      <c r="I155" s="122">
        <f t="shared" si="17"/>
        <v>0.5204994736010452</v>
      </c>
      <c r="J155" s="128">
        <f t="shared" si="18"/>
        <v>107.27594116949891</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0.52324905660377363</v>
      </c>
      <c r="F156" s="128">
        <f t="shared" si="14"/>
        <v>138.661</v>
      </c>
      <c r="G156" s="122">
        <f t="shared" si="15"/>
        <v>0.48945253536567634</v>
      </c>
      <c r="H156" s="128">
        <f t="shared" si="16"/>
        <v>74111.923999999985</v>
      </c>
      <c r="I156" s="122">
        <f t="shared" si="17"/>
        <v>0.44314075223471766</v>
      </c>
      <c r="J156" s="128">
        <f t="shared" si="18"/>
        <v>106.90496397425902</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0.51013962264150947</v>
      </c>
      <c r="F157" s="128">
        <f t="shared" si="14"/>
        <v>135.18700000000001</v>
      </c>
      <c r="G157" s="122">
        <f t="shared" si="15"/>
        <v>0.45547487088721278</v>
      </c>
      <c r="H157" s="128">
        <f t="shared" si="16"/>
        <v>68967.093999999983</v>
      </c>
      <c r="I157" s="122">
        <f t="shared" si="17"/>
        <v>0.50924754419487861</v>
      </c>
      <c r="J157" s="128">
        <f t="shared" si="18"/>
        <v>112.0017053076531</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0.59184528301886796</v>
      </c>
      <c r="F158" s="128">
        <f t="shared" si="14"/>
        <v>156.839</v>
      </c>
      <c r="G158" s="122">
        <f t="shared" si="15"/>
        <v>0.58035025558388043</v>
      </c>
      <c r="H158" s="128">
        <f t="shared" si="16"/>
        <v>87875.475000000006</v>
      </c>
      <c r="I158" s="122">
        <f t="shared" si="17"/>
        <v>0.52405009467537478</v>
      </c>
      <c r="J158" s="128">
        <f t="shared" si="18"/>
        <v>101.98070515596183</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0.48832830188679249</v>
      </c>
      <c r="F159" s="128">
        <f t="shared" si="14"/>
        <v>129.40700000000001</v>
      </c>
      <c r="G159" s="122">
        <f t="shared" si="15"/>
        <v>0.44972781967797754</v>
      </c>
      <c r="H159" s="128">
        <f t="shared" si="16"/>
        <v>68096.887000000002</v>
      </c>
      <c r="I159" s="122">
        <f t="shared" si="17"/>
        <v>0.55140717254510407</v>
      </c>
      <c r="J159" s="128">
        <f t="shared" si="18"/>
        <v>108.58307636749143</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4.6279245283018869E-2</v>
      </c>
      <c r="F160" s="128">
        <f t="shared" si="14"/>
        <v>12.264000000000001</v>
      </c>
      <c r="G160" s="122">
        <f t="shared" si="15"/>
        <v>5.244063453486375E-2</v>
      </c>
      <c r="H160" s="128">
        <f t="shared" si="16"/>
        <v>7940.4559999999992</v>
      </c>
      <c r="I160" s="122">
        <f t="shared" si="17"/>
        <v>-0.4570854751209309</v>
      </c>
      <c r="J160" s="128">
        <f t="shared" si="18"/>
        <v>88.250734747023998</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0.14990188679245281</v>
      </c>
      <c r="F161" s="128">
        <f t="shared" si="14"/>
        <v>39.723999999999997</v>
      </c>
      <c r="G161" s="122">
        <f t="shared" si="15"/>
        <v>0.15387029283176373</v>
      </c>
      <c r="H161" s="128">
        <f t="shared" si="16"/>
        <v>23298.732</v>
      </c>
      <c r="I161" s="122">
        <f t="shared" si="17"/>
        <v>-0.115677869665347</v>
      </c>
      <c r="J161" s="128">
        <f t="shared" si="18"/>
        <v>97.420940737631639</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6.1335849056603782E-2</v>
      </c>
      <c r="F162" s="128">
        <f t="shared" si="14"/>
        <v>16.254000000000001</v>
      </c>
      <c r="G162" s="122">
        <f t="shared" si="15"/>
        <v>7.2868919150959596E-2</v>
      </c>
      <c r="H162" s="128">
        <f t="shared" si="16"/>
        <v>11033.665999999999</v>
      </c>
      <c r="I162" s="122">
        <f t="shared" si="17"/>
        <v>-0.35468822575805142</v>
      </c>
      <c r="J162" s="128">
        <f t="shared" si="18"/>
        <v>84.172854176053818</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9.6920754716981125E-2</v>
      </c>
      <c r="F163" s="128">
        <f t="shared" si="14"/>
        <v>25.683999999999997</v>
      </c>
      <c r="G163" s="122">
        <f t="shared" si="15"/>
        <v>0.11896888745063336</v>
      </c>
      <c r="H163" s="128">
        <f t="shared" si="16"/>
        <v>18014.031000000003</v>
      </c>
      <c r="I163" s="122">
        <f t="shared" si="17"/>
        <v>-0.56489066732747739</v>
      </c>
      <c r="J163" s="128">
        <f t="shared" si="18"/>
        <v>81.467311995498662</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0.1784075471698113</v>
      </c>
      <c r="F164" s="128">
        <f t="shared" si="14"/>
        <v>47.277999999999999</v>
      </c>
      <c r="G164" s="122">
        <f t="shared" si="15"/>
        <v>0.18424111400229828</v>
      </c>
      <c r="H164" s="128">
        <f t="shared" si="16"/>
        <v>27897.421000000002</v>
      </c>
      <c r="I164" s="122">
        <f t="shared" si="17"/>
        <v>-0.31292926867100296</v>
      </c>
      <c r="J164" s="128">
        <f t="shared" si="18"/>
        <v>96.833732327294655</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0.22913962264150947</v>
      </c>
      <c r="F165" s="128">
        <f t="shared" si="14"/>
        <v>60.722000000000008</v>
      </c>
      <c r="G165" s="122">
        <f t="shared" si="15"/>
        <v>0.20902672073333423</v>
      </c>
      <c r="H165" s="128">
        <f t="shared" si="16"/>
        <v>31650.408000000003</v>
      </c>
      <c r="I165" s="122">
        <f t="shared" si="17"/>
        <v>0.64001899046621924</v>
      </c>
      <c r="J165" s="128">
        <f t="shared" si="18"/>
        <v>109.62216784419361</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0.13042264150943395</v>
      </c>
      <c r="F166" s="128">
        <f t="shared" si="14"/>
        <v>34.561999999999998</v>
      </c>
      <c r="G166" s="122">
        <f t="shared" si="15"/>
        <v>0.11312736266494076</v>
      </c>
      <c r="H166" s="128">
        <f t="shared" si="16"/>
        <v>17129.519</v>
      </c>
      <c r="I166" s="122">
        <f t="shared" si="17"/>
        <v>0.49335075412319307</v>
      </c>
      <c r="J166" s="128">
        <f t="shared" si="18"/>
        <v>115.28832497909292</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0.10791320754716982</v>
      </c>
      <c r="F167" s="128">
        <f t="shared" si="14"/>
        <v>28.597000000000001</v>
      </c>
      <c r="G167" s="122">
        <f t="shared" si="15"/>
        <v>9.553313344516505E-2</v>
      </c>
      <c r="H167" s="128">
        <f t="shared" si="16"/>
        <v>14465.436000000002</v>
      </c>
      <c r="I167" s="122">
        <f t="shared" si="17"/>
        <v>0.32718749672050168</v>
      </c>
      <c r="J167" s="128">
        <f t="shared" si="18"/>
        <v>112.95893231546812</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0.84150943396226419</v>
      </c>
      <c r="F168" s="128">
        <f t="shared" si="14"/>
        <v>223</v>
      </c>
      <c r="G168" s="122">
        <f t="shared" si="15"/>
        <v>0.83793161315035203</v>
      </c>
      <c r="H168" s="128">
        <f t="shared" si="16"/>
        <v>126877.929</v>
      </c>
      <c r="I168" s="122">
        <f t="shared" si="17"/>
        <v>-7.4112233417416754E-2</v>
      </c>
      <c r="J168" s="128">
        <f t="shared" si="18"/>
        <v>100.4269824357695</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4.7437735849056611E-2</v>
      </c>
      <c r="F169" s="128">
        <f t="shared" si="14"/>
        <v>12.571000000000002</v>
      </c>
      <c r="G169" s="122">
        <f t="shared" si="15"/>
        <v>4.9673585703152862E-2</v>
      </c>
      <c r="H169" s="128">
        <f t="shared" si="16"/>
        <v>7521.4750000000004</v>
      </c>
      <c r="I169" s="122">
        <f t="shared" si="17"/>
        <v>2.2711656259852303E-2</v>
      </c>
      <c r="J169" s="128">
        <f t="shared" si="18"/>
        <v>95.49891592795899</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8.2773584905660377E-2</v>
      </c>
      <c r="F170" s="128">
        <f t="shared" si="14"/>
        <v>21.934999999999999</v>
      </c>
      <c r="G170" s="122">
        <f t="shared" si="15"/>
        <v>8.4365914224200561E-2</v>
      </c>
      <c r="H170" s="128">
        <f t="shared" si="16"/>
        <v>12774.518</v>
      </c>
      <c r="I170" s="122">
        <f t="shared" si="17"/>
        <v>3.2627780752831938E-2</v>
      </c>
      <c r="J170" s="128">
        <f t="shared" si="18"/>
        <v>98.112591639428445</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2.8645283018867925E-2</v>
      </c>
      <c r="F171" s="128">
        <f t="shared" si="14"/>
        <v>7.5910000000000002</v>
      </c>
      <c r="G171" s="122">
        <f t="shared" si="15"/>
        <v>2.8239575215628251E-2</v>
      </c>
      <c r="H171" s="128">
        <f t="shared" si="16"/>
        <v>4275.9799999999987</v>
      </c>
      <c r="I171" s="122">
        <f t="shared" si="17"/>
        <v>0.15851315049634226</v>
      </c>
      <c r="J171" s="128">
        <f t="shared" si="18"/>
        <v>101.43666397295929</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0.95213962264150931</v>
      </c>
      <c r="F172" s="128">
        <f t="shared" si="14"/>
        <v>252.31699999999998</v>
      </c>
      <c r="G172" s="122">
        <f t="shared" si="15"/>
        <v>0.93819355030445528</v>
      </c>
      <c r="H172" s="128">
        <f t="shared" si="16"/>
        <v>142059.391</v>
      </c>
      <c r="I172" s="122">
        <f t="shared" si="17"/>
        <v>0.27853547493905845</v>
      </c>
      <c r="J172" s="128">
        <f t="shared" si="18"/>
        <v>101.48648136970546</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1.0781132075471699E-2</v>
      </c>
      <c r="F173" s="128">
        <f t="shared" si="14"/>
        <v>2.8570000000000002</v>
      </c>
      <c r="G173" s="122">
        <f t="shared" si="15"/>
        <v>1.1796847138385132E-2</v>
      </c>
      <c r="H173" s="128">
        <f t="shared" si="16"/>
        <v>1786.2549999999999</v>
      </c>
      <c r="I173" s="122">
        <f t="shared" si="17"/>
        <v>-0.29093926014975469</v>
      </c>
      <c r="J173" s="128">
        <f t="shared" si="18"/>
        <v>91.389944694557812</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2.4743396226415099E-2</v>
      </c>
      <c r="F174" s="128">
        <f t="shared" si="14"/>
        <v>6.5570000000000013</v>
      </c>
      <c r="G174" s="122">
        <f t="shared" si="15"/>
        <v>3.2166241794238472E-2</v>
      </c>
      <c r="H174" s="128">
        <f t="shared" si="16"/>
        <v>4870.5480000000007</v>
      </c>
      <c r="I174" s="122">
        <f t="shared" si="17"/>
        <v>-0.26227764933928466</v>
      </c>
      <c r="J174" s="128">
        <f t="shared" si="18"/>
        <v>76.923491356851855</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8.2339622641509434E-3</v>
      </c>
      <c r="F175" s="128">
        <f t="shared" si="14"/>
        <v>2.1819999999999999</v>
      </c>
      <c r="G175" s="122">
        <f t="shared" si="15"/>
        <v>1.2777311812334069E-2</v>
      </c>
      <c r="H175" s="128">
        <f t="shared" si="16"/>
        <v>1934.7150000000001</v>
      </c>
      <c r="I175" s="122">
        <f t="shared" si="17"/>
        <v>-0.297612288826965</v>
      </c>
      <c r="J175" s="128">
        <f t="shared" si="18"/>
        <v>64.44205467540219</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4.2264150943396219E-3</v>
      </c>
      <c r="F176" s="128">
        <f t="shared" si="14"/>
        <v>1.1199999999999999</v>
      </c>
      <c r="G176" s="122">
        <f t="shared" si="15"/>
        <v>4.8218507707141816E-3</v>
      </c>
      <c r="H176" s="128">
        <f t="shared" si="16"/>
        <v>730.11500000000001</v>
      </c>
      <c r="I176" s="122">
        <f t="shared" si="17"/>
        <v>-0.18913875148536186</v>
      </c>
      <c r="J176" s="128">
        <f t="shared" si="18"/>
        <v>87.651304349960881</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0.93003396226415092</v>
      </c>
      <c r="F177" s="128">
        <f t="shared" si="14"/>
        <v>246.459</v>
      </c>
      <c r="G177" s="122">
        <f t="shared" si="15"/>
        <v>0.91810912837311276</v>
      </c>
      <c r="H177" s="128">
        <f t="shared" si="16"/>
        <v>139018.24799999999</v>
      </c>
      <c r="I177" s="122">
        <f t="shared" si="17"/>
        <v>0.34569074096042662</v>
      </c>
      <c r="J177" s="128">
        <f t="shared" si="18"/>
        <v>101.29884711114559</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1.4060377358490568E-2</v>
      </c>
      <c r="F178" s="128">
        <f t="shared" si="14"/>
        <v>3.7260000000000004</v>
      </c>
      <c r="G178" s="122">
        <f t="shared" si="15"/>
        <v>1.6138332298669907E-2</v>
      </c>
      <c r="H178" s="128">
        <f t="shared" si="16"/>
        <v>2443.634</v>
      </c>
      <c r="I178" s="122">
        <f t="shared" si="17"/>
        <v>-0.47675384610147714</v>
      </c>
      <c r="J178" s="128">
        <f t="shared" si="18"/>
        <v>87.124103645141815</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2.4528301886792454E-3</v>
      </c>
      <c r="F179" s="128">
        <f t="shared" si="14"/>
        <v>0.65</v>
      </c>
      <c r="G179" s="122">
        <f t="shared" si="15"/>
        <v>2.2105892298141566E-3</v>
      </c>
      <c r="H179" s="128">
        <f t="shared" si="16"/>
        <v>334.72299999999996</v>
      </c>
      <c r="I179" s="122">
        <f t="shared" si="17"/>
        <v>3.5919576165507769E-2</v>
      </c>
      <c r="J179" s="128">
        <f t="shared" si="18"/>
        <v>110.95820768499148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4.2716981132075475E-3</v>
      </c>
      <c r="F180" s="128">
        <f t="shared" si="14"/>
        <v>1.1320000000000001</v>
      </c>
      <c r="G180" s="122">
        <f t="shared" si="15"/>
        <v>4.2411470234714503E-3</v>
      </c>
      <c r="H180" s="128">
        <f t="shared" si="16"/>
        <v>642.18600000000004</v>
      </c>
      <c r="I180" s="122">
        <f t="shared" si="17"/>
        <v>4.3759755361104789E-2</v>
      </c>
      <c r="J180" s="128">
        <f t="shared" si="18"/>
        <v>100.72034969707535</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1.4656603773584907E-2</v>
      </c>
      <c r="F181" s="128">
        <f t="shared" si="14"/>
        <v>3.8840000000000003</v>
      </c>
      <c r="G181" s="122">
        <f t="shared" si="15"/>
        <v>1.8147670686444142E-2</v>
      </c>
      <c r="H181" s="128">
        <f t="shared" si="16"/>
        <v>2747.8839999999991</v>
      </c>
      <c r="I181" s="122">
        <f t="shared" si="17"/>
        <v>-0.27777403223035424</v>
      </c>
      <c r="J181" s="128">
        <f t="shared" si="18"/>
        <v>80.763002739150565</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7.1849056603773588E-3</v>
      </c>
      <c r="F182" s="128">
        <f t="shared" si="14"/>
        <v>1.9040000000000001</v>
      </c>
      <c r="G182" s="122">
        <f t="shared" si="15"/>
        <v>8.1940786432260371E-3</v>
      </c>
      <c r="H182" s="128">
        <f t="shared" si="16"/>
        <v>1240.731</v>
      </c>
      <c r="I182" s="122">
        <f t="shared" si="17"/>
        <v>-0.35528083675448113</v>
      </c>
      <c r="J182" s="128">
        <f t="shared" si="18"/>
        <v>87.684118901117074</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2.739622641509434E-2</v>
      </c>
      <c r="F183" s="128">
        <f t="shared" si="14"/>
        <v>7.26</v>
      </c>
      <c r="G183" s="122">
        <f t="shared" si="15"/>
        <v>3.3045826784133994E-2</v>
      </c>
      <c r="H183" s="128">
        <f t="shared" si="16"/>
        <v>5003.7330000000011</v>
      </c>
      <c r="I183" s="122">
        <f t="shared" si="17"/>
        <v>-0.33232743658491654</v>
      </c>
      <c r="J183" s="128">
        <f t="shared" si="18"/>
        <v>82.903740293911639</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0.46764905660377365</v>
      </c>
      <c r="F184" s="128">
        <f t="shared" si="14"/>
        <v>123.92700000000002</v>
      </c>
      <c r="G184" s="122">
        <f t="shared" si="15"/>
        <v>0.4362301377643345</v>
      </c>
      <c r="H184" s="128">
        <f t="shared" si="16"/>
        <v>66053.095000000001</v>
      </c>
      <c r="I184" s="122">
        <f t="shared" si="17"/>
        <v>0.51760353245268442</v>
      </c>
      <c r="J184" s="128">
        <f t="shared" si="18"/>
        <v>107.20237235337753</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4.5698113207547162E-3</v>
      </c>
      <c r="F185" s="128">
        <f t="shared" si="14"/>
        <v>1.2109999999999999</v>
      </c>
      <c r="G185" s="122">
        <f t="shared" si="15"/>
        <v>3.9703403822531009E-3</v>
      </c>
      <c r="H185" s="128">
        <f t="shared" si="16"/>
        <v>601.18100000000004</v>
      </c>
      <c r="I185" s="122">
        <f t="shared" si="17"/>
        <v>1.2192523370896904E-2</v>
      </c>
      <c r="J185" s="128">
        <f t="shared" si="18"/>
        <v>115.09872909590251</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3.1660377358490571E-3</v>
      </c>
      <c r="F186" s="128">
        <f t="shared" si="14"/>
        <v>0.83900000000000008</v>
      </c>
      <c r="G186" s="122">
        <f t="shared" si="15"/>
        <v>3.3776829703205695E-3</v>
      </c>
      <c r="H186" s="128">
        <f t="shared" si="16"/>
        <v>511.44200000000001</v>
      </c>
      <c r="I186" s="122">
        <f t="shared" si="17"/>
        <v>-0.22709345302030423</v>
      </c>
      <c r="J186" s="128">
        <f t="shared" si="18"/>
        <v>93.734011263602241</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1.0418867924528301E-2</v>
      </c>
      <c r="F187" s="128">
        <f t="shared" si="14"/>
        <v>2.7609999999999997</v>
      </c>
      <c r="G187" s="122">
        <f t="shared" si="15"/>
        <v>1.6484275317333479E-2</v>
      </c>
      <c r="H187" s="128">
        <f t="shared" si="16"/>
        <v>2496.0160000000005</v>
      </c>
      <c r="I187" s="122">
        <f t="shared" si="17"/>
        <v>-0.24908163284948717</v>
      </c>
      <c r="J187" s="128">
        <f t="shared" si="18"/>
        <v>63.204889047034385</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8.8679245283018859E-3</v>
      </c>
      <c r="F188" s="128">
        <f t="shared" si="14"/>
        <v>2.3499999999999996</v>
      </c>
      <c r="G188" s="122">
        <f t="shared" si="15"/>
        <v>9.303979711791201E-3</v>
      </c>
      <c r="H188" s="128">
        <f t="shared" si="16"/>
        <v>1408.79</v>
      </c>
      <c r="I188" s="122">
        <f t="shared" si="17"/>
        <v>-0.11386211192308764</v>
      </c>
      <c r="J188" s="128">
        <f t="shared" si="18"/>
        <v>95.313240172517894</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2.9207547169811322E-3</v>
      </c>
      <c r="F189" s="128">
        <f t="shared" si="14"/>
        <v>0.77400000000000002</v>
      </c>
      <c r="G189" s="122">
        <f t="shared" si="15"/>
        <v>3.1450157841207793E-3</v>
      </c>
      <c r="H189" s="128">
        <f t="shared" si="16"/>
        <v>476.21200000000016</v>
      </c>
      <c r="I189" s="122">
        <f t="shared" si="17"/>
        <v>-8.3364829197090831E-2</v>
      </c>
      <c r="J189" s="128">
        <f t="shared" si="18"/>
        <v>92.869318231344224</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8.7433962264150955E-3</v>
      </c>
      <c r="F190" s="128">
        <f t="shared" si="14"/>
        <v>2.3170000000000002</v>
      </c>
      <c r="G190" s="122">
        <f t="shared" si="15"/>
        <v>9.777318416568705E-3</v>
      </c>
      <c r="H190" s="128">
        <f t="shared" si="16"/>
        <v>1480.4620000000002</v>
      </c>
      <c r="I190" s="122">
        <f t="shared" si="17"/>
        <v>-0.44595447464651272</v>
      </c>
      <c r="J190" s="128">
        <f t="shared" si="18"/>
        <v>89.425298981758445</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0.49387547169811324</v>
      </c>
      <c r="F191" s="128">
        <f t="shared" si="14"/>
        <v>130.87700000000001</v>
      </c>
      <c r="G191" s="122">
        <f t="shared" si="15"/>
        <v>0.51793412275951345</v>
      </c>
      <c r="H191" s="128">
        <f t="shared" si="16"/>
        <v>78424.548999999999</v>
      </c>
      <c r="I191" s="122">
        <f t="shared" si="17"/>
        <v>-0.26714161101305717</v>
      </c>
      <c r="J191" s="128">
        <f t="shared" si="18"/>
        <v>95.3548820198952</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0.42904150943396224</v>
      </c>
      <c r="F192" s="128">
        <f t="shared" si="14"/>
        <v>113.696</v>
      </c>
      <c r="G192" s="122">
        <f t="shared" si="15"/>
        <v>0.28177529091653564</v>
      </c>
      <c r="H192" s="128">
        <f t="shared" si="16"/>
        <v>42665.850999999995</v>
      </c>
      <c r="I192" s="122">
        <f t="shared" si="17"/>
        <v>0.64091526102281915</v>
      </c>
      <c r="J192" s="128">
        <f t="shared" si="18"/>
        <v>152.26370915576419</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9.6554716981132091E-2</v>
      </c>
      <c r="F193" s="128">
        <f t="shared" si="14"/>
        <v>25.587000000000003</v>
      </c>
      <c r="G193" s="122">
        <f t="shared" si="15"/>
        <v>0.14203656104294077</v>
      </c>
      <c r="H193" s="128">
        <f t="shared" si="16"/>
        <v>21506.892000000003</v>
      </c>
      <c r="I193" s="122">
        <f t="shared" si="17"/>
        <v>-0.34867178612812194</v>
      </c>
      <c r="J193" s="128">
        <f t="shared" si="18"/>
        <v>67.978776923458099</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0.3311320754716981</v>
      </c>
      <c r="F194" s="128">
        <f t="shared" si="14"/>
        <v>87.75</v>
      </c>
      <c r="G194" s="122">
        <f t="shared" si="15"/>
        <v>0.35221096567118837</v>
      </c>
      <c r="H194" s="128">
        <f t="shared" si="16"/>
        <v>53331.08</v>
      </c>
      <c r="I194" s="122">
        <f t="shared" si="17"/>
        <v>4.3974084646350942E-2</v>
      </c>
      <c r="J194" s="128">
        <f t="shared" si="18"/>
        <v>94.015265777054552</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0.14339999999999997</v>
      </c>
      <c r="F195" s="128">
        <f t="shared" si="14"/>
        <v>38.000999999999991</v>
      </c>
      <c r="G195" s="122">
        <f t="shared" si="15"/>
        <v>0.22419080294284696</v>
      </c>
      <c r="H195" s="128">
        <f t="shared" si="16"/>
        <v>33946.523000000001</v>
      </c>
      <c r="I195" s="122">
        <f t="shared" si="17"/>
        <v>-0.38401742599662125</v>
      </c>
      <c r="J195" s="128">
        <f t="shared" si="18"/>
        <v>63.963373214982852</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0.45640754716981136</v>
      </c>
      <c r="F196" s="128">
        <f t="shared" si="14"/>
        <v>120.94800000000001</v>
      </c>
      <c r="G196" s="122">
        <f t="shared" si="15"/>
        <v>0.38234391551863051</v>
      </c>
      <c r="H196" s="128">
        <f t="shared" si="16"/>
        <v>57893.750999999997</v>
      </c>
      <c r="I196" s="122">
        <f t="shared" si="17"/>
        <v>0.55189455798993048</v>
      </c>
      <c r="J196" s="128">
        <f t="shared" si="18"/>
        <v>119.37094554014733</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0.28788679245283022</v>
      </c>
      <c r="F197" s="128">
        <f t="shared" si="14"/>
        <v>76.290000000000006</v>
      </c>
      <c r="G197" s="122">
        <f t="shared" si="15"/>
        <v>0.27111731101982589</v>
      </c>
      <c r="H197" s="128">
        <f t="shared" si="16"/>
        <v>41052.040999999997</v>
      </c>
      <c r="I197" s="122">
        <f t="shared" si="17"/>
        <v>0.33543940985025344</v>
      </c>
      <c r="J197" s="128">
        <f t="shared" si="18"/>
        <v>106.18532301383664</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7.0867924528301898E-3</v>
      </c>
      <c r="F198" s="128">
        <f t="shared" si="14"/>
        <v>1.8780000000000003</v>
      </c>
      <c r="G198" s="122">
        <f t="shared" si="15"/>
        <v>7.6621405645299762E-3</v>
      </c>
      <c r="H198" s="128">
        <f t="shared" si="16"/>
        <v>1160.1859999999999</v>
      </c>
      <c r="I198" s="122">
        <f t="shared" si="17"/>
        <v>-0.38250371542238343</v>
      </c>
      <c r="J198" s="128">
        <f t="shared" si="18"/>
        <v>92.491026406338435</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0.14165660377358491</v>
      </c>
      <c r="F199" s="128">
        <f t="shared" si="14"/>
        <v>37.539000000000001</v>
      </c>
      <c r="G199" s="122">
        <f t="shared" si="15"/>
        <v>0.16948793406332141</v>
      </c>
      <c r="H199" s="128">
        <f t="shared" si="16"/>
        <v>25663.524000000001</v>
      </c>
      <c r="I199" s="122">
        <f t="shared" si="17"/>
        <v>-0.28394578859663588</v>
      </c>
      <c r="J199" s="128">
        <f t="shared" si="18"/>
        <v>83.579167187595431</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0.10702264150943396</v>
      </c>
      <c r="F200" s="128">
        <f t="shared" si="14"/>
        <v>28.360999999999997</v>
      </c>
      <c r="G200" s="122">
        <f t="shared" si="15"/>
        <v>0.16939788532406982</v>
      </c>
      <c r="H200" s="128">
        <f t="shared" si="16"/>
        <v>25649.889000000003</v>
      </c>
      <c r="I200" s="122">
        <f t="shared" si="17"/>
        <v>-0.32382003849494878</v>
      </c>
      <c r="J200" s="128">
        <f t="shared" si="18"/>
        <v>63.178263001744249</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5.1867924528301884E-2</v>
      </c>
      <c r="F201" s="128">
        <f t="shared" ref="F201:F264" si="20">SUMPRODUCT($K$2:$AI$2,$K201:$AI201)</f>
        <v>13.744999999999999</v>
      </c>
      <c r="G201" s="122">
        <f t="shared" ref="G201:G264" si="21">SUMPRODUCT($K$3:$AI$3,$K201:$AI201)/$J$3</f>
        <v>7.1011537597907792E-2</v>
      </c>
      <c r="H201" s="128">
        <f t="shared" ref="H201:H264" si="22">SUMPRODUCT($K$3:$AI$3,$K201:$AI201)</f>
        <v>10752.425000000003</v>
      </c>
      <c r="I201" s="122">
        <f t="shared" ref="I201:I264" si="23">CORREL($K$4:$AI$4,$K201:$AI201)</f>
        <v>-0.27734714030460556</v>
      </c>
      <c r="J201" s="128">
        <f t="shared" si="18"/>
        <v>73.041545476731187</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0.19420754716981134</v>
      </c>
      <c r="F202" s="128">
        <f t="shared" si="20"/>
        <v>51.465000000000003</v>
      </c>
      <c r="G202" s="122">
        <f t="shared" si="21"/>
        <v>0.24230488449193621</v>
      </c>
      <c r="H202" s="128">
        <f t="shared" si="22"/>
        <v>36689.320999999996</v>
      </c>
      <c r="I202" s="122">
        <f t="shared" si="23"/>
        <v>-0.4998613034494469</v>
      </c>
      <c r="J202" s="128">
        <f t="shared" ref="J202:J265" si="24">$E202/$G202*100</f>
        <v>80.150075214961035</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0.41887547169811318</v>
      </c>
      <c r="F203" s="128">
        <f t="shared" si="20"/>
        <v>111.002</v>
      </c>
      <c r="G203" s="122">
        <f t="shared" si="21"/>
        <v>0.44434182197625111</v>
      </c>
      <c r="H203" s="128">
        <f t="shared" si="22"/>
        <v>67281.349999999991</v>
      </c>
      <c r="I203" s="122">
        <f t="shared" si="23"/>
        <v>-5.1395625862973693E-2</v>
      </c>
      <c r="J203" s="128">
        <f t="shared" si="24"/>
        <v>94.26874783812292</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0.25257735849056606</v>
      </c>
      <c r="F204" s="128">
        <f t="shared" si="20"/>
        <v>66.933000000000007</v>
      </c>
      <c r="G204" s="122">
        <f t="shared" si="21"/>
        <v>0.18638124925702357</v>
      </c>
      <c r="H204" s="128">
        <f t="shared" si="22"/>
        <v>28221.475999999995</v>
      </c>
      <c r="I204" s="122">
        <f t="shared" si="23"/>
        <v>0.55741831407211495</v>
      </c>
      <c r="J204" s="128">
        <f t="shared" si="24"/>
        <v>135.51650688973368</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8.1705660377358491E-2</v>
      </c>
      <c r="F205" s="128">
        <f t="shared" si="20"/>
        <v>21.652000000000001</v>
      </c>
      <c r="G205" s="122">
        <f t="shared" si="21"/>
        <v>5.5588747705028467E-2</v>
      </c>
      <c r="H205" s="128">
        <f t="shared" si="22"/>
        <v>8417.1370000000006</v>
      </c>
      <c r="I205" s="122">
        <f t="shared" si="23"/>
        <v>0.53655699026998394</v>
      </c>
      <c r="J205" s="128">
        <f t="shared" si="24"/>
        <v>146.98237278327377</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5.1777358490566035E-2</v>
      </c>
      <c r="F206" s="128">
        <f t="shared" si="20"/>
        <v>13.721</v>
      </c>
      <c r="G206" s="122">
        <f t="shared" si="21"/>
        <v>0.11065283519792887</v>
      </c>
      <c r="H206" s="128">
        <f t="shared" si="22"/>
        <v>16754.830999999995</v>
      </c>
      <c r="I206" s="122">
        <f t="shared" si="23"/>
        <v>-0.30164325274408699</v>
      </c>
      <c r="J206" s="128">
        <f t="shared" si="24"/>
        <v>46.792618009244805</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8.2464150943396208E-2</v>
      </c>
      <c r="F207" s="128">
        <f t="shared" si="20"/>
        <v>21.852999999999994</v>
      </c>
      <c r="G207" s="122">
        <f t="shared" si="21"/>
        <v>0.13719837799997356</v>
      </c>
      <c r="H207" s="128">
        <f t="shared" si="22"/>
        <v>20774.303999999996</v>
      </c>
      <c r="I207" s="122">
        <f t="shared" si="23"/>
        <v>-0.36483498456391217</v>
      </c>
      <c r="J207" s="128">
        <f t="shared" si="24"/>
        <v>60.105776865242611</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0.21056226415094334</v>
      </c>
      <c r="F208" s="128">
        <f t="shared" si="20"/>
        <v>55.798999999999985</v>
      </c>
      <c r="G208" s="122">
        <f t="shared" si="21"/>
        <v>0.25779768587618374</v>
      </c>
      <c r="H208" s="128">
        <f t="shared" si="22"/>
        <v>39035.209999999992</v>
      </c>
      <c r="I208" s="122">
        <f t="shared" si="23"/>
        <v>-0.19342636377180794</v>
      </c>
      <c r="J208" s="128">
        <f t="shared" si="24"/>
        <v>81.677329040134666</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0.37756603773584907</v>
      </c>
      <c r="F209" s="128">
        <f t="shared" si="20"/>
        <v>100.05500000000001</v>
      </c>
      <c r="G209" s="122">
        <f t="shared" si="21"/>
        <v>0.32550756845289192</v>
      </c>
      <c r="H209" s="128">
        <f t="shared" si="22"/>
        <v>49287.704999999987</v>
      </c>
      <c r="I209" s="122">
        <f t="shared" si="23"/>
        <v>0.27091952297437732</v>
      </c>
      <c r="J209" s="128">
        <f t="shared" si="24"/>
        <v>115.99301347442899</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0.15369433962264151</v>
      </c>
      <c r="F210" s="128">
        <f t="shared" si="20"/>
        <v>40.728999999999999</v>
      </c>
      <c r="G210" s="122">
        <f t="shared" si="21"/>
        <v>9.9043984202670743E-2</v>
      </c>
      <c r="H210" s="128">
        <f t="shared" si="22"/>
        <v>14997.041999999999</v>
      </c>
      <c r="I210" s="122">
        <f t="shared" si="23"/>
        <v>0.48127118044839701</v>
      </c>
      <c r="J210" s="128">
        <f t="shared" si="24"/>
        <v>155.17786452142451</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6.3181132075471699E-2</v>
      </c>
      <c r="F211" s="128">
        <f t="shared" si="20"/>
        <v>16.743000000000002</v>
      </c>
      <c r="G211" s="122">
        <f t="shared" si="21"/>
        <v>3.6235315484288523E-2</v>
      </c>
      <c r="H211" s="128">
        <f t="shared" si="22"/>
        <v>5486.6790000000001</v>
      </c>
      <c r="I211" s="122">
        <f t="shared" si="23"/>
        <v>0.41576919964065434</v>
      </c>
      <c r="J211" s="128">
        <f t="shared" si="24"/>
        <v>174.36341102885325</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6.1199999999999997E-2</v>
      </c>
      <c r="F212" s="128">
        <f t="shared" si="20"/>
        <v>16.218</v>
      </c>
      <c r="G212" s="122">
        <f t="shared" si="21"/>
        <v>3.3740235639091787E-2</v>
      </c>
      <c r="H212" s="128">
        <f t="shared" si="22"/>
        <v>5108.8789999999999</v>
      </c>
      <c r="I212" s="122">
        <f t="shared" si="23"/>
        <v>9.1675517613062599E-2</v>
      </c>
      <c r="J212" s="128">
        <f t="shared" si="24"/>
        <v>181.38581085987747</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0.14668679245283017</v>
      </c>
      <c r="F213" s="128">
        <f t="shared" si="20"/>
        <v>38.871999999999993</v>
      </c>
      <c r="G213" s="122">
        <f t="shared" si="21"/>
        <v>0.15880297586812667</v>
      </c>
      <c r="H213" s="128">
        <f t="shared" si="22"/>
        <v>24045.629000000004</v>
      </c>
      <c r="I213" s="122">
        <f t="shared" si="23"/>
        <v>-0.30906262759454473</v>
      </c>
      <c r="J213" s="128">
        <f t="shared" si="24"/>
        <v>92.370304555653902</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0.14463773584905659</v>
      </c>
      <c r="F214" s="128">
        <f t="shared" si="20"/>
        <v>38.329000000000001</v>
      </c>
      <c r="G214" s="122">
        <f t="shared" si="21"/>
        <v>0.16796368331374079</v>
      </c>
      <c r="H214" s="128">
        <f t="shared" si="22"/>
        <v>25432.725000000002</v>
      </c>
      <c r="I214" s="122">
        <f t="shared" si="23"/>
        <v>-0.28797028150244897</v>
      </c>
      <c r="J214" s="128">
        <f t="shared" si="24"/>
        <v>86.112505391350908</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2.4845283018867927E-2</v>
      </c>
      <c r="F215" s="128">
        <f t="shared" si="20"/>
        <v>6.5840000000000005</v>
      </c>
      <c r="G215" s="122">
        <f t="shared" si="21"/>
        <v>3.0785626543739845E-2</v>
      </c>
      <c r="H215" s="128">
        <f t="shared" si="22"/>
        <v>4661.4979999999996</v>
      </c>
      <c r="I215" s="122">
        <f t="shared" si="23"/>
        <v>-0.40011479010421952</v>
      </c>
      <c r="J215" s="128">
        <f t="shared" si="24"/>
        <v>80.704165574048176</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0.35081132075471705</v>
      </c>
      <c r="F216" s="128">
        <f t="shared" si="20"/>
        <v>92.965000000000018</v>
      </c>
      <c r="G216" s="122">
        <f t="shared" si="21"/>
        <v>0.30240027605700776</v>
      </c>
      <c r="H216" s="128">
        <f t="shared" si="22"/>
        <v>45788.845000000001</v>
      </c>
      <c r="I216" s="122">
        <f t="shared" si="23"/>
        <v>0.6028321417376965</v>
      </c>
      <c r="J216" s="128">
        <f t="shared" si="24"/>
        <v>116.00892873807528</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0.18588679245283021</v>
      </c>
      <c r="F217" s="128">
        <f t="shared" si="20"/>
        <v>49.260000000000005</v>
      </c>
      <c r="G217" s="122">
        <f t="shared" si="21"/>
        <v>0.18597672007291077</v>
      </c>
      <c r="H217" s="128">
        <f t="shared" si="22"/>
        <v>28160.223000000005</v>
      </c>
      <c r="I217" s="122">
        <f t="shared" si="23"/>
        <v>0.10501990584957861</v>
      </c>
      <c r="J217" s="128">
        <f t="shared" si="24"/>
        <v>99.951645765101517</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0.29398490566037738</v>
      </c>
      <c r="F218" s="128">
        <f t="shared" si="20"/>
        <v>77.906000000000006</v>
      </c>
      <c r="G218" s="122">
        <f t="shared" si="21"/>
        <v>0.31305189607576378</v>
      </c>
      <c r="H218" s="128">
        <f t="shared" si="22"/>
        <v>47401.692000000003</v>
      </c>
      <c r="I218" s="122">
        <f t="shared" si="23"/>
        <v>-0.23131721716400477</v>
      </c>
      <c r="J218" s="128">
        <f t="shared" si="24"/>
        <v>93.909319619398872</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0.91339245283018855</v>
      </c>
      <c r="F219" s="128">
        <f t="shared" si="20"/>
        <v>242.04899999999998</v>
      </c>
      <c r="G219" s="122">
        <f t="shared" si="21"/>
        <v>0.90033996618631884</v>
      </c>
      <c r="H219" s="128">
        <f t="shared" si="22"/>
        <v>136327.67700000003</v>
      </c>
      <c r="I219" s="122">
        <f t="shared" si="23"/>
        <v>0.42779028122859136</v>
      </c>
      <c r="J219" s="128">
        <f t="shared" si="24"/>
        <v>101.44972867295425</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6.2471698113207547E-2</v>
      </c>
      <c r="F220" s="128">
        <f t="shared" si="20"/>
        <v>16.555</v>
      </c>
      <c r="G220" s="122">
        <f t="shared" si="21"/>
        <v>7.406785851087716E-2</v>
      </c>
      <c r="H220" s="128">
        <f t="shared" si="22"/>
        <v>11215.206999999999</v>
      </c>
      <c r="I220" s="122">
        <f t="shared" si="23"/>
        <v>-0.44575040989355674</v>
      </c>
      <c r="J220" s="128">
        <f t="shared" si="24"/>
        <v>84.34386975564216</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2.3818867924528305E-2</v>
      </c>
      <c r="F221" s="128">
        <f t="shared" si="20"/>
        <v>6.3120000000000012</v>
      </c>
      <c r="G221" s="122">
        <f t="shared" si="21"/>
        <v>2.5513003737996809E-2</v>
      </c>
      <c r="H221" s="128">
        <f t="shared" si="22"/>
        <v>3863.1280000000006</v>
      </c>
      <c r="I221" s="122">
        <f t="shared" si="23"/>
        <v>-0.19888958845326962</v>
      </c>
      <c r="J221" s="128">
        <f t="shared" si="24"/>
        <v>93.359716359287759</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0.79788301886792456</v>
      </c>
      <c r="F222" s="128">
        <f t="shared" si="20"/>
        <v>211.43900000000002</v>
      </c>
      <c r="G222" s="122">
        <f t="shared" si="21"/>
        <v>0.78677292660053633</v>
      </c>
      <c r="H222" s="128">
        <f t="shared" si="22"/>
        <v>119131.58300000001</v>
      </c>
      <c r="I222" s="122">
        <f t="shared" si="23"/>
        <v>0.18812077098058358</v>
      </c>
      <c r="J222" s="128">
        <f t="shared" si="24"/>
        <v>101.41210912218249</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0.11344905660377358</v>
      </c>
      <c r="F223" s="128">
        <f t="shared" si="20"/>
        <v>30.064</v>
      </c>
      <c r="G223" s="122">
        <f t="shared" si="21"/>
        <v>0.12174575677924686</v>
      </c>
      <c r="H223" s="128">
        <f t="shared" si="22"/>
        <v>18434.499</v>
      </c>
      <c r="I223" s="122">
        <f t="shared" si="23"/>
        <v>-0.2471578166285042</v>
      </c>
      <c r="J223" s="128">
        <f t="shared" si="24"/>
        <v>93.185224360207386</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8.8788679245283025E-2</v>
      </c>
      <c r="F224" s="128">
        <f t="shared" si="20"/>
        <v>23.529</v>
      </c>
      <c r="G224" s="122">
        <f t="shared" si="21"/>
        <v>9.166556155807104E-2</v>
      </c>
      <c r="H224" s="128">
        <f t="shared" si="22"/>
        <v>13879.816000000001</v>
      </c>
      <c r="I224" s="122">
        <f t="shared" si="23"/>
        <v>-0.11649139636806743</v>
      </c>
      <c r="J224" s="128">
        <f t="shared" si="24"/>
        <v>96.861545095138609</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0.75247547169811313</v>
      </c>
      <c r="F225" s="128">
        <f t="shared" si="20"/>
        <v>199.40599999999998</v>
      </c>
      <c r="G225" s="122">
        <f t="shared" si="21"/>
        <v>0.72843787396478632</v>
      </c>
      <c r="H225" s="128">
        <f t="shared" si="22"/>
        <v>110298.60600000001</v>
      </c>
      <c r="I225" s="122">
        <f t="shared" si="23"/>
        <v>0.32694307460919664</v>
      </c>
      <c r="J225" s="128">
        <f t="shared" si="24"/>
        <v>103.29988302262394</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0.11471320754716981</v>
      </c>
      <c r="F226" s="128">
        <f t="shared" si="20"/>
        <v>30.398999999999997</v>
      </c>
      <c r="G226" s="122">
        <f t="shared" si="21"/>
        <v>0.12590590946915162</v>
      </c>
      <c r="H226" s="128">
        <f t="shared" si="22"/>
        <v>19064.420999999998</v>
      </c>
      <c r="I226" s="122">
        <f t="shared" si="23"/>
        <v>-0.37753649706480524</v>
      </c>
      <c r="J226" s="128">
        <f t="shared" si="24"/>
        <v>91.110264824603675</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9.9618867924528315E-2</v>
      </c>
      <c r="F227" s="128">
        <f t="shared" si="20"/>
        <v>26.399000000000004</v>
      </c>
      <c r="G227" s="122">
        <f t="shared" si="21"/>
        <v>0.10607782430094176</v>
      </c>
      <c r="H227" s="128">
        <f t="shared" si="22"/>
        <v>16062.091999999999</v>
      </c>
      <c r="I227" s="122">
        <f t="shared" si="23"/>
        <v>-0.2125748244171248</v>
      </c>
      <c r="J227" s="128">
        <f t="shared" si="24"/>
        <v>93.911115335388615</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3.3294339622641514E-2</v>
      </c>
      <c r="F228" s="128">
        <f t="shared" si="20"/>
        <v>8.8230000000000004</v>
      </c>
      <c r="G228" s="122">
        <f t="shared" si="21"/>
        <v>3.9780798848221485E-2</v>
      </c>
      <c r="H228" s="128">
        <f t="shared" si="22"/>
        <v>6023.5290000000005</v>
      </c>
      <c r="I228" s="122">
        <f t="shared" si="23"/>
        <v>-0.33340435909810601</v>
      </c>
      <c r="J228" s="128">
        <f t="shared" si="24"/>
        <v>83.694497311810608</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0.17019245283018869</v>
      </c>
      <c r="F229" s="128">
        <f t="shared" si="20"/>
        <v>45.100999999999999</v>
      </c>
      <c r="G229" s="122">
        <f t="shared" si="21"/>
        <v>0.19068982551612093</v>
      </c>
      <c r="H229" s="128">
        <f t="shared" si="22"/>
        <v>28873.871999999999</v>
      </c>
      <c r="I229" s="122">
        <f t="shared" si="23"/>
        <v>-0.23020071615493867</v>
      </c>
      <c r="J229" s="128">
        <f t="shared" si="24"/>
        <v>89.250935318413511</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0.41775094339622643</v>
      </c>
      <c r="F230" s="128">
        <f t="shared" si="20"/>
        <v>110.70400000000001</v>
      </c>
      <c r="G230" s="122">
        <f t="shared" si="21"/>
        <v>0.38833122878389625</v>
      </c>
      <c r="H230" s="128">
        <f t="shared" si="22"/>
        <v>58800.338000000003</v>
      </c>
      <c r="I230" s="122">
        <f t="shared" si="23"/>
        <v>0.55529585322431541</v>
      </c>
      <c r="J230" s="128">
        <f t="shared" si="24"/>
        <v>107.57593323216919</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0.33797735849056598</v>
      </c>
      <c r="F231" s="128">
        <f t="shared" si="20"/>
        <v>89.563999999999979</v>
      </c>
      <c r="G231" s="122">
        <f t="shared" si="21"/>
        <v>0.34146339272741671</v>
      </c>
      <c r="H231" s="128">
        <f t="shared" si="22"/>
        <v>51703.703999999983</v>
      </c>
      <c r="I231" s="122">
        <f t="shared" si="23"/>
        <v>-4.2175831382322226E-2</v>
      </c>
      <c r="J231" s="128">
        <f t="shared" si="24"/>
        <v>98.979089907996794</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7.449056603773585E-2</v>
      </c>
      <c r="F232" s="128">
        <f t="shared" si="20"/>
        <v>19.740000000000002</v>
      </c>
      <c r="G232" s="122">
        <f t="shared" si="21"/>
        <v>7.9690340646422483E-2</v>
      </c>
      <c r="H232" s="128">
        <f t="shared" si="22"/>
        <v>12066.552</v>
      </c>
      <c r="I232" s="122">
        <f t="shared" si="23"/>
        <v>-0.2341534569030696</v>
      </c>
      <c r="J232" s="128">
        <f t="shared" si="24"/>
        <v>93.475025245835653</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0.15566792452830186</v>
      </c>
      <c r="F233" s="128">
        <f t="shared" si="20"/>
        <v>41.251999999999995</v>
      </c>
      <c r="G233" s="122">
        <f t="shared" si="21"/>
        <v>0.13070603230791583</v>
      </c>
      <c r="H233" s="128">
        <f t="shared" si="22"/>
        <v>19791.245999999999</v>
      </c>
      <c r="I233" s="122">
        <f t="shared" si="23"/>
        <v>0.33523655848024764</v>
      </c>
      <c r="J233" s="128">
        <f t="shared" si="24"/>
        <v>119.09773541406344</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0.31361509433962265</v>
      </c>
      <c r="F234" s="128">
        <f t="shared" si="20"/>
        <v>83.108000000000004</v>
      </c>
      <c r="G234" s="122">
        <f t="shared" si="21"/>
        <v>0.2888651415287482</v>
      </c>
      <c r="H234" s="128">
        <f t="shared" si="22"/>
        <v>43739.381999999998</v>
      </c>
      <c r="I234" s="122">
        <f t="shared" si="23"/>
        <v>0.36863750144787766</v>
      </c>
      <c r="J234" s="128">
        <f t="shared" si="24"/>
        <v>108.56799566742161</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0.12939622641509435</v>
      </c>
      <c r="F235" s="128">
        <f t="shared" si="20"/>
        <v>34.290000000000006</v>
      </c>
      <c r="G235" s="122">
        <f t="shared" si="21"/>
        <v>0.13273674199896976</v>
      </c>
      <c r="H235" s="128">
        <f t="shared" si="22"/>
        <v>20098.732000000004</v>
      </c>
      <c r="I235" s="122">
        <f t="shared" si="23"/>
        <v>-0.48912892530853669</v>
      </c>
      <c r="J235" s="128">
        <f t="shared" si="24"/>
        <v>97.483352737479919</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0.11232830188679244</v>
      </c>
      <c r="F236" s="128">
        <f t="shared" si="20"/>
        <v>29.766999999999996</v>
      </c>
      <c r="G236" s="122">
        <f t="shared" si="21"/>
        <v>0.10259603217583116</v>
      </c>
      <c r="H236" s="128">
        <f t="shared" si="22"/>
        <v>15534.886000000002</v>
      </c>
      <c r="I236" s="122">
        <f t="shared" si="23"/>
        <v>0.52445305703263168</v>
      </c>
      <c r="J236" s="128">
        <f t="shared" si="24"/>
        <v>109.48600984322856</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5.9792452830188678E-2</v>
      </c>
      <c r="F237" s="128">
        <f t="shared" si="20"/>
        <v>15.844999999999999</v>
      </c>
      <c r="G237" s="122">
        <f t="shared" si="21"/>
        <v>6.7008083583193559E-2</v>
      </c>
      <c r="H237" s="128">
        <f t="shared" si="22"/>
        <v>10146.230000000001</v>
      </c>
      <c r="I237" s="122">
        <f t="shared" si="23"/>
        <v>-0.32487152667277452</v>
      </c>
      <c r="J237" s="128">
        <f t="shared" si="24"/>
        <v>89.231701061788542</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0.14521509433962265</v>
      </c>
      <c r="F238" s="128">
        <f t="shared" si="20"/>
        <v>38.482000000000006</v>
      </c>
      <c r="G238" s="122">
        <f t="shared" si="21"/>
        <v>0.17782838235876844</v>
      </c>
      <c r="H238" s="128">
        <f t="shared" si="22"/>
        <v>26926.418000000001</v>
      </c>
      <c r="I238" s="122">
        <f t="shared" si="23"/>
        <v>-0.42696727087994224</v>
      </c>
      <c r="J238" s="128">
        <f t="shared" si="24"/>
        <v>81.660245914317244</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8.4354716981132088E-2</v>
      </c>
      <c r="F239" s="128">
        <f t="shared" si="20"/>
        <v>22.354000000000003</v>
      </c>
      <c r="G239" s="122">
        <f t="shared" si="21"/>
        <v>0.10042827140762658</v>
      </c>
      <c r="H239" s="128">
        <f t="shared" si="22"/>
        <v>15206.648000000003</v>
      </c>
      <c r="I239" s="122">
        <f t="shared" si="23"/>
        <v>-0.30065216441215054</v>
      </c>
      <c r="J239" s="128">
        <f t="shared" si="24"/>
        <v>83.994990453182425</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7.8086792452830192E-2</v>
      </c>
      <c r="F240" s="128">
        <f t="shared" si="20"/>
        <v>20.693000000000001</v>
      </c>
      <c r="G240" s="122">
        <f t="shared" si="21"/>
        <v>5.6017732369995646E-2</v>
      </c>
      <c r="H240" s="128">
        <f t="shared" si="22"/>
        <v>8482.0930000000008</v>
      </c>
      <c r="I240" s="122">
        <f t="shared" si="23"/>
        <v>0.51368670063083577</v>
      </c>
      <c r="J240" s="128">
        <f t="shared" si="24"/>
        <v>139.39656096228421</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0.29651698113207547</v>
      </c>
      <c r="F241" s="128">
        <f t="shared" si="20"/>
        <v>78.576999999999998</v>
      </c>
      <c r="G241" s="122">
        <f t="shared" si="21"/>
        <v>0.24757276545721116</v>
      </c>
      <c r="H241" s="128">
        <f t="shared" si="22"/>
        <v>37486.972999999998</v>
      </c>
      <c r="I241" s="122">
        <f t="shared" si="23"/>
        <v>0.41664883422187099</v>
      </c>
      <c r="J241" s="128">
        <f t="shared" si="24"/>
        <v>119.76962836945144</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0.27268679245283012</v>
      </c>
      <c r="F242" s="128">
        <f t="shared" si="20"/>
        <v>72.261999999999986</v>
      </c>
      <c r="G242" s="122">
        <f t="shared" si="21"/>
        <v>0.27278869090861058</v>
      </c>
      <c r="H242" s="128">
        <f t="shared" si="22"/>
        <v>41305.117999999995</v>
      </c>
      <c r="I242" s="122">
        <f t="shared" si="23"/>
        <v>8.8205077010835353E-2</v>
      </c>
      <c r="J242" s="128">
        <f t="shared" si="24"/>
        <v>99.962645645081167</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0.18604905660377358</v>
      </c>
      <c r="F243" s="128">
        <f t="shared" si="20"/>
        <v>49.302999999999997</v>
      </c>
      <c r="G243" s="122">
        <f t="shared" si="21"/>
        <v>0.20663275832463782</v>
      </c>
      <c r="H243" s="128">
        <f t="shared" si="22"/>
        <v>31287.919000000009</v>
      </c>
      <c r="I243" s="122">
        <f t="shared" si="23"/>
        <v>-0.27264414144710464</v>
      </c>
      <c r="J243" s="128">
        <f t="shared" si="24"/>
        <v>90.038509920810583</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9.4505660377358483E-2</v>
      </c>
      <c r="F244" s="128">
        <f t="shared" si="20"/>
        <v>25.043999999999997</v>
      </c>
      <c r="G244" s="122">
        <f t="shared" si="21"/>
        <v>0.12525027407573736</v>
      </c>
      <c r="H244" s="128">
        <f t="shared" si="22"/>
        <v>18965.145999999997</v>
      </c>
      <c r="I244" s="122">
        <f t="shared" si="23"/>
        <v>-0.47780086188487408</v>
      </c>
      <c r="J244" s="128">
        <f t="shared" si="24"/>
        <v>75.453455950293588</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7.189811320754716E-2</v>
      </c>
      <c r="F245" s="128">
        <f t="shared" si="20"/>
        <v>19.052999999999997</v>
      </c>
      <c r="G245" s="122">
        <f t="shared" si="21"/>
        <v>9.1525162133960322E-2</v>
      </c>
      <c r="H245" s="128">
        <f t="shared" si="22"/>
        <v>13858.557000000004</v>
      </c>
      <c r="I245" s="122">
        <f t="shared" si="23"/>
        <v>-0.30069254866232437</v>
      </c>
      <c r="J245" s="128">
        <f t="shared" si="24"/>
        <v>78.555570436809347</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7.4098113207547181E-2</v>
      </c>
      <c r="F246" s="128">
        <f t="shared" si="20"/>
        <v>19.636000000000003</v>
      </c>
      <c r="G246" s="122">
        <f t="shared" si="21"/>
        <v>6.4017950309738614E-2</v>
      </c>
      <c r="H246" s="128">
        <f t="shared" si="22"/>
        <v>9693.4700000000012</v>
      </c>
      <c r="I246" s="122">
        <f t="shared" si="23"/>
        <v>0.30859230060869924</v>
      </c>
      <c r="J246" s="128">
        <f t="shared" si="24"/>
        <v>115.74583823605353</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0.22261132075471696</v>
      </c>
      <c r="F247" s="128">
        <f t="shared" si="20"/>
        <v>58.99199999999999</v>
      </c>
      <c r="G247" s="122">
        <f t="shared" si="21"/>
        <v>0.21297238109075536</v>
      </c>
      <c r="H247" s="128">
        <f t="shared" si="22"/>
        <v>32247.851999999995</v>
      </c>
      <c r="I247" s="122">
        <f t="shared" si="23"/>
        <v>0.16514516588674508</v>
      </c>
      <c r="J247" s="128">
        <f t="shared" si="24"/>
        <v>104.52591064371586</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0.14861132075471697</v>
      </c>
      <c r="F248" s="128">
        <f t="shared" si="20"/>
        <v>39.381999999999998</v>
      </c>
      <c r="G248" s="122">
        <f t="shared" si="21"/>
        <v>0.14996102180718276</v>
      </c>
      <c r="H248" s="128">
        <f t="shared" si="22"/>
        <v>22706.797999999999</v>
      </c>
      <c r="I248" s="122">
        <f t="shared" si="23"/>
        <v>-4.6112272571476293E-2</v>
      </c>
      <c r="J248" s="128">
        <f t="shared" si="24"/>
        <v>99.099965420213522</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5.3449056603773588E-2</v>
      </c>
      <c r="F249" s="128">
        <f t="shared" si="20"/>
        <v>14.164000000000001</v>
      </c>
      <c r="G249" s="122">
        <f t="shared" si="21"/>
        <v>5.4834946967995873E-2</v>
      </c>
      <c r="H249" s="128">
        <f t="shared" si="22"/>
        <v>8302.9979999999996</v>
      </c>
      <c r="I249" s="122">
        <f t="shared" si="23"/>
        <v>-0.14854858156454309</v>
      </c>
      <c r="J249" s="128">
        <f t="shared" si="24"/>
        <v>97.472614745061847</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0.16705660377358492</v>
      </c>
      <c r="F250" s="128">
        <f t="shared" si="20"/>
        <v>44.27</v>
      </c>
      <c r="G250" s="122">
        <f t="shared" si="21"/>
        <v>0.15174656249587234</v>
      </c>
      <c r="H250" s="128">
        <f t="shared" si="22"/>
        <v>22977.161</v>
      </c>
      <c r="I250" s="122">
        <f t="shared" si="23"/>
        <v>0.25408223779179256</v>
      </c>
      <c r="J250" s="128">
        <f t="shared" si="24"/>
        <v>110.08921785501995</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8.3045283018867933E-2</v>
      </c>
      <c r="F251" s="128">
        <f t="shared" si="20"/>
        <v>22.007000000000001</v>
      </c>
      <c r="G251" s="122">
        <f t="shared" si="21"/>
        <v>7.4581251898717463E-2</v>
      </c>
      <c r="H251" s="128">
        <f t="shared" si="22"/>
        <v>11292.944000000001</v>
      </c>
      <c r="I251" s="122">
        <f t="shared" si="23"/>
        <v>0.30860325422791224</v>
      </c>
      <c r="J251" s="128">
        <f t="shared" si="24"/>
        <v>111.34873832856111</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7.0162264150943413E-2</v>
      </c>
      <c r="F252" s="128">
        <f t="shared" si="20"/>
        <v>18.593000000000004</v>
      </c>
      <c r="G252" s="122">
        <f t="shared" si="21"/>
        <v>8.4248556974732214E-2</v>
      </c>
      <c r="H252" s="128">
        <f t="shared" si="22"/>
        <v>12756.748000000001</v>
      </c>
      <c r="I252" s="122">
        <f t="shared" si="23"/>
        <v>-0.4620775828452342</v>
      </c>
      <c r="J252" s="128">
        <f t="shared" si="24"/>
        <v>83.280078223756931</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0.11294716981132075</v>
      </c>
      <c r="F253" s="128">
        <f t="shared" si="20"/>
        <v>29.930999999999997</v>
      </c>
      <c r="G253" s="122">
        <f t="shared" si="21"/>
        <v>0.13227896947522752</v>
      </c>
      <c r="H253" s="128">
        <f t="shared" si="22"/>
        <v>20029.417000000001</v>
      </c>
      <c r="I253" s="122">
        <f t="shared" si="23"/>
        <v>-0.37722929542809824</v>
      </c>
      <c r="J253" s="128">
        <f t="shared" si="24"/>
        <v>85.38558340709848</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4.6905660377358493E-2</v>
      </c>
      <c r="F254" s="128">
        <f t="shared" si="20"/>
        <v>12.430000000000001</v>
      </c>
      <c r="G254" s="122">
        <f t="shared" si="21"/>
        <v>4.8391565071523861E-2</v>
      </c>
      <c r="H254" s="128">
        <f t="shared" si="22"/>
        <v>7327.3540000000003</v>
      </c>
      <c r="I254" s="122">
        <f t="shared" si="23"/>
        <v>-0.17022462972247684</v>
      </c>
      <c r="J254" s="128">
        <f t="shared" si="24"/>
        <v>96.929413851423973</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2.0475471698113208E-2</v>
      </c>
      <c r="F255" s="128">
        <f t="shared" si="20"/>
        <v>5.4260000000000002</v>
      </c>
      <c r="G255" s="122">
        <f t="shared" si="21"/>
        <v>2.65688557503071E-2</v>
      </c>
      <c r="H255" s="128">
        <f t="shared" si="22"/>
        <v>4023.0030000000006</v>
      </c>
      <c r="I255" s="122">
        <f t="shared" si="23"/>
        <v>-0.48865518757139381</v>
      </c>
      <c r="J255" s="128">
        <f t="shared" si="24"/>
        <v>77.065688829585895</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0.27318113207547162</v>
      </c>
      <c r="F256" s="128">
        <f t="shared" si="20"/>
        <v>72.392999999999986</v>
      </c>
      <c r="G256" s="122">
        <f t="shared" si="21"/>
        <v>0.22709924183386387</v>
      </c>
      <c r="H256" s="128">
        <f t="shared" si="22"/>
        <v>34386.913</v>
      </c>
      <c r="I256" s="122">
        <f t="shared" si="23"/>
        <v>0.26303234238875511</v>
      </c>
      <c r="J256" s="128">
        <f t="shared" si="24"/>
        <v>120.29152095334572</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0.10446415094339621</v>
      </c>
      <c r="F257" s="128">
        <f t="shared" si="20"/>
        <v>27.682999999999996</v>
      </c>
      <c r="G257" s="122">
        <f t="shared" si="21"/>
        <v>9.9086489056783175E-2</v>
      </c>
      <c r="H257" s="128">
        <f t="shared" si="22"/>
        <v>15003.477999999996</v>
      </c>
      <c r="I257" s="122">
        <f t="shared" si="23"/>
        <v>0.39350731922206994</v>
      </c>
      <c r="J257" s="128">
        <f t="shared" si="24"/>
        <v>105.42724032085874</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8.798867924528303E-2</v>
      </c>
      <c r="F258" s="128">
        <f t="shared" si="20"/>
        <v>23.317000000000004</v>
      </c>
      <c r="G258" s="122">
        <f t="shared" si="21"/>
        <v>8.7828587090042126E-2</v>
      </c>
      <c r="H258" s="128">
        <f t="shared" si="22"/>
        <v>13298.828999999998</v>
      </c>
      <c r="I258" s="122">
        <f t="shared" si="23"/>
        <v>7.1504099394507248E-2</v>
      </c>
      <c r="J258" s="128">
        <f t="shared" si="24"/>
        <v>100.18227795817411</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0.34904528301886795</v>
      </c>
      <c r="F259" s="128">
        <f t="shared" si="20"/>
        <v>92.497</v>
      </c>
      <c r="G259" s="122">
        <f t="shared" si="21"/>
        <v>0.36968509688412204</v>
      </c>
      <c r="H259" s="128">
        <f t="shared" si="22"/>
        <v>55976.977999999996</v>
      </c>
      <c r="I259" s="122">
        <f t="shared" si="23"/>
        <v>-0.24804976680241708</v>
      </c>
      <c r="J259" s="128">
        <f t="shared" si="24"/>
        <v>94.416920227724603</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0.18545283018867922</v>
      </c>
      <c r="F260" s="128">
        <f t="shared" si="20"/>
        <v>49.144999999999996</v>
      </c>
      <c r="G260" s="122">
        <f t="shared" si="21"/>
        <v>0.21633355347448791</v>
      </c>
      <c r="H260" s="128">
        <f t="shared" si="22"/>
        <v>32756.794000000009</v>
      </c>
      <c r="I260" s="122">
        <f t="shared" si="23"/>
        <v>-0.26065948952074164</v>
      </c>
      <c r="J260" s="128">
        <f t="shared" si="24"/>
        <v>85.725412082481029</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0.92770566037735847</v>
      </c>
      <c r="F261" s="128">
        <f t="shared" si="20"/>
        <v>245.84199999999998</v>
      </c>
      <c r="G261" s="122">
        <f t="shared" si="21"/>
        <v>0.9117802903221548</v>
      </c>
      <c r="H261" s="128">
        <f t="shared" si="22"/>
        <v>138059.94800000003</v>
      </c>
      <c r="I261" s="122">
        <f t="shared" si="23"/>
        <v>0.4898353300914427</v>
      </c>
      <c r="J261" s="128">
        <f t="shared" si="24"/>
        <v>101.74662363556651</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0.89393207547169795</v>
      </c>
      <c r="F262" s="128">
        <f t="shared" si="20"/>
        <v>236.89199999999997</v>
      </c>
      <c r="G262" s="122">
        <f t="shared" si="21"/>
        <v>0.87416902217701997</v>
      </c>
      <c r="H262" s="128">
        <f t="shared" si="22"/>
        <v>132364.92500000002</v>
      </c>
      <c r="I262" s="122">
        <f t="shared" si="23"/>
        <v>0.47878720614150477</v>
      </c>
      <c r="J262" s="128">
        <f t="shared" si="24"/>
        <v>102.26078170162793</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0.9494226415094339</v>
      </c>
      <c r="F263" s="128">
        <f t="shared" si="20"/>
        <v>251.59699999999998</v>
      </c>
      <c r="G263" s="122">
        <f t="shared" si="21"/>
        <v>0.93684555336882025</v>
      </c>
      <c r="H263" s="128">
        <f t="shared" si="22"/>
        <v>141855.28000000003</v>
      </c>
      <c r="I263" s="122">
        <f t="shared" si="23"/>
        <v>0.49472933880269176</v>
      </c>
      <c r="J263" s="128">
        <f t="shared" si="24"/>
        <v>101.34249323118283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0.94152075471698116</v>
      </c>
      <c r="F264" s="128">
        <f t="shared" si="20"/>
        <v>249.50300000000001</v>
      </c>
      <c r="G264" s="122">
        <f t="shared" si="21"/>
        <v>0.92392277668441003</v>
      </c>
      <c r="H264" s="128">
        <f t="shared" si="22"/>
        <v>139898.53899999999</v>
      </c>
      <c r="I264" s="122">
        <f t="shared" si="23"/>
        <v>0.53328649712027498</v>
      </c>
      <c r="J264" s="128">
        <f t="shared" si="24"/>
        <v>101.90470226264183</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0.91925283018867932</v>
      </c>
      <c r="F265" s="128">
        <f t="shared" ref="F265:F328" si="26">SUMPRODUCT($K$2:$AI$2,$K265:$AI265)</f>
        <v>243.602</v>
      </c>
      <c r="G265" s="122">
        <f t="shared" ref="G265:G328" si="27">SUMPRODUCT($K$3:$AI$3,$K265:$AI265)/$J$3</f>
        <v>0.90253477789958925</v>
      </c>
      <c r="H265" s="128">
        <f t="shared" ref="H265:H328" si="28">SUMPRODUCT($K$3:$AI$3,$K265:$AI265)</f>
        <v>136660.011</v>
      </c>
      <c r="I265" s="122">
        <f t="shared" ref="I265:I328" si="29">CORREL($K$4:$AI$4,$K265:$AI265)</f>
        <v>0.46186025372290446</v>
      </c>
      <c r="J265" s="128">
        <f t="shared" si="24"/>
        <v>101.85234438588581</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0.88020377358490554</v>
      </c>
      <c r="F266" s="128">
        <f t="shared" si="26"/>
        <v>233.25399999999996</v>
      </c>
      <c r="G266" s="122">
        <f t="shared" si="27"/>
        <v>0.86194383098442717</v>
      </c>
      <c r="H266" s="128">
        <f t="shared" si="28"/>
        <v>130513.81099999999</v>
      </c>
      <c r="I266" s="122">
        <f t="shared" si="29"/>
        <v>0.41739532306391164</v>
      </c>
      <c r="J266" s="128">
        <f t="shared" ref="J266:J329" si="30">$E266/$G266*100</f>
        <v>102.11846084908152</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0.88487169811320743</v>
      </c>
      <c r="F267" s="128">
        <f t="shared" si="26"/>
        <v>234.49099999999996</v>
      </c>
      <c r="G267" s="122">
        <f t="shared" si="27"/>
        <v>0.86912814196462784</v>
      </c>
      <c r="H267" s="128">
        <f t="shared" si="28"/>
        <v>131601.64500000002</v>
      </c>
      <c r="I267" s="122">
        <f t="shared" si="29"/>
        <v>0.40045533456692828</v>
      </c>
      <c r="J267" s="128">
        <f t="shared" si="30"/>
        <v>101.81141944305151</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0.81212075471698109</v>
      </c>
      <c r="F268" s="128">
        <f t="shared" si="26"/>
        <v>215.21199999999999</v>
      </c>
      <c r="G268" s="122">
        <f t="shared" si="27"/>
        <v>0.78982208852316105</v>
      </c>
      <c r="H268" s="128">
        <f t="shared" si="28"/>
        <v>119593.281</v>
      </c>
      <c r="I268" s="122">
        <f t="shared" si="29"/>
        <v>0.39828260155029943</v>
      </c>
      <c r="J268" s="128">
        <f t="shared" si="30"/>
        <v>102.82325178262803</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0.7074754716981132</v>
      </c>
      <c r="F269" s="128">
        <f t="shared" si="26"/>
        <v>187.48099999999999</v>
      </c>
      <c r="G269" s="122">
        <f t="shared" si="27"/>
        <v>0.66284301734272011</v>
      </c>
      <c r="H269" s="128">
        <f t="shared" si="28"/>
        <v>100366.364</v>
      </c>
      <c r="I269" s="122">
        <f t="shared" si="29"/>
        <v>0.45442263509331188</v>
      </c>
      <c r="J269" s="128">
        <f t="shared" si="30"/>
        <v>106.73348789798234</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0.62223773584905662</v>
      </c>
      <c r="F270" s="128">
        <f t="shared" si="26"/>
        <v>164.893</v>
      </c>
      <c r="G270" s="122">
        <f t="shared" si="27"/>
        <v>0.5773599902257327</v>
      </c>
      <c r="H270" s="128">
        <f t="shared" si="28"/>
        <v>87422.694999999992</v>
      </c>
      <c r="I270" s="122">
        <f t="shared" si="29"/>
        <v>0.45812078491503666</v>
      </c>
      <c r="J270" s="128">
        <f t="shared" si="30"/>
        <v>107.77292267962279</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0.50135849056603776</v>
      </c>
      <c r="F271" s="128">
        <f t="shared" si="26"/>
        <v>132.86000000000001</v>
      </c>
      <c r="G271" s="122">
        <f t="shared" si="27"/>
        <v>0.43638062845896786</v>
      </c>
      <c r="H271" s="128">
        <f t="shared" si="28"/>
        <v>66075.881999999998</v>
      </c>
      <c r="I271" s="122">
        <f t="shared" si="29"/>
        <v>0.43828674894746367</v>
      </c>
      <c r="J271" s="128">
        <f t="shared" si="30"/>
        <v>114.89018023933197</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0.42914339622641517</v>
      </c>
      <c r="F272" s="128">
        <f t="shared" si="26"/>
        <v>113.72300000000003</v>
      </c>
      <c r="G272" s="122">
        <f t="shared" si="27"/>
        <v>0.36624524825318</v>
      </c>
      <c r="H272" s="128">
        <f t="shared" si="28"/>
        <v>55456.123000000007</v>
      </c>
      <c r="I272" s="122">
        <f t="shared" si="29"/>
        <v>0.36697804369013726</v>
      </c>
      <c r="J272" s="128">
        <f t="shared" si="30"/>
        <v>117.17377857411944</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0.22289056603773583</v>
      </c>
      <c r="F273" s="128">
        <f t="shared" si="26"/>
        <v>59.065999999999995</v>
      </c>
      <c r="G273" s="122">
        <f t="shared" si="27"/>
        <v>0.17860721974930327</v>
      </c>
      <c r="H273" s="128">
        <f t="shared" si="28"/>
        <v>27044.348000000002</v>
      </c>
      <c r="I273" s="122">
        <f t="shared" si="29"/>
        <v>0.33647823133017363</v>
      </c>
      <c r="J273" s="128">
        <f t="shared" si="30"/>
        <v>124.7937045045489</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6.3966037735849052E-2</v>
      </c>
      <c r="F274" s="128">
        <f t="shared" si="26"/>
        <v>16.951000000000001</v>
      </c>
      <c r="G274" s="122">
        <f t="shared" si="27"/>
        <v>6.5682481607206536E-2</v>
      </c>
      <c r="H274" s="128">
        <f t="shared" si="28"/>
        <v>9945.5099999999984</v>
      </c>
      <c r="I274" s="122">
        <f t="shared" si="29"/>
        <v>-0.18541575114482689</v>
      </c>
      <c r="J274" s="128">
        <f t="shared" si="30"/>
        <v>97.386755449311224</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0.69195094339622643</v>
      </c>
      <c r="F275" s="128">
        <f t="shared" si="26"/>
        <v>183.36699999999999</v>
      </c>
      <c r="G275" s="122">
        <f t="shared" si="27"/>
        <v>0.66553061723176909</v>
      </c>
      <c r="H275" s="128">
        <f t="shared" si="28"/>
        <v>100773.31500000002</v>
      </c>
      <c r="I275" s="122">
        <f t="shared" si="29"/>
        <v>0.37331505097137235</v>
      </c>
      <c r="J275" s="128">
        <f t="shared" si="30"/>
        <v>103.96981378172366</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4.3350943396226416E-2</v>
      </c>
      <c r="F276" s="128">
        <f t="shared" si="26"/>
        <v>11.488</v>
      </c>
      <c r="G276" s="122">
        <f t="shared" si="27"/>
        <v>6.0048488290692009E-2</v>
      </c>
      <c r="H276" s="128">
        <f t="shared" si="28"/>
        <v>9092.4220000000023</v>
      </c>
      <c r="I276" s="122">
        <f t="shared" si="29"/>
        <v>-0.49471028284593177</v>
      </c>
      <c r="J276" s="128">
        <f t="shared" si="30"/>
        <v>72.193230221494446</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3.3324528301886792E-2</v>
      </c>
      <c r="F277" s="128">
        <f t="shared" si="26"/>
        <v>8.8309999999999995</v>
      </c>
      <c r="G277" s="122">
        <f t="shared" si="27"/>
        <v>3.3939029705847383E-2</v>
      </c>
      <c r="H277" s="128">
        <f t="shared" si="28"/>
        <v>5138.9799999999996</v>
      </c>
      <c r="I277" s="122">
        <f t="shared" si="29"/>
        <v>-0.22311874724413244</v>
      </c>
      <c r="J277" s="128">
        <f t="shared" si="30"/>
        <v>98.18939607500117</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0.10110188679245283</v>
      </c>
      <c r="F278" s="128">
        <f t="shared" si="26"/>
        <v>26.791999999999998</v>
      </c>
      <c r="G278" s="122">
        <f t="shared" si="27"/>
        <v>0.12217639910710747</v>
      </c>
      <c r="H278" s="128">
        <f t="shared" si="28"/>
        <v>18499.705999999998</v>
      </c>
      <c r="I278" s="122">
        <f t="shared" si="29"/>
        <v>-0.53131661237559213</v>
      </c>
      <c r="J278" s="128">
        <f t="shared" si="30"/>
        <v>82.750750170514181</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9.7094339622641503E-3</v>
      </c>
      <c r="F279" s="128">
        <f t="shared" si="26"/>
        <v>2.573</v>
      </c>
      <c r="G279" s="122">
        <f t="shared" si="27"/>
        <v>9.893434069925636E-3</v>
      </c>
      <c r="H279" s="128">
        <f t="shared" si="28"/>
        <v>1498.0439999999999</v>
      </c>
      <c r="I279" s="122">
        <f t="shared" si="29"/>
        <v>-0.1402012928032875</v>
      </c>
      <c r="J279" s="128">
        <f t="shared" si="30"/>
        <v>98.140179574038754</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5.6449056603773591E-2</v>
      </c>
      <c r="F280" s="128">
        <f t="shared" si="26"/>
        <v>14.959000000000001</v>
      </c>
      <c r="G280" s="122">
        <f t="shared" si="27"/>
        <v>4.2596553910367332E-2</v>
      </c>
      <c r="H280" s="128">
        <f t="shared" si="28"/>
        <v>6449.8850000000002</v>
      </c>
      <c r="I280" s="122">
        <f t="shared" si="29"/>
        <v>0.59817788504672009</v>
      </c>
      <c r="J280" s="128">
        <f t="shared" si="30"/>
        <v>132.52024265285641</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0.12189056603773586</v>
      </c>
      <c r="F281" s="128">
        <f t="shared" si="26"/>
        <v>32.301000000000002</v>
      </c>
      <c r="G281" s="122">
        <f t="shared" si="27"/>
        <v>0.1862280442219551</v>
      </c>
      <c r="H281" s="128">
        <f t="shared" si="28"/>
        <v>28198.277999999998</v>
      </c>
      <c r="I281" s="122">
        <f t="shared" si="29"/>
        <v>-0.50483390804276485</v>
      </c>
      <c r="J281" s="128">
        <f t="shared" si="30"/>
        <v>65.45231495448725</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0.37016226415094339</v>
      </c>
      <c r="F282" s="128">
        <f t="shared" si="26"/>
        <v>98.093000000000004</v>
      </c>
      <c r="G282" s="122">
        <f t="shared" si="27"/>
        <v>0.39956829439036307</v>
      </c>
      <c r="H282" s="128">
        <f t="shared" si="28"/>
        <v>60501.831999999995</v>
      </c>
      <c r="I282" s="122">
        <f t="shared" si="29"/>
        <v>-0.33922659072278388</v>
      </c>
      <c r="J282" s="128">
        <f t="shared" si="30"/>
        <v>92.640549650145388</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0.3811622641509434</v>
      </c>
      <c r="F283" s="128">
        <f t="shared" si="26"/>
        <v>101.008</v>
      </c>
      <c r="G283" s="122">
        <f t="shared" si="27"/>
        <v>0.32095333447806729</v>
      </c>
      <c r="H283" s="128">
        <f t="shared" si="28"/>
        <v>48598.111999999994</v>
      </c>
      <c r="I283" s="122">
        <f t="shared" si="29"/>
        <v>0.58435271317450688</v>
      </c>
      <c r="J283" s="128">
        <f t="shared" si="30"/>
        <v>118.75940306736103</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0.12675094339622642</v>
      </c>
      <c r="F284" s="128">
        <f t="shared" si="26"/>
        <v>33.588999999999999</v>
      </c>
      <c r="G284" s="122">
        <f t="shared" si="27"/>
        <v>9.3191073716466996E-2</v>
      </c>
      <c r="H284" s="128">
        <f t="shared" si="28"/>
        <v>14110.805999999999</v>
      </c>
      <c r="I284" s="122">
        <f t="shared" si="29"/>
        <v>0.65099051837367405</v>
      </c>
      <c r="J284" s="128">
        <f t="shared" si="30"/>
        <v>136.01189292213226</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0.15450188679245286</v>
      </c>
      <c r="F285" s="128">
        <f t="shared" si="26"/>
        <v>40.943000000000005</v>
      </c>
      <c r="G285" s="122">
        <f t="shared" si="27"/>
        <v>0.13409386598687076</v>
      </c>
      <c r="H285" s="128">
        <f t="shared" si="28"/>
        <v>20304.224999999999</v>
      </c>
      <c r="I285" s="122">
        <f t="shared" si="29"/>
        <v>0.58081963725852526</v>
      </c>
      <c r="J285" s="128">
        <f t="shared" si="30"/>
        <v>115.21920533455294</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1.66188679245283E-2</v>
      </c>
      <c r="F286" s="128">
        <f t="shared" si="26"/>
        <v>4.4039999999999999</v>
      </c>
      <c r="G286" s="122">
        <f t="shared" si="27"/>
        <v>1.5797249996697883E-2</v>
      </c>
      <c r="H286" s="128">
        <f t="shared" si="28"/>
        <v>2391.9879999999998</v>
      </c>
      <c r="I286" s="122">
        <f t="shared" si="29"/>
        <v>0.2886608423820245</v>
      </c>
      <c r="J286" s="128">
        <f t="shared" si="30"/>
        <v>105.20101870896619</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0.98338113207547173</v>
      </c>
      <c r="F287" s="128">
        <f t="shared" si="26"/>
        <v>260.596</v>
      </c>
      <c r="G287" s="122">
        <f t="shared" si="27"/>
        <v>0.98420275000330204</v>
      </c>
      <c r="H287" s="128">
        <f t="shared" si="28"/>
        <v>149026.01199999999</v>
      </c>
      <c r="I287" s="122">
        <f t="shared" si="29"/>
        <v>-0.28866084238202261</v>
      </c>
      <c r="J287" s="128">
        <f t="shared" si="30"/>
        <v>99.916519444004038</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0.17586037735849055</v>
      </c>
      <c r="F288" s="128">
        <f t="shared" si="26"/>
        <v>46.602999999999994</v>
      </c>
      <c r="G288" s="122">
        <f t="shared" si="27"/>
        <v>0.17997316039044234</v>
      </c>
      <c r="H288" s="128">
        <f t="shared" si="28"/>
        <v>27251.175999999999</v>
      </c>
      <c r="I288" s="122">
        <f t="shared" si="29"/>
        <v>-0.33262472341427768</v>
      </c>
      <c r="J288" s="128">
        <f t="shared" si="30"/>
        <v>97.714779791037003</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0.48636603773584908</v>
      </c>
      <c r="F289" s="128">
        <f t="shared" si="26"/>
        <v>128.887</v>
      </c>
      <c r="G289" s="122">
        <f t="shared" si="27"/>
        <v>0.50230542603917616</v>
      </c>
      <c r="H289" s="128">
        <f t="shared" si="28"/>
        <v>76058.082999999984</v>
      </c>
      <c r="I289" s="122">
        <f t="shared" si="29"/>
        <v>-0.16003721450746142</v>
      </c>
      <c r="J289" s="128">
        <f t="shared" si="30"/>
        <v>96.826753708592435</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7.5811320754716999E-2</v>
      </c>
      <c r="F290" s="128">
        <f t="shared" si="26"/>
        <v>20.090000000000003</v>
      </c>
      <c r="G290" s="122">
        <f t="shared" si="27"/>
        <v>7.03623083120897E-2</v>
      </c>
      <c r="H290" s="128">
        <f t="shared" si="28"/>
        <v>10654.119999999999</v>
      </c>
      <c r="I290" s="122">
        <f t="shared" si="29"/>
        <v>0.52623483250213021</v>
      </c>
      <c r="J290" s="128">
        <f t="shared" si="30"/>
        <v>107.74422069619771</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7.7916981132075472E-2</v>
      </c>
      <c r="F291" s="128">
        <f t="shared" si="26"/>
        <v>20.648</v>
      </c>
      <c r="G291" s="122">
        <f t="shared" si="27"/>
        <v>7.804568809520665E-2</v>
      </c>
      <c r="H291" s="128">
        <f t="shared" si="28"/>
        <v>11817.522000000001</v>
      </c>
      <c r="I291" s="122">
        <f t="shared" si="29"/>
        <v>-0.17270117770882401</v>
      </c>
      <c r="J291" s="128">
        <f t="shared" si="30"/>
        <v>99.83508766945053</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0.18406415094339623</v>
      </c>
      <c r="F292" s="128">
        <f t="shared" si="26"/>
        <v>48.777000000000001</v>
      </c>
      <c r="G292" s="122">
        <f t="shared" si="27"/>
        <v>0.16926907633174393</v>
      </c>
      <c r="H292" s="128">
        <f t="shared" si="28"/>
        <v>25630.385000000002</v>
      </c>
      <c r="I292" s="122">
        <f t="shared" si="29"/>
        <v>0.62949727157803304</v>
      </c>
      <c r="J292" s="128">
        <f t="shared" si="30"/>
        <v>108.74056557303828</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0.40158113207547169</v>
      </c>
      <c r="F293" s="128">
        <f t="shared" si="26"/>
        <v>106.419</v>
      </c>
      <c r="G293" s="122">
        <f t="shared" si="27"/>
        <v>0.37348543766262932</v>
      </c>
      <c r="H293" s="128">
        <f t="shared" si="28"/>
        <v>56552.418000000005</v>
      </c>
      <c r="I293" s="122">
        <f t="shared" si="29"/>
        <v>0.34912466808117876</v>
      </c>
      <c r="J293" s="128">
        <f t="shared" si="30"/>
        <v>107.52256757015017</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0.59841886792452825</v>
      </c>
      <c r="F294" s="128">
        <f t="shared" si="26"/>
        <v>158.58099999999999</v>
      </c>
      <c r="G294" s="122">
        <f t="shared" si="27"/>
        <v>0.62651456233737068</v>
      </c>
      <c r="H294" s="128">
        <f t="shared" si="28"/>
        <v>94865.581999999995</v>
      </c>
      <c r="I294" s="122">
        <f t="shared" si="29"/>
        <v>-0.34912466808117892</v>
      </c>
      <c r="J294" s="128">
        <f t="shared" si="30"/>
        <v>95.515556045812517</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0.14012452830188679</v>
      </c>
      <c r="F295" s="128">
        <f t="shared" si="26"/>
        <v>37.133000000000003</v>
      </c>
      <c r="G295" s="122">
        <f t="shared" si="27"/>
        <v>0.16826898387245903</v>
      </c>
      <c r="H295" s="128">
        <f t="shared" si="28"/>
        <v>25478.953000000001</v>
      </c>
      <c r="I295" s="122">
        <f t="shared" si="29"/>
        <v>-0.29761281003761447</v>
      </c>
      <c r="J295" s="128">
        <f t="shared" si="30"/>
        <v>83.274127576651566</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0.29160377358490569</v>
      </c>
      <c r="F296" s="128">
        <f t="shared" si="26"/>
        <v>77.275000000000006</v>
      </c>
      <c r="G296" s="122">
        <f t="shared" si="27"/>
        <v>0.31505410189013194</v>
      </c>
      <c r="H296" s="128">
        <f t="shared" si="28"/>
        <v>47704.862000000001</v>
      </c>
      <c r="I296" s="122">
        <f t="shared" si="29"/>
        <v>-0.34857318817282895</v>
      </c>
      <c r="J296" s="128">
        <f t="shared" si="30"/>
        <v>92.556729728469293</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0.21250943396226418</v>
      </c>
      <c r="F297" s="128">
        <f t="shared" si="26"/>
        <v>56.315000000000005</v>
      </c>
      <c r="G297" s="122">
        <f t="shared" si="27"/>
        <v>0.2116378633980108</v>
      </c>
      <c r="H297" s="128">
        <f t="shared" si="28"/>
        <v>32045.781999999999</v>
      </c>
      <c r="I297" s="122">
        <f t="shared" si="29"/>
        <v>6.9121516267520181E-2</v>
      </c>
      <c r="J297" s="128">
        <f t="shared" si="30"/>
        <v>100.41182166095406</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0.14570188679245283</v>
      </c>
      <c r="F298" s="128">
        <f t="shared" si="26"/>
        <v>38.610999999999997</v>
      </c>
      <c r="G298" s="122">
        <f t="shared" si="27"/>
        <v>0.13969867519053217</v>
      </c>
      <c r="H298" s="128">
        <f t="shared" si="28"/>
        <v>21152.894</v>
      </c>
      <c r="I298" s="122">
        <f t="shared" si="29"/>
        <v>0.25431383014534914</v>
      </c>
      <c r="J298" s="128">
        <f t="shared" si="30"/>
        <v>104.29725736033862</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8.6173584905660378E-2</v>
      </c>
      <c r="F299" s="128">
        <f t="shared" si="26"/>
        <v>22.835999999999999</v>
      </c>
      <c r="G299" s="122">
        <f t="shared" si="27"/>
        <v>7.3082163283097121E-2</v>
      </c>
      <c r="H299" s="128">
        <f t="shared" si="28"/>
        <v>11065.955</v>
      </c>
      <c r="I299" s="122">
        <f t="shared" si="29"/>
        <v>0.40814734030318195</v>
      </c>
      <c r="J299" s="128">
        <f t="shared" si="30"/>
        <v>117.91329242930486</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0.1234679245283019</v>
      </c>
      <c r="F300" s="128">
        <f t="shared" si="26"/>
        <v>32.719000000000001</v>
      </c>
      <c r="G300" s="122">
        <f t="shared" si="27"/>
        <v>9.2183650556736968E-2</v>
      </c>
      <c r="H300" s="128">
        <f t="shared" si="28"/>
        <v>13958.263999999999</v>
      </c>
      <c r="I300" s="122">
        <f t="shared" si="29"/>
        <v>0.34244984523473571</v>
      </c>
      <c r="J300" s="128">
        <f t="shared" si="30"/>
        <v>133.93690072222748</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483.05595330264157</v>
      </c>
      <c r="F301" s="128">
        <f t="shared" si="26"/>
        <v>128009.82762520002</v>
      </c>
      <c r="G301" s="122">
        <f t="shared" si="27"/>
        <v>423.01439850581374</v>
      </c>
      <c r="H301" s="128">
        <f t="shared" si="28"/>
        <v>64051994.192953303</v>
      </c>
      <c r="I301" s="122">
        <f t="shared" si="29"/>
        <v>0.41324250749595298</v>
      </c>
      <c r="J301" s="128">
        <f t="shared" si="30"/>
        <v>114.19373785121942</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1.3924528301886794E-2</v>
      </c>
      <c r="F302" s="128">
        <f t="shared" si="26"/>
        <v>3.6900000000000004</v>
      </c>
      <c r="G302" s="122">
        <f t="shared" si="27"/>
        <v>1.9827068116076027E-2</v>
      </c>
      <c r="H302" s="128">
        <f t="shared" si="28"/>
        <v>3002.1749999999997</v>
      </c>
      <c r="I302" s="122">
        <f t="shared" si="29"/>
        <v>-0.35153327010124047</v>
      </c>
      <c r="J302" s="128">
        <f t="shared" si="30"/>
        <v>70.229890876284514</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4.5509433962264145E-3</v>
      </c>
      <c r="F303" s="128">
        <f t="shared" si="26"/>
        <v>1.206</v>
      </c>
      <c r="G303" s="122">
        <f t="shared" si="27"/>
        <v>7.286537928119511E-3</v>
      </c>
      <c r="H303" s="128">
        <f t="shared" si="28"/>
        <v>1103.3130000000001</v>
      </c>
      <c r="I303" s="122">
        <f t="shared" si="29"/>
        <v>-0.40287939479310786</v>
      </c>
      <c r="J303" s="128">
        <f t="shared" si="30"/>
        <v>62.456868283960318</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0.12583396226415092</v>
      </c>
      <c r="F304" s="128">
        <f t="shared" si="26"/>
        <v>33.345999999999997</v>
      </c>
      <c r="G304" s="122">
        <f t="shared" si="27"/>
        <v>0.14124916456431863</v>
      </c>
      <c r="H304" s="128">
        <f t="shared" si="28"/>
        <v>21387.665999999997</v>
      </c>
      <c r="I304" s="122">
        <f t="shared" si="29"/>
        <v>-0.26269649702497699</v>
      </c>
      <c r="J304" s="128">
        <f t="shared" si="30"/>
        <v>89.086517893599066</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1.5377358490566038E-2</v>
      </c>
      <c r="F305" s="128">
        <f t="shared" si="26"/>
        <v>4.0750000000000002</v>
      </c>
      <c r="G305" s="122">
        <f t="shared" si="27"/>
        <v>2.2734701290467445E-2</v>
      </c>
      <c r="H305" s="128">
        <f t="shared" si="28"/>
        <v>3442.4429999999998</v>
      </c>
      <c r="I305" s="122">
        <f t="shared" si="29"/>
        <v>-0.41217364723751765</v>
      </c>
      <c r="J305" s="128">
        <f t="shared" si="30"/>
        <v>67.638269331533692</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0.13023396226415093</v>
      </c>
      <c r="F306" s="128">
        <f t="shared" si="26"/>
        <v>34.512</v>
      </c>
      <c r="G306" s="122">
        <f t="shared" si="27"/>
        <v>0.11282889088483533</v>
      </c>
      <c r="H306" s="128">
        <f t="shared" si="28"/>
        <v>17084.324999999997</v>
      </c>
      <c r="I306" s="122">
        <f t="shared" si="29"/>
        <v>0.39783953340777667</v>
      </c>
      <c r="J306" s="128">
        <f t="shared" si="30"/>
        <v>115.42607681669139</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0.54612075471698129</v>
      </c>
      <c r="F307" s="128">
        <f t="shared" si="26"/>
        <v>144.72200000000004</v>
      </c>
      <c r="G307" s="122">
        <f t="shared" si="27"/>
        <v>0.5323408181325866</v>
      </c>
      <c r="H307" s="128">
        <f t="shared" si="28"/>
        <v>80605.982000000004</v>
      </c>
      <c r="I307" s="122">
        <f t="shared" si="29"/>
        <v>0.40873214329695529</v>
      </c>
      <c r="J307" s="128">
        <f t="shared" si="30"/>
        <v>102.58855532302289</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0.25741886792452834</v>
      </c>
      <c r="F308" s="128">
        <f t="shared" si="26"/>
        <v>68.216000000000008</v>
      </c>
      <c r="G308" s="122">
        <f t="shared" si="27"/>
        <v>0.29055058843730608</v>
      </c>
      <c r="H308" s="128">
        <f t="shared" si="28"/>
        <v>43994.589000000014</v>
      </c>
      <c r="I308" s="122">
        <f t="shared" si="29"/>
        <v>-0.44580783056739653</v>
      </c>
      <c r="J308" s="128">
        <f t="shared" si="30"/>
        <v>88.596918460577555</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6.6784905660377356E-2</v>
      </c>
      <c r="F309" s="128">
        <f t="shared" si="26"/>
        <v>17.698</v>
      </c>
      <c r="G309" s="122">
        <f t="shared" si="27"/>
        <v>6.4571002126563568E-2</v>
      </c>
      <c r="H309" s="128">
        <f t="shared" si="28"/>
        <v>9777.2120000000032</v>
      </c>
      <c r="I309" s="122">
        <f t="shared" si="29"/>
        <v>0.28381081644758166</v>
      </c>
      <c r="J309" s="128">
        <f t="shared" si="30"/>
        <v>103.42863431091619</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0.1415509433962264</v>
      </c>
      <c r="F310" s="128">
        <f t="shared" si="26"/>
        <v>37.510999999999996</v>
      </c>
      <c r="G310" s="122">
        <f t="shared" si="27"/>
        <v>0.13023285870900422</v>
      </c>
      <c r="H310" s="128">
        <f t="shared" si="28"/>
        <v>19719.599000000002</v>
      </c>
      <c r="I310" s="122">
        <f t="shared" si="29"/>
        <v>0.37154579431790924</v>
      </c>
      <c r="J310" s="128">
        <f t="shared" si="30"/>
        <v>108.690652113006</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0.60831320754716978</v>
      </c>
      <c r="F311" s="128">
        <f t="shared" si="26"/>
        <v>161.203</v>
      </c>
      <c r="G311" s="122">
        <f t="shared" si="27"/>
        <v>0.60259301404060273</v>
      </c>
      <c r="H311" s="128">
        <f t="shared" si="28"/>
        <v>91243.428999999989</v>
      </c>
      <c r="I311" s="122">
        <f t="shared" si="29"/>
        <v>5.5692417948372194E-2</v>
      </c>
      <c r="J311" s="128">
        <f t="shared" si="30"/>
        <v>100.94926316324364</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0.59606792452830193</v>
      </c>
      <c r="F312" s="128">
        <f t="shared" si="26"/>
        <v>157.958</v>
      </c>
      <c r="G312" s="122">
        <f t="shared" si="27"/>
        <v>0.53481678532274901</v>
      </c>
      <c r="H312" s="128">
        <f t="shared" si="28"/>
        <v>80980.888000000006</v>
      </c>
      <c r="I312" s="122">
        <f t="shared" si="29"/>
        <v>0.49859558971607337</v>
      </c>
      <c r="J312" s="128">
        <f t="shared" si="30"/>
        <v>111.45273313899251</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0.26331698113207541</v>
      </c>
      <c r="F313" s="128">
        <f t="shared" si="26"/>
        <v>69.778999999999982</v>
      </c>
      <c r="G313" s="122">
        <f t="shared" si="27"/>
        <v>0.21990808886658123</v>
      </c>
      <c r="H313" s="128">
        <f t="shared" si="28"/>
        <v>33298.042999999998</v>
      </c>
      <c r="I313" s="122">
        <f t="shared" si="29"/>
        <v>0.48316439263530214</v>
      </c>
      <c r="J313" s="128">
        <f t="shared" si="30"/>
        <v>119.73956141823889</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0.18044150943396228</v>
      </c>
      <c r="F314" s="128">
        <f t="shared" si="26"/>
        <v>47.817000000000007</v>
      </c>
      <c r="G314" s="122">
        <f t="shared" si="27"/>
        <v>0.13974903247962595</v>
      </c>
      <c r="H314" s="128">
        <f t="shared" si="28"/>
        <v>21160.519</v>
      </c>
      <c r="I314" s="122">
        <f t="shared" si="29"/>
        <v>0.50450151333387105</v>
      </c>
      <c r="J314" s="128">
        <f t="shared" si="30"/>
        <v>129.11825308004828</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0.25985283018867927</v>
      </c>
      <c r="F315" s="128">
        <f t="shared" si="26"/>
        <v>68.861000000000004</v>
      </c>
      <c r="G315" s="122">
        <f t="shared" si="27"/>
        <v>0.20961002654902325</v>
      </c>
      <c r="H315" s="128">
        <f t="shared" si="28"/>
        <v>31738.731000000003</v>
      </c>
      <c r="I315" s="122">
        <f t="shared" si="29"/>
        <v>0.48509508849260913</v>
      </c>
      <c r="J315" s="128">
        <f t="shared" si="30"/>
        <v>123.96965663658523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7.9275471698113206E-2</v>
      </c>
      <c r="F316" s="128">
        <f t="shared" si="26"/>
        <v>21.007999999999999</v>
      </c>
      <c r="G316" s="122">
        <f t="shared" si="27"/>
        <v>8.1599605066768804E-2</v>
      </c>
      <c r="H316" s="128">
        <f t="shared" si="28"/>
        <v>12355.648999999999</v>
      </c>
      <c r="I316" s="122">
        <f t="shared" si="29"/>
        <v>-0.15926283293207491</v>
      </c>
      <c r="J316" s="128">
        <f t="shared" si="30"/>
        <v>97.151783557342114</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0.45821132075471699</v>
      </c>
      <c r="F317" s="128">
        <f t="shared" si="26"/>
        <v>121.426</v>
      </c>
      <c r="G317" s="122">
        <f t="shared" si="27"/>
        <v>0.38650303794793217</v>
      </c>
      <c r="H317" s="128">
        <f t="shared" si="28"/>
        <v>58523.516999999993</v>
      </c>
      <c r="I317" s="122">
        <f t="shared" si="29"/>
        <v>0.5717536272096021</v>
      </c>
      <c r="J317" s="128">
        <f t="shared" si="30"/>
        <v>118.55309681070216</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0.90023773584905664</v>
      </c>
      <c r="F318" s="128">
        <f t="shared" si="26"/>
        <v>238.56300000000002</v>
      </c>
      <c r="G318" s="122">
        <f t="shared" si="27"/>
        <v>0.90224438970267729</v>
      </c>
      <c r="H318" s="128">
        <f t="shared" si="28"/>
        <v>136616.041</v>
      </c>
      <c r="I318" s="122">
        <f t="shared" si="29"/>
        <v>-9.3588599600241351E-2</v>
      </c>
      <c r="J318" s="128">
        <f t="shared" si="30"/>
        <v>99.777593091570026</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0.62859245283018883</v>
      </c>
      <c r="F319" s="128">
        <f t="shared" si="26"/>
        <v>166.57700000000003</v>
      </c>
      <c r="G319" s="122">
        <f t="shared" si="27"/>
        <v>0.58034568545351284</v>
      </c>
      <c r="H319" s="128">
        <f t="shared" si="28"/>
        <v>87874.78300000001</v>
      </c>
      <c r="I319" s="122">
        <f t="shared" si="29"/>
        <v>0.52111877738026668</v>
      </c>
      <c r="J319" s="128">
        <f t="shared" si="30"/>
        <v>108.31345327207411</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0.87875094339622639</v>
      </c>
      <c r="F320" s="128">
        <f t="shared" si="26"/>
        <v>232.869</v>
      </c>
      <c r="G320" s="122">
        <f t="shared" si="27"/>
        <v>0.85516336234793755</v>
      </c>
      <c r="H320" s="128">
        <f t="shared" si="28"/>
        <v>129487.126</v>
      </c>
      <c r="I320" s="122">
        <f t="shared" si="29"/>
        <v>0.44917520633998054</v>
      </c>
      <c r="J320" s="128">
        <f t="shared" si="30"/>
        <v>102.75825439756056</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0.63455849056603753</v>
      </c>
      <c r="F321" s="128">
        <f t="shared" si="26"/>
        <v>168.15799999999996</v>
      </c>
      <c r="G321" s="122">
        <f t="shared" si="27"/>
        <v>0.61991716308497002</v>
      </c>
      <c r="H321" s="128">
        <f t="shared" si="28"/>
        <v>93866.616999999998</v>
      </c>
      <c r="I321" s="122">
        <f t="shared" si="29"/>
        <v>0.34285554945916835</v>
      </c>
      <c r="J321" s="128">
        <f t="shared" si="30"/>
        <v>102.3618199903042</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0.45907547169811325</v>
      </c>
      <c r="F322" s="128">
        <f t="shared" si="26"/>
        <v>121.65500000000002</v>
      </c>
      <c r="G322" s="122">
        <f t="shared" si="27"/>
        <v>0.43310079382900313</v>
      </c>
      <c r="H322" s="128">
        <f t="shared" si="28"/>
        <v>65579.255999999994</v>
      </c>
      <c r="I322" s="122">
        <f t="shared" si="29"/>
        <v>0.41250952087310078</v>
      </c>
      <c r="J322" s="128">
        <f t="shared" si="30"/>
        <v>105.99737480032545</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0.29687547169811318</v>
      </c>
      <c r="F323" s="128">
        <f t="shared" si="26"/>
        <v>78.671999999999997</v>
      </c>
      <c r="G323" s="122">
        <f t="shared" si="27"/>
        <v>0.27632477644665759</v>
      </c>
      <c r="H323" s="128">
        <f t="shared" si="28"/>
        <v>41840.544999999998</v>
      </c>
      <c r="I323" s="122">
        <f t="shared" si="29"/>
        <v>0.46616430327963615</v>
      </c>
      <c r="J323" s="128">
        <f t="shared" si="30"/>
        <v>107.43715258389895</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0.13554716981132076</v>
      </c>
      <c r="F324" s="128">
        <f t="shared" si="26"/>
        <v>35.92</v>
      </c>
      <c r="G324" s="122">
        <f t="shared" si="27"/>
        <v>0.10629117410083344</v>
      </c>
      <c r="H324" s="128">
        <f t="shared" si="28"/>
        <v>16094.396999999997</v>
      </c>
      <c r="I324" s="122">
        <f t="shared" si="29"/>
        <v>0.51112942667877792</v>
      </c>
      <c r="J324" s="128">
        <f t="shared" si="30"/>
        <v>127.5243885091847</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1.8883018867924525E-2</v>
      </c>
      <c r="F325" s="128">
        <f t="shared" si="26"/>
        <v>5.0039999999999996</v>
      </c>
      <c r="G325" s="122">
        <f t="shared" si="27"/>
        <v>1.4119972526383917E-2</v>
      </c>
      <c r="H325" s="128">
        <f t="shared" si="28"/>
        <v>2138.018</v>
      </c>
      <c r="I325" s="122">
        <f t="shared" si="29"/>
        <v>0.42675857463471339</v>
      </c>
      <c r="J325" s="128">
        <f t="shared" si="30"/>
        <v>133.73268844992867</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0.13030188679245283</v>
      </c>
      <c r="F326" s="128">
        <f t="shared" si="26"/>
        <v>34.53</v>
      </c>
      <c r="G326" s="122">
        <f t="shared" si="27"/>
        <v>9.8409356879631218E-2</v>
      </c>
      <c r="H326" s="128">
        <f t="shared" si="28"/>
        <v>14900.948</v>
      </c>
      <c r="I326" s="122">
        <f t="shared" si="29"/>
        <v>0.58864339262217713</v>
      </c>
      <c r="J326" s="128">
        <f t="shared" si="30"/>
        <v>132.40802594801099</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3.2766037735849053E-2</v>
      </c>
      <c r="F327" s="128">
        <f t="shared" si="26"/>
        <v>8.6829999999999998</v>
      </c>
      <c r="G327" s="122">
        <f t="shared" si="27"/>
        <v>2.6878422644599716E-2</v>
      </c>
      <c r="H327" s="128">
        <f t="shared" si="28"/>
        <v>4069.877</v>
      </c>
      <c r="I327" s="122">
        <f t="shared" si="29"/>
        <v>0.46466048924454273</v>
      </c>
      <c r="J327" s="128">
        <f t="shared" si="30"/>
        <v>121.90461534554464</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0.24368301886792451</v>
      </c>
      <c r="F328" s="128">
        <f t="shared" si="26"/>
        <v>64.575999999999993</v>
      </c>
      <c r="G328" s="122">
        <f t="shared" si="27"/>
        <v>0.19371003447410481</v>
      </c>
      <c r="H328" s="128">
        <f t="shared" si="28"/>
        <v>29331.186000000002</v>
      </c>
      <c r="I328" s="122">
        <f t="shared" si="29"/>
        <v>0.64603364268844765</v>
      </c>
      <c r="J328" s="128">
        <f t="shared" si="30"/>
        <v>125.79782948750655</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0.26515094339622641</v>
      </c>
      <c r="F329" s="128">
        <f t="shared" ref="F329:F392" si="32">SUMPRODUCT($K$2:$AI$2,$K329:$AI329)</f>
        <v>70.265000000000001</v>
      </c>
      <c r="G329" s="122">
        <f t="shared" ref="G329:G392" si="33">SUMPRODUCT($K$3:$AI$3,$K329:$AI329)/$J$3</f>
        <v>0.21265735249441944</v>
      </c>
      <c r="H329" s="128">
        <f t="shared" ref="H329:H392" si="34">SUMPRODUCT($K$3:$AI$3,$K329:$AI329)</f>
        <v>32200.151000000005</v>
      </c>
      <c r="I329" s="122">
        <f t="shared" ref="I329:I392" si="35">CORREL($K$4:$AI$4,$K329:$AI329)</f>
        <v>0.50103810986035757</v>
      </c>
      <c r="J329" s="128">
        <f t="shared" si="30"/>
        <v>124.68458780572118</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9.0211320754717009E-2</v>
      </c>
      <c r="F330" s="128">
        <f t="shared" si="32"/>
        <v>23.906000000000006</v>
      </c>
      <c r="G330" s="122">
        <f t="shared" si="33"/>
        <v>6.5865795347977124E-2</v>
      </c>
      <c r="H330" s="128">
        <f t="shared" si="34"/>
        <v>9973.2669999999998</v>
      </c>
      <c r="I330" s="122">
        <f t="shared" si="35"/>
        <v>0.50974641673386367</v>
      </c>
      <c r="J330" s="128">
        <f t="shared" ref="J330:J393" si="36">$E330/$G330*100</f>
        <v>136.96231902783452</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0.12532075471698112</v>
      </c>
      <c r="F331" s="128">
        <f t="shared" si="32"/>
        <v>33.209999999999994</v>
      </c>
      <c r="G331" s="122">
        <f t="shared" si="33"/>
        <v>0.1316044393665218</v>
      </c>
      <c r="H331" s="128">
        <f t="shared" si="34"/>
        <v>19927.280999999999</v>
      </c>
      <c r="I331" s="122">
        <f t="shared" si="35"/>
        <v>-0.25688954523474128</v>
      </c>
      <c r="J331" s="128">
        <f t="shared" si="36"/>
        <v>95.225324708051488</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0.10361132075471696</v>
      </c>
      <c r="F332" s="128">
        <f t="shared" si="32"/>
        <v>27.456999999999994</v>
      </c>
      <c r="G332" s="122">
        <f t="shared" si="33"/>
        <v>0.10570558321996062</v>
      </c>
      <c r="H332" s="128">
        <f t="shared" si="34"/>
        <v>16005.727999999997</v>
      </c>
      <c r="I332" s="122">
        <f t="shared" si="35"/>
        <v>-1.9421112214178651E-2</v>
      </c>
      <c r="J332" s="128">
        <f t="shared" si="36"/>
        <v>98.018777815277986</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0.13409433962264153</v>
      </c>
      <c r="F333" s="128">
        <f t="shared" si="32"/>
        <v>35.535000000000004</v>
      </c>
      <c r="G333" s="122">
        <f t="shared" si="33"/>
        <v>0.12775848974362358</v>
      </c>
      <c r="H333" s="128">
        <f t="shared" si="34"/>
        <v>19344.934999999998</v>
      </c>
      <c r="I333" s="122">
        <f t="shared" si="35"/>
        <v>0.36998012264369184</v>
      </c>
      <c r="J333" s="128">
        <f t="shared" si="36"/>
        <v>104.95923980608433</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0.26546792452830192</v>
      </c>
      <c r="F334" s="128">
        <f t="shared" si="32"/>
        <v>70.349000000000004</v>
      </c>
      <c r="G334" s="122">
        <f t="shared" si="33"/>
        <v>0.21515459192434191</v>
      </c>
      <c r="H334" s="128">
        <f t="shared" si="34"/>
        <v>32578.278000000006</v>
      </c>
      <c r="I334" s="122">
        <f t="shared" si="35"/>
        <v>0.55525495082023257</v>
      </c>
      <c r="J334" s="128">
        <f t="shared" si="36"/>
        <v>123.38473567027212</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0.12695094339622645</v>
      </c>
      <c r="F335" s="128">
        <f t="shared" si="32"/>
        <v>33.64200000000001</v>
      </c>
      <c r="G335" s="122">
        <f t="shared" si="33"/>
        <v>0.1233877081984969</v>
      </c>
      <c r="H335" s="128">
        <f t="shared" si="34"/>
        <v>18683.120000000003</v>
      </c>
      <c r="I335" s="122">
        <f t="shared" si="35"/>
        <v>0.30539862260902229</v>
      </c>
      <c r="J335" s="128">
        <f t="shared" si="36"/>
        <v>102.88783643829196</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6.633584905660378E-2</v>
      </c>
      <c r="F336" s="128">
        <f t="shared" si="32"/>
        <v>17.579000000000001</v>
      </c>
      <c r="G336" s="122">
        <f t="shared" si="33"/>
        <v>6.6695108903829112E-2</v>
      </c>
      <c r="H336" s="128">
        <f t="shared" si="34"/>
        <v>10098.839999999997</v>
      </c>
      <c r="I336" s="122">
        <f t="shared" si="35"/>
        <v>0.12730922118028606</v>
      </c>
      <c r="J336" s="128">
        <f t="shared" si="36"/>
        <v>99.461340039577166</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2.5211320754716982E-2</v>
      </c>
      <c r="F337" s="128">
        <f t="shared" si="32"/>
        <v>6.681</v>
      </c>
      <c r="G337" s="122">
        <f t="shared" si="33"/>
        <v>2.5043396425788213E-2</v>
      </c>
      <c r="H337" s="128">
        <f t="shared" si="34"/>
        <v>3792.0209999999997</v>
      </c>
      <c r="I337" s="122">
        <f t="shared" si="35"/>
        <v>5.4306204484657228E-2</v>
      </c>
      <c r="J337" s="128">
        <f t="shared" si="36"/>
        <v>100.67053336565743</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1.331320754716981E-2</v>
      </c>
      <c r="F338" s="128">
        <f t="shared" si="32"/>
        <v>3.5279999999999996</v>
      </c>
      <c r="G338" s="122">
        <f t="shared" si="33"/>
        <v>1.1837965103224185E-2</v>
      </c>
      <c r="H338" s="128">
        <f t="shared" si="34"/>
        <v>1792.4809999999998</v>
      </c>
      <c r="I338" s="122">
        <f t="shared" si="35"/>
        <v>0.47518302011220886</v>
      </c>
      <c r="J338" s="128">
        <f t="shared" si="36"/>
        <v>112.46195972941184</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5.0101886792452838E-2</v>
      </c>
      <c r="F339" s="128">
        <f t="shared" si="32"/>
        <v>13.277000000000003</v>
      </c>
      <c r="G339" s="122">
        <f t="shared" si="33"/>
        <v>4.2896524851734938E-2</v>
      </c>
      <c r="H339" s="128">
        <f t="shared" si="34"/>
        <v>6495.3060000000005</v>
      </c>
      <c r="I339" s="122">
        <f t="shared" si="35"/>
        <v>0.20219170877521542</v>
      </c>
      <c r="J339" s="128">
        <f t="shared" si="36"/>
        <v>116.797076139902</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4.9581132075471705E-2</v>
      </c>
      <c r="F340" s="128">
        <f t="shared" si="32"/>
        <v>13.139000000000001</v>
      </c>
      <c r="G340" s="122">
        <f t="shared" si="33"/>
        <v>4.2690142519383426E-2</v>
      </c>
      <c r="H340" s="128">
        <f t="shared" si="34"/>
        <v>6464.0559999999996</v>
      </c>
      <c r="I340" s="122">
        <f t="shared" si="35"/>
        <v>0.2503509064033535</v>
      </c>
      <c r="J340" s="128">
        <f t="shared" si="36"/>
        <v>116.1418752653717</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0.34610188679245285</v>
      </c>
      <c r="F341" s="128">
        <f t="shared" si="32"/>
        <v>91.716999999999999</v>
      </c>
      <c r="G341" s="122">
        <f t="shared" si="33"/>
        <v>0.34063172806403469</v>
      </c>
      <c r="H341" s="128">
        <f t="shared" si="34"/>
        <v>51577.775000000001</v>
      </c>
      <c r="I341" s="122">
        <f t="shared" si="35"/>
        <v>0.32175775797333267</v>
      </c>
      <c r="J341" s="128">
        <f t="shared" si="36"/>
        <v>101.60588643914869</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0.23981132075471698</v>
      </c>
      <c r="F342" s="128">
        <f t="shared" si="32"/>
        <v>63.55</v>
      </c>
      <c r="G342" s="122">
        <f t="shared" si="33"/>
        <v>0.23923552681979693</v>
      </c>
      <c r="H342" s="128">
        <f t="shared" si="34"/>
        <v>36224.56500000001</v>
      </c>
      <c r="I342" s="122">
        <f t="shared" si="35"/>
        <v>0.19653351479886894</v>
      </c>
      <c r="J342" s="128">
        <f t="shared" si="36"/>
        <v>100.240680781226</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0.3217509433962264</v>
      </c>
      <c r="F343" s="128">
        <f t="shared" si="32"/>
        <v>85.263999999999996</v>
      </c>
      <c r="G343" s="122">
        <f t="shared" si="33"/>
        <v>0.33859306687447993</v>
      </c>
      <c r="H343" s="128">
        <f t="shared" si="34"/>
        <v>51269.084999999999</v>
      </c>
      <c r="I343" s="122">
        <f t="shared" si="35"/>
        <v>-0.21968500301637114</v>
      </c>
      <c r="J343" s="128">
        <f t="shared" si="36"/>
        <v>95.025851050725421</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6.6867924528301884E-2</v>
      </c>
      <c r="F344" s="128">
        <f t="shared" si="32"/>
        <v>17.72</v>
      </c>
      <c r="G344" s="122">
        <f t="shared" si="33"/>
        <v>6.1435833256283927E-2</v>
      </c>
      <c r="H344" s="128">
        <f t="shared" si="34"/>
        <v>9302.491</v>
      </c>
      <c r="I344" s="122">
        <f t="shared" si="35"/>
        <v>0.28104184728364706</v>
      </c>
      <c r="J344" s="128">
        <f t="shared" si="36"/>
        <v>108.8418940284534</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0.20009811320754717</v>
      </c>
      <c r="F345" s="128">
        <f t="shared" si="32"/>
        <v>53.025999999999996</v>
      </c>
      <c r="G345" s="122">
        <f t="shared" si="33"/>
        <v>0.1851485820708238</v>
      </c>
      <c r="H345" s="128">
        <f t="shared" si="34"/>
        <v>28034.827999999998</v>
      </c>
      <c r="I345" s="122">
        <f t="shared" si="35"/>
        <v>0.25609898346054871</v>
      </c>
      <c r="J345" s="128">
        <f t="shared" si="36"/>
        <v>108.07434276272491</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5.5441509433962269E-2</v>
      </c>
      <c r="F346" s="128">
        <f t="shared" si="32"/>
        <v>14.692000000000002</v>
      </c>
      <c r="G346" s="122">
        <f t="shared" si="33"/>
        <v>5.4750861852619896E-2</v>
      </c>
      <c r="H346" s="128">
        <f t="shared" si="34"/>
        <v>8290.2659999999996</v>
      </c>
      <c r="I346" s="122">
        <f t="shared" si="35"/>
        <v>-0.1309326914539336</v>
      </c>
      <c r="J346" s="128">
        <f t="shared" si="36"/>
        <v>101.26143691253935</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4.5150943396226412E-2</v>
      </c>
      <c r="F347" s="128">
        <f t="shared" si="32"/>
        <v>11.965</v>
      </c>
      <c r="G347" s="122">
        <f t="shared" si="33"/>
        <v>4.6355578596996391E-2</v>
      </c>
      <c r="H347" s="128">
        <f t="shared" si="34"/>
        <v>7019.0689999999995</v>
      </c>
      <c r="I347" s="122">
        <f t="shared" si="35"/>
        <v>-0.20146861155470797</v>
      </c>
      <c r="J347" s="128">
        <f t="shared" si="36"/>
        <v>97.401315575752449</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0.37792075471698117</v>
      </c>
      <c r="F348" s="128">
        <f t="shared" si="32"/>
        <v>100.14900000000002</v>
      </c>
      <c r="G348" s="122">
        <f t="shared" si="33"/>
        <v>0.38727181048488285</v>
      </c>
      <c r="H348" s="128">
        <f t="shared" si="34"/>
        <v>58639.922999999995</v>
      </c>
      <c r="I348" s="122">
        <f t="shared" si="35"/>
        <v>-0.4909039270689472</v>
      </c>
      <c r="J348" s="128">
        <f t="shared" si="36"/>
        <v>97.585402418989986</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0.39980754716981126</v>
      </c>
      <c r="F349" s="128">
        <f t="shared" si="32"/>
        <v>105.94899999999998</v>
      </c>
      <c r="G349" s="122">
        <f t="shared" si="33"/>
        <v>0.38745178908716271</v>
      </c>
      <c r="H349" s="128">
        <f t="shared" si="34"/>
        <v>58667.175000000003</v>
      </c>
      <c r="I349" s="122">
        <f t="shared" si="35"/>
        <v>0.54401946603460027</v>
      </c>
      <c r="J349" s="128">
        <f t="shared" si="36"/>
        <v>103.18897948871491</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0.11667547169811322</v>
      </c>
      <c r="F350" s="128">
        <f t="shared" si="32"/>
        <v>30.919000000000004</v>
      </c>
      <c r="G350" s="122">
        <f t="shared" si="33"/>
        <v>0.11810364685836557</v>
      </c>
      <c r="H350" s="128">
        <f t="shared" si="34"/>
        <v>17883.017999999996</v>
      </c>
      <c r="I350" s="122">
        <f t="shared" si="35"/>
        <v>-0.26585143516441523</v>
      </c>
      <c r="J350" s="128">
        <f t="shared" si="36"/>
        <v>98.790744233355412</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4.8732075471698111E-2</v>
      </c>
      <c r="F351" s="128">
        <f t="shared" si="32"/>
        <v>12.914</v>
      </c>
      <c r="G351" s="122">
        <f t="shared" si="33"/>
        <v>5.0733730467976065E-2</v>
      </c>
      <c r="H351" s="128">
        <f t="shared" si="34"/>
        <v>7682</v>
      </c>
      <c r="I351" s="122">
        <f t="shared" si="35"/>
        <v>-0.50206858535900201</v>
      </c>
      <c r="J351" s="128">
        <f t="shared" si="36"/>
        <v>96.054587396167463</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5.7218867924528294E-2</v>
      </c>
      <c r="F352" s="128">
        <f t="shared" si="32"/>
        <v>15.162999999999998</v>
      </c>
      <c r="G352" s="122">
        <f t="shared" si="33"/>
        <v>5.6445891505633408E-2</v>
      </c>
      <c r="H352" s="128">
        <f t="shared" si="34"/>
        <v>8546.9239999999991</v>
      </c>
      <c r="I352" s="122">
        <f t="shared" si="35"/>
        <v>0.18056036449536858</v>
      </c>
      <c r="J352" s="128">
        <f t="shared" si="36"/>
        <v>101.36941130395245</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0.13524905660377359</v>
      </c>
      <c r="F353" s="128">
        <f t="shared" si="32"/>
        <v>35.841000000000001</v>
      </c>
      <c r="G353" s="122">
        <f t="shared" si="33"/>
        <v>0.14323974692572877</v>
      </c>
      <c r="H353" s="128">
        <f t="shared" si="34"/>
        <v>21689.075999999997</v>
      </c>
      <c r="I353" s="122">
        <f t="shared" si="35"/>
        <v>-0.48533685448131969</v>
      </c>
      <c r="J353" s="128">
        <f t="shared" si="36"/>
        <v>94.421457386336755</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0.39089056603773586</v>
      </c>
      <c r="F354" s="128">
        <f t="shared" si="32"/>
        <v>103.586</v>
      </c>
      <c r="G354" s="122">
        <f t="shared" si="33"/>
        <v>0.38495620071589909</v>
      </c>
      <c r="H354" s="128">
        <f t="shared" si="34"/>
        <v>58289.29800000001</v>
      </c>
      <c r="I354" s="122">
        <f t="shared" si="35"/>
        <v>0.22495917338329371</v>
      </c>
      <c r="J354" s="128">
        <f t="shared" si="36"/>
        <v>101.54156896571629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0.22335094339622641</v>
      </c>
      <c r="F355" s="128">
        <f t="shared" si="32"/>
        <v>59.187999999999995</v>
      </c>
      <c r="G355" s="122">
        <f t="shared" si="33"/>
        <v>0.21040800961576558</v>
      </c>
      <c r="H355" s="128">
        <f t="shared" si="34"/>
        <v>31859.559999999994</v>
      </c>
      <c r="I355" s="122">
        <f t="shared" si="35"/>
        <v>0.58932144388337204</v>
      </c>
      <c r="J355" s="128">
        <f t="shared" si="36"/>
        <v>106.15135032363854</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7.6271698113207539E-2</v>
      </c>
      <c r="F356" s="128">
        <f t="shared" si="32"/>
        <v>20.212</v>
      </c>
      <c r="G356" s="122">
        <f t="shared" si="33"/>
        <v>8.4025571596507684E-2</v>
      </c>
      <c r="H356" s="128">
        <f t="shared" si="34"/>
        <v>12722.984</v>
      </c>
      <c r="I356" s="122">
        <f t="shared" si="35"/>
        <v>-0.36277632024199835</v>
      </c>
      <c r="J356" s="128">
        <f t="shared" si="36"/>
        <v>90.772007454427822</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0.17404150943396227</v>
      </c>
      <c r="F357" s="128">
        <f t="shared" si="32"/>
        <v>46.121000000000002</v>
      </c>
      <c r="G357" s="122">
        <f t="shared" si="33"/>
        <v>0.17714439498606505</v>
      </c>
      <c r="H357" s="128">
        <f t="shared" si="34"/>
        <v>26822.85</v>
      </c>
      <c r="I357" s="122">
        <f t="shared" si="35"/>
        <v>2.45863657424721E-2</v>
      </c>
      <c r="J357" s="128">
        <f t="shared" si="36"/>
        <v>98.248386265708916</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0.58850943396226429</v>
      </c>
      <c r="F358" s="128">
        <f t="shared" si="32"/>
        <v>155.95500000000004</v>
      </c>
      <c r="G358" s="122">
        <f t="shared" si="33"/>
        <v>0.61109903049835557</v>
      </c>
      <c r="H358" s="128">
        <f t="shared" si="34"/>
        <v>92531.393000000011</v>
      </c>
      <c r="I358" s="122">
        <f t="shared" si="35"/>
        <v>-0.19851021639158647</v>
      </c>
      <c r="J358" s="128">
        <f t="shared" si="36"/>
        <v>96.303447492353357</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0.11118490566037736</v>
      </c>
      <c r="F359" s="128">
        <f t="shared" si="32"/>
        <v>29.464000000000002</v>
      </c>
      <c r="G359" s="122">
        <f t="shared" si="33"/>
        <v>0.10246448903036626</v>
      </c>
      <c r="H359" s="128">
        <f t="shared" si="34"/>
        <v>15514.967999999999</v>
      </c>
      <c r="I359" s="122">
        <f t="shared" si="35"/>
        <v>0.35312534898673337</v>
      </c>
      <c r="J359" s="128">
        <f t="shared" si="36"/>
        <v>108.51067205090608</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0.20084528301886795</v>
      </c>
      <c r="F360" s="128">
        <f t="shared" si="32"/>
        <v>53.224000000000004</v>
      </c>
      <c r="G360" s="122">
        <f t="shared" si="33"/>
        <v>0.18741485820708237</v>
      </c>
      <c r="H360" s="128">
        <f t="shared" si="34"/>
        <v>28377.982999999997</v>
      </c>
      <c r="I360" s="122">
        <f t="shared" si="35"/>
        <v>0.2569085808162096</v>
      </c>
      <c r="J360" s="128">
        <f t="shared" si="36"/>
        <v>107.16614730564518</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5.9026415094339618E-2</v>
      </c>
      <c r="F361" s="128">
        <f t="shared" si="32"/>
        <v>15.641999999999999</v>
      </c>
      <c r="G361" s="122">
        <f t="shared" si="33"/>
        <v>5.9695201363114028E-2</v>
      </c>
      <c r="H361" s="128">
        <f t="shared" si="34"/>
        <v>9038.9279999999999</v>
      </c>
      <c r="I361" s="122">
        <f t="shared" si="35"/>
        <v>-0.17254637479485579</v>
      </c>
      <c r="J361" s="128">
        <f t="shared" si="36"/>
        <v>98.879664942067421</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9.7094339622641503E-3</v>
      </c>
      <c r="F362" s="128">
        <f t="shared" si="32"/>
        <v>2.573</v>
      </c>
      <c r="G362" s="122">
        <f t="shared" si="33"/>
        <v>9.5477155952396649E-3</v>
      </c>
      <c r="H362" s="128">
        <f t="shared" si="34"/>
        <v>1445.6959999999997</v>
      </c>
      <c r="I362" s="122">
        <f t="shared" si="35"/>
        <v>-7.8473818263988124E-2</v>
      </c>
      <c r="J362" s="128">
        <f t="shared" si="36"/>
        <v>101.69379120493613</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3.1079245283018871E-2</v>
      </c>
      <c r="F363" s="128">
        <f t="shared" si="32"/>
        <v>8.2360000000000007</v>
      </c>
      <c r="G363" s="122">
        <f t="shared" si="33"/>
        <v>2.9892271724629833E-2</v>
      </c>
      <c r="H363" s="128">
        <f t="shared" si="34"/>
        <v>4526.2280000000001</v>
      </c>
      <c r="I363" s="122">
        <f t="shared" si="35"/>
        <v>8.5930017842425405E-2</v>
      </c>
      <c r="J363" s="128">
        <f t="shared" si="36"/>
        <v>103.97083757742985</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0.56416603773584917</v>
      </c>
      <c r="F364" s="128">
        <f t="shared" si="32"/>
        <v>149.50400000000002</v>
      </c>
      <c r="G364" s="122">
        <f t="shared" si="33"/>
        <v>0.57424652947469912</v>
      </c>
      <c r="H364" s="128">
        <f t="shared" si="34"/>
        <v>86951.260999999984</v>
      </c>
      <c r="I364" s="122">
        <f t="shared" si="35"/>
        <v>-0.28954784468163269</v>
      </c>
      <c r="J364" s="128">
        <f t="shared" si="36"/>
        <v>98.244570716331324</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0.61528679245283013</v>
      </c>
      <c r="F365" s="128">
        <f t="shared" si="32"/>
        <v>163.05099999999999</v>
      </c>
      <c r="G365" s="122">
        <f t="shared" si="33"/>
        <v>0.58811882999379184</v>
      </c>
      <c r="H365" s="128">
        <f t="shared" si="34"/>
        <v>89051.776999999973</v>
      </c>
      <c r="I365" s="122">
        <f t="shared" si="35"/>
        <v>0.28617198798114307</v>
      </c>
      <c r="J365" s="128">
        <f t="shared" si="36"/>
        <v>104.61946822197908</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0.37344905660377359</v>
      </c>
      <c r="F366" s="128">
        <f t="shared" si="32"/>
        <v>98.963999999999999</v>
      </c>
      <c r="G366" s="122">
        <f t="shared" si="33"/>
        <v>0.37499342878653796</v>
      </c>
      <c r="H366" s="128">
        <f t="shared" si="34"/>
        <v>56780.755000000005</v>
      </c>
      <c r="I366" s="122">
        <f t="shared" si="35"/>
        <v>-2.4140061593329046E-2</v>
      </c>
      <c r="J366" s="128">
        <f t="shared" si="36"/>
        <v>99.588160201163561</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0.44572075471698114</v>
      </c>
      <c r="F367" s="128">
        <f t="shared" si="32"/>
        <v>118.116</v>
      </c>
      <c r="G367" s="122">
        <f t="shared" si="33"/>
        <v>0.40283647254619659</v>
      </c>
      <c r="H367" s="128">
        <f t="shared" si="34"/>
        <v>60996.692999999992</v>
      </c>
      <c r="I367" s="122">
        <f t="shared" si="35"/>
        <v>0.41872732640879318</v>
      </c>
      <c r="J367" s="128">
        <f t="shared" si="36"/>
        <v>110.6455807985129</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7.2105660377358494E-2</v>
      </c>
      <c r="F368" s="128">
        <f t="shared" si="32"/>
        <v>19.108000000000001</v>
      </c>
      <c r="G368" s="122">
        <f t="shared" si="33"/>
        <v>6.9362480022190226E-2</v>
      </c>
      <c r="H368" s="128">
        <f t="shared" si="34"/>
        <v>10502.727999999999</v>
      </c>
      <c r="I368" s="122">
        <f t="shared" si="35"/>
        <v>4.8731895471976511E-2</v>
      </c>
      <c r="J368" s="128">
        <f t="shared" si="36"/>
        <v>103.95484756930647</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0.25194716981132076</v>
      </c>
      <c r="F369" s="128">
        <f t="shared" si="32"/>
        <v>66.766000000000005</v>
      </c>
      <c r="G369" s="122">
        <f t="shared" si="33"/>
        <v>0.2545115045767346</v>
      </c>
      <c r="H369" s="128">
        <f t="shared" si="34"/>
        <v>38537.623</v>
      </c>
      <c r="I369" s="122">
        <f t="shared" si="35"/>
        <v>2.7572571565973692E-2</v>
      </c>
      <c r="J369" s="128">
        <f t="shared" si="36"/>
        <v>98.992448388657934</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0.18073207547169817</v>
      </c>
      <c r="F370" s="128">
        <f t="shared" si="32"/>
        <v>47.894000000000013</v>
      </c>
      <c r="G370" s="122">
        <f t="shared" si="33"/>
        <v>0.18030343156031645</v>
      </c>
      <c r="H370" s="128">
        <f t="shared" si="34"/>
        <v>27301.184999999998</v>
      </c>
      <c r="I370" s="122">
        <f t="shared" si="35"/>
        <v>0.14505110400093701</v>
      </c>
      <c r="J370" s="128">
        <f t="shared" si="36"/>
        <v>100.23773474951214</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0.38134716981132072</v>
      </c>
      <c r="F371" s="128">
        <f t="shared" si="32"/>
        <v>101.05699999999999</v>
      </c>
      <c r="G371" s="122">
        <f t="shared" si="33"/>
        <v>0.34789057443632848</v>
      </c>
      <c r="H371" s="128">
        <f t="shared" si="34"/>
        <v>52676.89499999999</v>
      </c>
      <c r="I371" s="122">
        <f t="shared" si="35"/>
        <v>0.38979847098244619</v>
      </c>
      <c r="J371" s="128">
        <f t="shared" si="36"/>
        <v>109.61698816623601</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0.19814339622641508</v>
      </c>
      <c r="F372" s="128">
        <f t="shared" si="32"/>
        <v>52.507999999999996</v>
      </c>
      <c r="G372" s="122">
        <f t="shared" si="33"/>
        <v>0.19199862631919587</v>
      </c>
      <c r="H372" s="128">
        <f t="shared" si="34"/>
        <v>29072.047999999999</v>
      </c>
      <c r="I372" s="122">
        <f t="shared" si="35"/>
        <v>0.13928212266379145</v>
      </c>
      <c r="J372" s="128">
        <f t="shared" si="36"/>
        <v>103.20042389105618</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0.24546037735849055</v>
      </c>
      <c r="F373" s="128">
        <f t="shared" si="32"/>
        <v>65.046999999999997</v>
      </c>
      <c r="G373" s="122">
        <f t="shared" si="33"/>
        <v>0.21305822953677897</v>
      </c>
      <c r="H373" s="128">
        <f t="shared" si="34"/>
        <v>32260.850999999999</v>
      </c>
      <c r="I373" s="122">
        <f t="shared" si="35"/>
        <v>0.48953775386915277</v>
      </c>
      <c r="J373" s="128">
        <f t="shared" si="36"/>
        <v>115.20811840601452</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8.2709433962264142E-2</v>
      </c>
      <c r="F374" s="128">
        <f t="shared" si="32"/>
        <v>21.917999999999999</v>
      </c>
      <c r="G374" s="122">
        <f t="shared" si="33"/>
        <v>8.0801212537479017E-2</v>
      </c>
      <c r="H374" s="128">
        <f t="shared" si="34"/>
        <v>12234.757999999998</v>
      </c>
      <c r="I374" s="122">
        <f t="shared" si="35"/>
        <v>2.6292482643733919E-2</v>
      </c>
      <c r="J374" s="128">
        <f t="shared" si="36"/>
        <v>102.36162473910898</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0.11650188679245282</v>
      </c>
      <c r="F375" s="128">
        <f t="shared" si="32"/>
        <v>30.872999999999998</v>
      </c>
      <c r="G375" s="122">
        <f t="shared" si="33"/>
        <v>0.10754310583946426</v>
      </c>
      <c r="H375" s="128">
        <f t="shared" si="34"/>
        <v>16283.962</v>
      </c>
      <c r="I375" s="122">
        <f t="shared" si="35"/>
        <v>0.54627302343292383</v>
      </c>
      <c r="J375" s="128">
        <f t="shared" si="36"/>
        <v>108.33040935823617</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3.1320754716981133E-2</v>
      </c>
      <c r="F376" s="128">
        <f t="shared" si="32"/>
        <v>8.3000000000000007</v>
      </c>
      <c r="G376" s="122">
        <f t="shared" si="33"/>
        <v>3.3295143245849243E-2</v>
      </c>
      <c r="H376" s="128">
        <f t="shared" si="34"/>
        <v>5041.4840000000004</v>
      </c>
      <c r="I376" s="122">
        <f t="shared" si="35"/>
        <v>-0.48025470202438236</v>
      </c>
      <c r="J376" s="128">
        <f t="shared" si="36"/>
        <v>94.070040443168097</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0.38687547169811315</v>
      </c>
      <c r="F377" s="128">
        <f t="shared" si="32"/>
        <v>102.52199999999999</v>
      </c>
      <c r="G377" s="122">
        <f t="shared" si="33"/>
        <v>0.3723251925134396</v>
      </c>
      <c r="H377" s="128">
        <f t="shared" si="34"/>
        <v>56376.735999999997</v>
      </c>
      <c r="I377" s="122">
        <f t="shared" si="35"/>
        <v>0.24368927620988456</v>
      </c>
      <c r="J377" s="128">
        <f t="shared" si="36"/>
        <v>103.90794914694051</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0.24269433962264153</v>
      </c>
      <c r="F378" s="128">
        <f t="shared" si="32"/>
        <v>64.314000000000007</v>
      </c>
      <c r="G378" s="122">
        <f t="shared" si="33"/>
        <v>0.24506102312802966</v>
      </c>
      <c r="H378" s="128">
        <f t="shared" si="34"/>
        <v>37106.649999999994</v>
      </c>
      <c r="I378" s="122">
        <f t="shared" si="35"/>
        <v>-1.9731190808274439E-3</v>
      </c>
      <c r="J378" s="128">
        <f t="shared" si="36"/>
        <v>99.034247276380754</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0.17870188679245283</v>
      </c>
      <c r="F379" s="128">
        <f t="shared" si="32"/>
        <v>47.356000000000002</v>
      </c>
      <c r="G379" s="122">
        <f t="shared" si="33"/>
        <v>0.16056623386915692</v>
      </c>
      <c r="H379" s="128">
        <f t="shared" si="34"/>
        <v>24312.618000000002</v>
      </c>
      <c r="I379" s="122">
        <f t="shared" si="35"/>
        <v>0.45507315022709061</v>
      </c>
      <c r="J379" s="128">
        <f t="shared" si="36"/>
        <v>111.29481117311029</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1.1562264150943398E-2</v>
      </c>
      <c r="F380" s="128">
        <f t="shared" si="32"/>
        <v>3.0640000000000005</v>
      </c>
      <c r="G380" s="122">
        <f t="shared" si="33"/>
        <v>1.200507205219987E-2</v>
      </c>
      <c r="H380" s="128">
        <f t="shared" si="34"/>
        <v>1817.7839999999999</v>
      </c>
      <c r="I380" s="122">
        <f t="shared" si="35"/>
        <v>-0.22644342921922259</v>
      </c>
      <c r="J380" s="128">
        <f t="shared" si="36"/>
        <v>96.31149318112314</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5.5987584905660359</v>
      </c>
      <c r="F381" s="128">
        <f t="shared" si="32"/>
        <v>1483.6709999999996</v>
      </c>
      <c r="G381" s="122">
        <f t="shared" si="33"/>
        <v>4.8935454371342901</v>
      </c>
      <c r="H381" s="128">
        <f t="shared" si="34"/>
        <v>740970.8629999999</v>
      </c>
      <c r="I381" s="122">
        <f t="shared" si="35"/>
        <v>0.40472209487705002</v>
      </c>
      <c r="J381" s="128">
        <f t="shared" si="36"/>
        <v>114.41108624598213</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0.65879245283018861</v>
      </c>
      <c r="F382" s="128">
        <f t="shared" si="32"/>
        <v>174.57999999999998</v>
      </c>
      <c r="G382" s="122">
        <f t="shared" si="33"/>
        <v>0.60593096593535778</v>
      </c>
      <c r="H382" s="128">
        <f t="shared" si="34"/>
        <v>91748.85500000001</v>
      </c>
      <c r="I382" s="122">
        <f t="shared" si="35"/>
        <v>0.47580048092170113</v>
      </c>
      <c r="J382" s="128">
        <f t="shared" si="36"/>
        <v>108.7240114578449</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0.10453207547169811</v>
      </c>
      <c r="F383" s="128">
        <f t="shared" si="32"/>
        <v>27.701000000000001</v>
      </c>
      <c r="G383" s="122">
        <f t="shared" si="33"/>
        <v>8.8273501168949539E-2</v>
      </c>
      <c r="H383" s="128">
        <f t="shared" si="34"/>
        <v>13366.197000000002</v>
      </c>
      <c r="I383" s="122">
        <f t="shared" si="35"/>
        <v>0.58299053631941034</v>
      </c>
      <c r="J383" s="128">
        <f t="shared" si="36"/>
        <v>118.41840879476476</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2.8294339622641506E-2</v>
      </c>
      <c r="F384" s="128">
        <f t="shared" si="32"/>
        <v>7.4979999999999993</v>
      </c>
      <c r="G384" s="122">
        <f t="shared" si="33"/>
        <v>3.698947284999142E-2</v>
      </c>
      <c r="H384" s="128">
        <f t="shared" si="34"/>
        <v>5600.8720000000003</v>
      </c>
      <c r="I384" s="122">
        <f t="shared" si="35"/>
        <v>-0.41164865989808619</v>
      </c>
      <c r="J384" s="128">
        <f t="shared" si="36"/>
        <v>76.49295175788933</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0.26851698113207545</v>
      </c>
      <c r="F385" s="128">
        <f t="shared" si="32"/>
        <v>71.156999999999996</v>
      </c>
      <c r="G385" s="122">
        <f t="shared" si="33"/>
        <v>0.24254991480537322</v>
      </c>
      <c r="H385" s="128">
        <f t="shared" si="34"/>
        <v>36726.423000000003</v>
      </c>
      <c r="I385" s="122">
        <f t="shared" si="35"/>
        <v>0.28337773414140099</v>
      </c>
      <c r="J385" s="128">
        <f t="shared" si="36"/>
        <v>110.7058649546584</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0.70341886792452823</v>
      </c>
      <c r="F386" s="128">
        <f t="shared" si="32"/>
        <v>186.40599999999998</v>
      </c>
      <c r="G386" s="122">
        <f t="shared" si="33"/>
        <v>0.70191489783249028</v>
      </c>
      <c r="H386" s="128">
        <f t="shared" si="34"/>
        <v>106282.55000000002</v>
      </c>
      <c r="I386" s="122">
        <f t="shared" si="35"/>
        <v>-0.17862020855202121</v>
      </c>
      <c r="J386" s="128">
        <f t="shared" si="36"/>
        <v>100.21426672901261</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0.48349056603773582</v>
      </c>
      <c r="F387" s="128">
        <f t="shared" si="32"/>
        <v>128.125</v>
      </c>
      <c r="G387" s="122">
        <f t="shared" si="33"/>
        <v>0.40008750610891702</v>
      </c>
      <c r="H387" s="128">
        <f t="shared" si="34"/>
        <v>60580.45</v>
      </c>
      <c r="I387" s="122">
        <f t="shared" si="35"/>
        <v>0.53957335411660345</v>
      </c>
      <c r="J387" s="128">
        <f t="shared" si="36"/>
        <v>120.84620455658862</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2.3849056603773588E-3</v>
      </c>
      <c r="F388" s="128">
        <f t="shared" si="32"/>
        <v>0.63200000000000012</v>
      </c>
      <c r="G388" s="122">
        <f t="shared" si="33"/>
        <v>2.420518036164789E-3</v>
      </c>
      <c r="H388" s="128">
        <f t="shared" si="34"/>
        <v>366.51000000000005</v>
      </c>
      <c r="I388" s="122">
        <f t="shared" si="35"/>
        <v>8.7228007348959233E-2</v>
      </c>
      <c r="J388" s="128">
        <f t="shared" si="36"/>
        <v>98.528729170559842</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1.827169811320755E-2</v>
      </c>
      <c r="F389" s="128">
        <f t="shared" si="32"/>
        <v>4.8420000000000005</v>
      </c>
      <c r="G389" s="122">
        <f t="shared" si="33"/>
        <v>1.5683531680513545E-2</v>
      </c>
      <c r="H389" s="128">
        <f t="shared" si="34"/>
        <v>2374.7690000000002</v>
      </c>
      <c r="I389" s="122">
        <f t="shared" si="35"/>
        <v>0.56135450756108352</v>
      </c>
      <c r="J389" s="128">
        <f t="shared" si="36"/>
        <v>116.50244654977647</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1.9698113207547172E-3</v>
      </c>
      <c r="F390" s="128">
        <f t="shared" si="32"/>
        <v>0.52200000000000002</v>
      </c>
      <c r="G390" s="122">
        <f t="shared" si="33"/>
        <v>1.8699560157973295E-3</v>
      </c>
      <c r="H390" s="128">
        <f t="shared" si="34"/>
        <v>283.14500000000004</v>
      </c>
      <c r="I390" s="122">
        <f t="shared" si="35"/>
        <v>-8.4930442133599168E-2</v>
      </c>
      <c r="J390" s="128">
        <f t="shared" si="36"/>
        <v>105.33998148158636</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2.2094339622641512E-2</v>
      </c>
      <c r="F391" s="128">
        <f t="shared" si="32"/>
        <v>5.8550000000000004</v>
      </c>
      <c r="G391" s="122">
        <f t="shared" si="33"/>
        <v>1.7614471198932755E-2</v>
      </c>
      <c r="H391" s="128">
        <f t="shared" si="34"/>
        <v>2667.1480000000001</v>
      </c>
      <c r="I391" s="122">
        <f t="shared" si="35"/>
        <v>0.59403559883670276</v>
      </c>
      <c r="J391" s="128">
        <f t="shared" si="36"/>
        <v>125.43288625082421</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2.6415094339622642E-4</v>
      </c>
      <c r="F392" s="128">
        <f t="shared" si="32"/>
        <v>7.0000000000000007E-2</v>
      </c>
      <c r="G392" s="122">
        <f t="shared" si="33"/>
        <v>2.2511854601170274E-4</v>
      </c>
      <c r="H392" s="128">
        <f t="shared" si="34"/>
        <v>34.087000000000003</v>
      </c>
      <c r="I392" s="122">
        <f t="shared" si="35"/>
        <v>8.7549810017118354E-2</v>
      </c>
      <c r="J392" s="128">
        <f t="shared" si="36"/>
        <v>117.33859696414999</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5.4264150943396225E-3</v>
      </c>
      <c r="F393" s="128">
        <f t="shared" ref="F393:F456" si="38">SUMPRODUCT($K$2:$AI$2,$K393:$AI393)</f>
        <v>1.4379999999999999</v>
      </c>
      <c r="G393" s="122">
        <f t="shared" ref="G393:G456" si="39">SUMPRODUCT($K$3:$AI$3,$K393:$AI393)/$J$3</f>
        <v>4.3611261540900028E-3</v>
      </c>
      <c r="H393" s="128">
        <f t="shared" ref="H393:H456" si="40">SUMPRODUCT($K$3:$AI$3,$K393:$AI393)</f>
        <v>660.35300000000007</v>
      </c>
      <c r="I393" s="122">
        <f t="shared" ref="I393:I456" si="41">CORREL($K$4:$AI$4,$K393:$AI393)</f>
        <v>0.39130802398653997</v>
      </c>
      <c r="J393" s="128">
        <f t="shared" si="36"/>
        <v>124.42692329022765</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3.2943396226415098E-3</v>
      </c>
      <c r="F394" s="128">
        <f t="shared" si="38"/>
        <v>0.87300000000000011</v>
      </c>
      <c r="G394" s="122">
        <f t="shared" si="39"/>
        <v>2.3452627824961368E-3</v>
      </c>
      <c r="H394" s="128">
        <f t="shared" si="40"/>
        <v>355.11500000000001</v>
      </c>
      <c r="I394" s="122">
        <f t="shared" si="41"/>
        <v>0.53283202038851429</v>
      </c>
      <c r="J394" s="128">
        <f t="shared" ref="J394:J457" si="42">$E394/$G394*100</f>
        <v>140.46782506543855</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2.1509433962264152E-4</v>
      </c>
      <c r="F395" s="128">
        <f t="shared" si="38"/>
        <v>5.7000000000000002E-2</v>
      </c>
      <c r="G395" s="122">
        <f t="shared" si="39"/>
        <v>1.679456867743597E-4</v>
      </c>
      <c r="H395" s="128">
        <f t="shared" si="40"/>
        <v>25.43</v>
      </c>
      <c r="I395" s="122">
        <f t="shared" si="41"/>
        <v>0.15974779034064907</v>
      </c>
      <c r="J395" s="128">
        <f t="shared" si="42"/>
        <v>128.07375036170325</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1.7283018867924529E-3</v>
      </c>
      <c r="F396" s="128">
        <f t="shared" si="38"/>
        <v>0.45800000000000002</v>
      </c>
      <c r="G396" s="122">
        <f t="shared" si="39"/>
        <v>1.3564569602028821E-3</v>
      </c>
      <c r="H396" s="128">
        <f t="shared" si="40"/>
        <v>205.392</v>
      </c>
      <c r="I396" s="122">
        <f t="shared" si="41"/>
        <v>0.3792630834618228</v>
      </c>
      <c r="J396" s="128">
        <f t="shared" si="42"/>
        <v>127.41295429926171</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1.3226415094339623E-2</v>
      </c>
      <c r="F397" s="128">
        <f t="shared" si="38"/>
        <v>3.5049999999999999</v>
      </c>
      <c r="G397" s="122">
        <f t="shared" si="39"/>
        <v>1.0444900870438128E-2</v>
      </c>
      <c r="H397" s="128">
        <f t="shared" si="40"/>
        <v>1581.5460000000005</v>
      </c>
      <c r="I397" s="122">
        <f t="shared" si="41"/>
        <v>0.57742837699903216</v>
      </c>
      <c r="J397" s="128">
        <f t="shared" si="42"/>
        <v>126.63035540886681</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1.9984905660377361E-2</v>
      </c>
      <c r="F398" s="128">
        <f t="shared" si="38"/>
        <v>5.2960000000000012</v>
      </c>
      <c r="G398" s="122">
        <f t="shared" si="39"/>
        <v>1.3988185024237541E-2</v>
      </c>
      <c r="H398" s="128">
        <f t="shared" si="40"/>
        <v>2118.0630000000001</v>
      </c>
      <c r="I398" s="122">
        <f t="shared" si="41"/>
        <v>0.50771901703860645</v>
      </c>
      <c r="J398" s="128">
        <f t="shared" si="42"/>
        <v>142.86989788703261</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9.9735849056603789E-3</v>
      </c>
      <c r="F400" s="128">
        <f t="shared" si="38"/>
        <v>2.6430000000000002</v>
      </c>
      <c r="G400" s="122">
        <f t="shared" si="39"/>
        <v>7.3761970175276383E-3</v>
      </c>
      <c r="H400" s="128">
        <f t="shared" si="40"/>
        <v>1116.8889999999999</v>
      </c>
      <c r="I400" s="122">
        <f t="shared" si="41"/>
        <v>0.41098118734604216</v>
      </c>
      <c r="J400" s="128">
        <f t="shared" si="42"/>
        <v>135.21310347270708</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9.0188679245283021E-4</v>
      </c>
      <c r="F401" s="128">
        <f t="shared" si="38"/>
        <v>0.23900000000000002</v>
      </c>
      <c r="G401" s="122">
        <f t="shared" si="39"/>
        <v>7.5742646184733648E-4</v>
      </c>
      <c r="H401" s="128">
        <f t="shared" si="40"/>
        <v>114.688</v>
      </c>
      <c r="I401" s="122">
        <f t="shared" si="41"/>
        <v>0.1615993446836661</v>
      </c>
      <c r="J401" s="128">
        <f t="shared" si="42"/>
        <v>119.07252226878371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0.98532075471698122</v>
      </c>
      <c r="F402" s="128">
        <f t="shared" si="38"/>
        <v>261.11</v>
      </c>
      <c r="G402" s="122">
        <f t="shared" si="39"/>
        <v>0.81798162701924471</v>
      </c>
      <c r="H402" s="128">
        <f t="shared" si="40"/>
        <v>123857.14199999999</v>
      </c>
      <c r="I402" s="122">
        <f t="shared" si="41"/>
        <v>0.56728589417495623</v>
      </c>
      <c r="J402" s="128">
        <f t="shared" si="42"/>
        <v>120.45756556996598</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0.17238113207547168</v>
      </c>
      <c r="F403" s="128">
        <f t="shared" si="38"/>
        <v>45.680999999999997</v>
      </c>
      <c r="G403" s="122">
        <f t="shared" si="39"/>
        <v>0.16627541639699375</v>
      </c>
      <c r="H403" s="128">
        <f t="shared" si="40"/>
        <v>25177.091</v>
      </c>
      <c r="I403" s="122">
        <f t="shared" si="41"/>
        <v>0.23409234850572441</v>
      </c>
      <c r="J403" s="128">
        <f t="shared" si="42"/>
        <v>103.67204954934535</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0.93192830188679243</v>
      </c>
      <c r="F404" s="128">
        <f t="shared" si="38"/>
        <v>246.96099999999998</v>
      </c>
      <c r="G404" s="122">
        <f t="shared" si="39"/>
        <v>0.76848142228797112</v>
      </c>
      <c r="H404" s="128">
        <f t="shared" si="40"/>
        <v>116361.92000000001</v>
      </c>
      <c r="I404" s="122">
        <f t="shared" si="41"/>
        <v>0.56799109564391947</v>
      </c>
      <c r="J404" s="128">
        <f t="shared" si="42"/>
        <v>121.26881338421911</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0.10234716981132075</v>
      </c>
      <c r="F405" s="128">
        <f t="shared" si="38"/>
        <v>27.122</v>
      </c>
      <c r="G405" s="122">
        <f t="shared" si="39"/>
        <v>7.6332576047761821E-2</v>
      </c>
      <c r="H405" s="128">
        <f t="shared" si="40"/>
        <v>11558.126</v>
      </c>
      <c r="I405" s="122">
        <f t="shared" si="41"/>
        <v>6.869652002113559E-2</v>
      </c>
      <c r="J405" s="128">
        <f t="shared" si="42"/>
        <v>134.08059194449487</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0.54505660377358489</v>
      </c>
      <c r="F406" s="128">
        <f t="shared" si="38"/>
        <v>144.44</v>
      </c>
      <c r="G406" s="122">
        <f t="shared" si="39"/>
        <v>0.47234429196000477</v>
      </c>
      <c r="H406" s="128">
        <f t="shared" si="40"/>
        <v>71521.428</v>
      </c>
      <c r="I406" s="122">
        <f t="shared" si="41"/>
        <v>0.31765162986666118</v>
      </c>
      <c r="J406" s="128">
        <f t="shared" si="42"/>
        <v>115.39392198683265</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0.51442641509433951</v>
      </c>
      <c r="F407" s="128">
        <f t="shared" si="38"/>
        <v>136.32299999999998</v>
      </c>
      <c r="G407" s="122">
        <f t="shared" si="39"/>
        <v>0.43772399582612365</v>
      </c>
      <c r="H407" s="128">
        <f t="shared" si="40"/>
        <v>66279.291999999987</v>
      </c>
      <c r="I407" s="122">
        <f t="shared" si="41"/>
        <v>0.44756290353474937</v>
      </c>
      <c r="J407" s="128">
        <f t="shared" si="42"/>
        <v>117.52300993310961</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0.22691698113207545</v>
      </c>
      <c r="F408" s="128">
        <f t="shared" si="38"/>
        <v>60.132999999999996</v>
      </c>
      <c r="G408" s="122">
        <f t="shared" si="39"/>
        <v>0.1873534454292092</v>
      </c>
      <c r="H408" s="128">
        <f t="shared" si="40"/>
        <v>28368.684000000001</v>
      </c>
      <c r="I408" s="122">
        <f t="shared" si="41"/>
        <v>0.33829191812599085</v>
      </c>
      <c r="J408" s="128">
        <f t="shared" si="42"/>
        <v>121.11705798216302</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0.91542264150943398</v>
      </c>
      <c r="F409" s="128">
        <f t="shared" si="38"/>
        <v>242.58700000000002</v>
      </c>
      <c r="G409" s="122">
        <f t="shared" si="39"/>
        <v>0.89804866660502725</v>
      </c>
      <c r="H409" s="128">
        <f t="shared" si="40"/>
        <v>135980.73300000001</v>
      </c>
      <c r="I409" s="122">
        <f t="shared" si="41"/>
        <v>0.22434186434410328</v>
      </c>
      <c r="J409" s="128">
        <f t="shared" si="42"/>
        <v>101.9346362341461</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7.2033962264150958E-2</v>
      </c>
      <c r="F410" s="128">
        <f t="shared" si="38"/>
        <v>19.089000000000002</v>
      </c>
      <c r="G410" s="122">
        <f t="shared" si="39"/>
        <v>8.767013168843861E-2</v>
      </c>
      <c r="H410" s="128">
        <f t="shared" si="40"/>
        <v>13274.835999999998</v>
      </c>
      <c r="I410" s="122">
        <f t="shared" si="41"/>
        <v>-0.22769120222023292</v>
      </c>
      <c r="J410" s="128">
        <f t="shared" si="42"/>
        <v>82.164770232289214</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2.3833962264150948E-2</v>
      </c>
      <c r="F411" s="128">
        <f t="shared" si="38"/>
        <v>6.3160000000000007</v>
      </c>
      <c r="G411" s="122">
        <f t="shared" si="39"/>
        <v>2.3910644705385099E-2</v>
      </c>
      <c r="H411" s="128">
        <f t="shared" si="40"/>
        <v>3620.5020000000009</v>
      </c>
      <c r="I411" s="122">
        <f t="shared" si="41"/>
        <v>7.8539641205713592E-2</v>
      </c>
      <c r="J411" s="128">
        <f t="shared" si="42"/>
        <v>99.679295802438645</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0.41465283018867921</v>
      </c>
      <c r="F412" s="128">
        <f t="shared" si="38"/>
        <v>109.883</v>
      </c>
      <c r="G412" s="122">
        <f t="shared" si="39"/>
        <v>0.4198674133854628</v>
      </c>
      <c r="H412" s="128">
        <f t="shared" si="40"/>
        <v>63575.484000000004</v>
      </c>
      <c r="I412" s="122">
        <f t="shared" si="41"/>
        <v>-5.3833959023869248E-2</v>
      </c>
      <c r="J412" s="128">
        <f t="shared" si="42"/>
        <v>98.758040507421725</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0.47695849056603773</v>
      </c>
      <c r="F413" s="128">
        <f t="shared" si="38"/>
        <v>126.39400000000001</v>
      </c>
      <c r="G413" s="122">
        <f t="shared" si="39"/>
        <v>0.45413358385396713</v>
      </c>
      <c r="H413" s="128">
        <f t="shared" si="40"/>
        <v>68763.998999999996</v>
      </c>
      <c r="I413" s="122">
        <f t="shared" si="41"/>
        <v>0.17442490791683299</v>
      </c>
      <c r="J413" s="128">
        <f t="shared" si="42"/>
        <v>105.02603364375058</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9.3513207547169824E-2</v>
      </c>
      <c r="F414" s="128">
        <f t="shared" si="38"/>
        <v>24.781000000000002</v>
      </c>
      <c r="G414" s="122">
        <f t="shared" si="39"/>
        <v>0.11263865590616703</v>
      </c>
      <c r="H414" s="128">
        <f t="shared" si="40"/>
        <v>17055.52</v>
      </c>
      <c r="I414" s="122">
        <f t="shared" si="41"/>
        <v>-0.22891198528771178</v>
      </c>
      <c r="J414" s="128">
        <f t="shared" si="42"/>
        <v>83.020528605268922</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9.3192452830188705E-2</v>
      </c>
      <c r="F415" s="128">
        <f t="shared" si="38"/>
        <v>24.696000000000005</v>
      </c>
      <c r="G415" s="122">
        <f t="shared" si="39"/>
        <v>9.1546454186424334E-2</v>
      </c>
      <c r="H415" s="128">
        <f t="shared" si="40"/>
        <v>13861.780999999999</v>
      </c>
      <c r="I415" s="122">
        <f t="shared" si="41"/>
        <v>0.1768036530225672</v>
      </c>
      <c r="J415" s="128">
        <f t="shared" si="42"/>
        <v>101.79799278780636</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0.24031320754716981</v>
      </c>
      <c r="F416" s="128">
        <f t="shared" si="38"/>
        <v>63.683</v>
      </c>
      <c r="G416" s="122">
        <f t="shared" si="39"/>
        <v>0.24631241992365505</v>
      </c>
      <c r="H416" s="128">
        <f t="shared" si="40"/>
        <v>37296.133999999998</v>
      </c>
      <c r="I416" s="122">
        <f t="shared" si="41"/>
        <v>-0.14492475364281113</v>
      </c>
      <c r="J416" s="128">
        <f t="shared" si="42"/>
        <v>97.564389007121648</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0.27067547169811312</v>
      </c>
      <c r="F417" s="128">
        <f t="shared" si="38"/>
        <v>71.728999999999985</v>
      </c>
      <c r="G417" s="122">
        <f t="shared" si="39"/>
        <v>0.2605573181523993</v>
      </c>
      <c r="H417" s="128">
        <f t="shared" si="40"/>
        <v>39453.067999999999</v>
      </c>
      <c r="I417" s="122">
        <f t="shared" si="41"/>
        <v>0.22760745932937557</v>
      </c>
      <c r="J417" s="128">
        <f t="shared" si="42"/>
        <v>103.88327359886156</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0.30176603773584904</v>
      </c>
      <c r="F418" s="128">
        <f t="shared" si="38"/>
        <v>79.967999999999989</v>
      </c>
      <c r="G418" s="122">
        <f t="shared" si="39"/>
        <v>0.28854043772867161</v>
      </c>
      <c r="H418" s="128">
        <f t="shared" si="40"/>
        <v>43690.216</v>
      </c>
      <c r="I418" s="122">
        <f t="shared" si="41"/>
        <v>0.12712526962283013</v>
      </c>
      <c r="J418" s="128">
        <f t="shared" si="42"/>
        <v>104.58362096879263</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8.3192452830188682E-2</v>
      </c>
      <c r="F419" s="128">
        <f t="shared" si="38"/>
        <v>22.045999999999999</v>
      </c>
      <c r="G419" s="122">
        <f t="shared" si="39"/>
        <v>7.7982994095814231E-2</v>
      </c>
      <c r="H419" s="128">
        <f t="shared" si="40"/>
        <v>11808.028999999999</v>
      </c>
      <c r="I419" s="122">
        <f t="shared" si="41"/>
        <v>0.3611918784163658</v>
      </c>
      <c r="J419" s="128">
        <f t="shared" si="42"/>
        <v>106.68024970671659</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0.22019245283018868</v>
      </c>
      <c r="F420" s="128">
        <f t="shared" si="38"/>
        <v>58.350999999999999</v>
      </c>
      <c r="G420" s="122">
        <f t="shared" si="39"/>
        <v>0.22638863939558046</v>
      </c>
      <c r="H420" s="128">
        <f t="shared" si="40"/>
        <v>34279.315000000002</v>
      </c>
      <c r="I420" s="122">
        <f t="shared" si="41"/>
        <v>-6.9147250818696548E-2</v>
      </c>
      <c r="J420" s="128">
        <f t="shared" si="42"/>
        <v>97.263031138870502</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0.89560000000000006</v>
      </c>
      <c r="F421" s="128">
        <f t="shared" si="38"/>
        <v>237.334</v>
      </c>
      <c r="G421" s="122">
        <f t="shared" si="39"/>
        <v>0.88916369255966932</v>
      </c>
      <c r="H421" s="128">
        <f t="shared" si="40"/>
        <v>134635.38800000001</v>
      </c>
      <c r="I421" s="122">
        <f t="shared" si="41"/>
        <v>0.25986619122830612</v>
      </c>
      <c r="J421" s="128">
        <f t="shared" si="42"/>
        <v>100.72386080248083</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0.74855471698113218</v>
      </c>
      <c r="F422" s="128">
        <f t="shared" si="38"/>
        <v>198.36700000000002</v>
      </c>
      <c r="G422" s="122">
        <f t="shared" si="39"/>
        <v>0.74022456379030233</v>
      </c>
      <c r="H422" s="128">
        <f t="shared" si="40"/>
        <v>112083.323</v>
      </c>
      <c r="I422" s="122">
        <f t="shared" si="41"/>
        <v>7.7564411039799497E-2</v>
      </c>
      <c r="J422" s="128">
        <f t="shared" si="42"/>
        <v>101.12535487179397</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0.33396226415094332</v>
      </c>
      <c r="F423" s="128">
        <f t="shared" si="38"/>
        <v>88.499999999999986</v>
      </c>
      <c r="G423" s="122">
        <f t="shared" si="39"/>
        <v>0.31491588846768542</v>
      </c>
      <c r="H423" s="128">
        <f t="shared" si="40"/>
        <v>47683.933999999994</v>
      </c>
      <c r="I423" s="122">
        <f t="shared" si="41"/>
        <v>0.17056861244197202</v>
      </c>
      <c r="J423" s="128">
        <f t="shared" si="42"/>
        <v>106.04808343457472</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0.50184150943396222</v>
      </c>
      <c r="F424" s="128">
        <f t="shared" si="38"/>
        <v>132.988</v>
      </c>
      <c r="G424" s="122">
        <f t="shared" si="39"/>
        <v>0.47334081813258666</v>
      </c>
      <c r="H424" s="128">
        <f t="shared" si="40"/>
        <v>71672.320000000007</v>
      </c>
      <c r="I424" s="122">
        <f t="shared" si="41"/>
        <v>0.46158721911925377</v>
      </c>
      <c r="J424" s="128">
        <f t="shared" si="42"/>
        <v>106.02117759753233</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3.6822641509433963E-2</v>
      </c>
      <c r="F425" s="128">
        <f t="shared" si="38"/>
        <v>9.7580000000000009</v>
      </c>
      <c r="G425" s="122">
        <f t="shared" si="39"/>
        <v>3.6301608791557145E-2</v>
      </c>
      <c r="H425" s="128">
        <f t="shared" si="40"/>
        <v>5496.7169999999996</v>
      </c>
      <c r="I425" s="122">
        <f t="shared" si="41"/>
        <v>0.18471732133781643</v>
      </c>
      <c r="J425" s="128">
        <f t="shared" si="42"/>
        <v>101.4352882288732</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5.1679245283018878E-2</v>
      </c>
      <c r="F426" s="128">
        <f t="shared" si="38"/>
        <v>13.695000000000002</v>
      </c>
      <c r="G426" s="122">
        <f t="shared" si="39"/>
        <v>5.0970241318733567E-2</v>
      </c>
      <c r="H426" s="128">
        <f t="shared" si="40"/>
        <v>7717.811999999999</v>
      </c>
      <c r="I426" s="122">
        <f t="shared" si="41"/>
        <v>2.8424849076671026E-2</v>
      </c>
      <c r="J426" s="128">
        <f t="shared" si="42"/>
        <v>101.39101551403627</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0.16137735849056606</v>
      </c>
      <c r="F427" s="128">
        <f t="shared" si="38"/>
        <v>42.765000000000008</v>
      </c>
      <c r="G427" s="122">
        <f t="shared" si="39"/>
        <v>0.15540460843492845</v>
      </c>
      <c r="H427" s="128">
        <f t="shared" si="40"/>
        <v>23531.054999999997</v>
      </c>
      <c r="I427" s="122">
        <f t="shared" si="41"/>
        <v>0.1024977222630703</v>
      </c>
      <c r="J427" s="128">
        <f t="shared" si="42"/>
        <v>103.8433545284074</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0.49845283018867925</v>
      </c>
      <c r="F428" s="128">
        <f t="shared" si="38"/>
        <v>132.09</v>
      </c>
      <c r="G428" s="122">
        <f t="shared" si="39"/>
        <v>0.50198383943784752</v>
      </c>
      <c r="H428" s="128">
        <f t="shared" si="40"/>
        <v>76009.388999999996</v>
      </c>
      <c r="I428" s="122">
        <f t="shared" si="41"/>
        <v>-6.0362374421583952E-2</v>
      </c>
      <c r="J428" s="128">
        <f t="shared" si="42"/>
        <v>99.296589058898292</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0.23382641509433963</v>
      </c>
      <c r="F429" s="128">
        <f t="shared" si="38"/>
        <v>61.963999999999999</v>
      </c>
      <c r="G429" s="122">
        <f t="shared" si="39"/>
        <v>0.23724907210503368</v>
      </c>
      <c r="H429" s="128">
        <f t="shared" si="40"/>
        <v>35923.779999999992</v>
      </c>
      <c r="I429" s="122">
        <f t="shared" si="41"/>
        <v>-0.22787707066534696</v>
      </c>
      <c r="J429" s="128">
        <f t="shared" si="42"/>
        <v>98.557357050830191</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0.11583396226415096</v>
      </c>
      <c r="F430" s="128">
        <f t="shared" si="38"/>
        <v>30.696000000000005</v>
      </c>
      <c r="G430" s="122">
        <f t="shared" si="39"/>
        <v>0.12308522104373323</v>
      </c>
      <c r="H430" s="128">
        <f t="shared" si="40"/>
        <v>18637.317999999999</v>
      </c>
      <c r="I430" s="122">
        <f t="shared" si="41"/>
        <v>-0.29492377425015998</v>
      </c>
      <c r="J430" s="128">
        <f t="shared" si="42"/>
        <v>94.108749435477847</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0.27257735849056608</v>
      </c>
      <c r="F431" s="128">
        <f t="shared" si="38"/>
        <v>72.233000000000004</v>
      </c>
      <c r="G431" s="122">
        <f t="shared" si="39"/>
        <v>0.26889186226208239</v>
      </c>
      <c r="H431" s="128">
        <f t="shared" si="40"/>
        <v>40715.067999999992</v>
      </c>
      <c r="I431" s="122">
        <f t="shared" si="41"/>
        <v>-0.10592280704809959</v>
      </c>
      <c r="J431" s="128">
        <f t="shared" si="42"/>
        <v>101.37062393687894</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0.12848301886792454</v>
      </c>
      <c r="F432" s="128">
        <f t="shared" si="38"/>
        <v>34.048000000000002</v>
      </c>
      <c r="G432" s="122">
        <f t="shared" si="39"/>
        <v>0.13212858444834824</v>
      </c>
      <c r="H432" s="128">
        <f t="shared" si="40"/>
        <v>20006.645999999993</v>
      </c>
      <c r="I432" s="122">
        <f t="shared" si="41"/>
        <v>-0.23442740138306295</v>
      </c>
      <c r="J432" s="128">
        <f t="shared" si="42"/>
        <v>97.240895605107454</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0.17238867924528301</v>
      </c>
      <c r="F433" s="128">
        <f t="shared" si="38"/>
        <v>45.683</v>
      </c>
      <c r="G433" s="122">
        <f t="shared" si="39"/>
        <v>0.17133054854772881</v>
      </c>
      <c r="H433" s="128">
        <f t="shared" si="40"/>
        <v>25942.528999999999</v>
      </c>
      <c r="I433" s="122">
        <f t="shared" si="41"/>
        <v>-0.15587668338697477</v>
      </c>
      <c r="J433" s="128">
        <f t="shared" si="42"/>
        <v>100.61759604841247</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0.18953207547169817</v>
      </c>
      <c r="F434" s="128">
        <f t="shared" si="38"/>
        <v>50.226000000000013</v>
      </c>
      <c r="G434" s="122">
        <f t="shared" si="39"/>
        <v>0.19234205312446342</v>
      </c>
      <c r="H434" s="128">
        <f t="shared" si="40"/>
        <v>29124.049000000003</v>
      </c>
      <c r="I434" s="122">
        <f t="shared" si="41"/>
        <v>-0.21069171852758331</v>
      </c>
      <c r="J434" s="128">
        <f t="shared" si="42"/>
        <v>98.539072653577776</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0.46333207547169802</v>
      </c>
      <c r="F435" s="128">
        <f t="shared" si="38"/>
        <v>122.78299999999997</v>
      </c>
      <c r="G435" s="122">
        <f t="shared" si="39"/>
        <v>0.46277986765113793</v>
      </c>
      <c r="H435" s="128">
        <f t="shared" si="40"/>
        <v>70073.202000000005</v>
      </c>
      <c r="I435" s="122">
        <f t="shared" si="41"/>
        <v>-0.1577908914584823</v>
      </c>
      <c r="J435" s="128">
        <f t="shared" si="42"/>
        <v>100.11932408022908</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0.23356226415094342</v>
      </c>
      <c r="F436" s="128">
        <f t="shared" si="38"/>
        <v>61.894000000000005</v>
      </c>
      <c r="G436" s="122">
        <f t="shared" si="39"/>
        <v>0.23078772008611922</v>
      </c>
      <c r="H436" s="128">
        <f t="shared" si="40"/>
        <v>34945.415000000001</v>
      </c>
      <c r="I436" s="122">
        <f t="shared" si="41"/>
        <v>-0.15374905177639728</v>
      </c>
      <c r="J436" s="128">
        <f t="shared" si="42"/>
        <v>101.20220610688855</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0.21861886792452828</v>
      </c>
      <c r="F437" s="128">
        <f t="shared" si="38"/>
        <v>57.933999999999997</v>
      </c>
      <c r="G437" s="122">
        <f t="shared" si="39"/>
        <v>0.21824923721089962</v>
      </c>
      <c r="H437" s="128">
        <f t="shared" si="40"/>
        <v>33046.862999999998</v>
      </c>
      <c r="I437" s="122">
        <f t="shared" si="41"/>
        <v>-0.16343954949253803</v>
      </c>
      <c r="J437" s="128">
        <f t="shared" si="42"/>
        <v>100.16936174364335</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0.695422641509434</v>
      </c>
      <c r="F438" s="128">
        <f t="shared" si="38"/>
        <v>184.28700000000001</v>
      </c>
      <c r="G438" s="122">
        <f t="shared" si="39"/>
        <v>0.68837276281551729</v>
      </c>
      <c r="H438" s="128">
        <f t="shared" si="40"/>
        <v>104232.027</v>
      </c>
      <c r="I438" s="122">
        <f t="shared" si="41"/>
        <v>2.7698474097888139E-2</v>
      </c>
      <c r="J438" s="128">
        <f t="shared" si="42"/>
        <v>101.02413678674355</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0.31698113207547174</v>
      </c>
      <c r="F439" s="128">
        <f t="shared" si="38"/>
        <v>84.000000000000014</v>
      </c>
      <c r="G439" s="122">
        <f t="shared" si="39"/>
        <v>0.31949282119695144</v>
      </c>
      <c r="H439" s="128">
        <f t="shared" si="40"/>
        <v>48376.963999999993</v>
      </c>
      <c r="I439" s="122">
        <f t="shared" si="41"/>
        <v>-0.15677625587515634</v>
      </c>
      <c r="J439" s="128">
        <f t="shared" si="42"/>
        <v>99.213851155694243</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0.22159622641509436</v>
      </c>
      <c r="F440" s="128">
        <f t="shared" si="38"/>
        <v>58.723000000000006</v>
      </c>
      <c r="G440" s="122">
        <f t="shared" si="39"/>
        <v>0.22098192420980334</v>
      </c>
      <c r="H440" s="128">
        <f t="shared" si="40"/>
        <v>33460.641000000003</v>
      </c>
      <c r="I440" s="122">
        <f t="shared" si="41"/>
        <v>-0.15635888133289916</v>
      </c>
      <c r="J440" s="128">
        <f t="shared" si="42"/>
        <v>100.27798753562658</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5.4547169811320767E-2</v>
      </c>
      <c r="F441" s="128">
        <f t="shared" si="38"/>
        <v>14.455000000000004</v>
      </c>
      <c r="G441" s="122">
        <f t="shared" si="39"/>
        <v>5.7510428086489054E-2</v>
      </c>
      <c r="H441" s="128">
        <f t="shared" si="40"/>
        <v>8708.1139999999996</v>
      </c>
      <c r="I441" s="122">
        <f t="shared" si="41"/>
        <v>-0.19743325140749765</v>
      </c>
      <c r="J441" s="128">
        <f t="shared" si="42"/>
        <v>94.847441805315924</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5.3671698113207544E-2</v>
      </c>
      <c r="F442" s="128">
        <f t="shared" si="38"/>
        <v>14.222999999999999</v>
      </c>
      <c r="G442" s="122">
        <f t="shared" si="39"/>
        <v>5.5055601051394149E-2</v>
      </c>
      <c r="H442" s="128">
        <f t="shared" si="40"/>
        <v>8336.4089999999997</v>
      </c>
      <c r="I442" s="122">
        <f t="shared" si="41"/>
        <v>-0.18518609961105306</v>
      </c>
      <c r="J442" s="128">
        <f t="shared" si="42"/>
        <v>97.486353955350097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0.81756603773584913</v>
      </c>
      <c r="F443" s="128">
        <f t="shared" si="38"/>
        <v>216.65500000000003</v>
      </c>
      <c r="G443" s="122">
        <f t="shared" si="39"/>
        <v>0.79565486930219664</v>
      </c>
      <c r="H443" s="128">
        <f t="shared" si="40"/>
        <v>120476.46900000001</v>
      </c>
      <c r="I443" s="122">
        <f t="shared" si="41"/>
        <v>0.25146813619386044</v>
      </c>
      <c r="J443" s="128">
        <f t="shared" si="42"/>
        <v>102.75385337022685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0.61971320754716974</v>
      </c>
      <c r="F444" s="128">
        <f t="shared" si="38"/>
        <v>164.22399999999999</v>
      </c>
      <c r="G444" s="122">
        <f t="shared" si="39"/>
        <v>0.6209622898202326</v>
      </c>
      <c r="H444" s="128">
        <f t="shared" si="40"/>
        <v>94024.867999999988</v>
      </c>
      <c r="I444" s="122">
        <f t="shared" si="41"/>
        <v>3.4969748244419339E-3</v>
      </c>
      <c r="J444" s="128">
        <f t="shared" si="42"/>
        <v>99.79884732236728</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0.44101132075471694</v>
      </c>
      <c r="F445" s="128">
        <f t="shared" si="38"/>
        <v>116.86799999999999</v>
      </c>
      <c r="G445" s="122">
        <f t="shared" si="39"/>
        <v>0.45306335442285595</v>
      </c>
      <c r="H445" s="128">
        <f t="shared" si="40"/>
        <v>68601.947</v>
      </c>
      <c r="I445" s="122">
        <f t="shared" si="41"/>
        <v>-0.28839538219362731</v>
      </c>
      <c r="J445" s="128">
        <f t="shared" si="42"/>
        <v>97.33987894838863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5.1516981132075479E-2</v>
      </c>
      <c r="F446" s="128">
        <f t="shared" si="38"/>
        <v>13.652000000000001</v>
      </c>
      <c r="G446" s="122">
        <f t="shared" si="39"/>
        <v>5.3236590101573132E-2</v>
      </c>
      <c r="H446" s="128">
        <f t="shared" si="40"/>
        <v>8060.978000000001</v>
      </c>
      <c r="I446" s="122">
        <f t="shared" si="41"/>
        <v>-0.19249078410008075</v>
      </c>
      <c r="J446" s="128">
        <f t="shared" si="42"/>
        <v>96.769873941556526</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0.3619056603773585</v>
      </c>
      <c r="F447" s="128">
        <f t="shared" si="38"/>
        <v>95.905000000000001</v>
      </c>
      <c r="G447" s="122">
        <f t="shared" si="39"/>
        <v>0.36580804131609185</v>
      </c>
      <c r="H447" s="128">
        <f t="shared" si="40"/>
        <v>55389.921999999999</v>
      </c>
      <c r="I447" s="122">
        <f t="shared" si="41"/>
        <v>-0.15967421909749743</v>
      </c>
      <c r="J447" s="128">
        <f t="shared" si="42"/>
        <v>98.933216195933397</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0.15232830188679244</v>
      </c>
      <c r="F448" s="128">
        <f t="shared" si="38"/>
        <v>40.366999999999997</v>
      </c>
      <c r="G448" s="122">
        <f t="shared" si="39"/>
        <v>0.14928911357962726</v>
      </c>
      <c r="H448" s="128">
        <f t="shared" si="40"/>
        <v>22605.059000000001</v>
      </c>
      <c r="I448" s="122">
        <f t="shared" si="41"/>
        <v>-0.11277264944766364</v>
      </c>
      <c r="J448" s="128">
        <f t="shared" si="42"/>
        <v>102.03577356331756</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0.15194716981132075</v>
      </c>
      <c r="F449" s="128">
        <f t="shared" si="38"/>
        <v>40.265999999999998</v>
      </c>
      <c r="G449" s="122">
        <f t="shared" si="39"/>
        <v>0.15460086647558413</v>
      </c>
      <c r="H449" s="128">
        <f t="shared" si="40"/>
        <v>23409.353999999999</v>
      </c>
      <c r="I449" s="122">
        <f t="shared" si="41"/>
        <v>-0.19716303076576813</v>
      </c>
      <c r="J449" s="128">
        <f t="shared" si="42"/>
        <v>98.283517599377447</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0.10309056603773586</v>
      </c>
      <c r="F450" s="128">
        <f t="shared" si="38"/>
        <v>27.319000000000003</v>
      </c>
      <c r="G450" s="122">
        <f t="shared" si="39"/>
        <v>0.10807553263152332</v>
      </c>
      <c r="H450" s="128">
        <f t="shared" si="40"/>
        <v>16364.580999999998</v>
      </c>
      <c r="I450" s="122">
        <f t="shared" si="41"/>
        <v>-0.23439898076777585</v>
      </c>
      <c r="J450" s="128">
        <f t="shared" si="42"/>
        <v>95.387516052515437</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0.10464528301886793</v>
      </c>
      <c r="F451" s="128">
        <f t="shared" si="38"/>
        <v>27.731000000000002</v>
      </c>
      <c r="G451" s="122">
        <f t="shared" si="39"/>
        <v>0.1058775046559854</v>
      </c>
      <c r="H451" s="128">
        <f t="shared" si="40"/>
        <v>16031.759999999998</v>
      </c>
      <c r="I451" s="122">
        <f t="shared" si="41"/>
        <v>-0.17975723934851279</v>
      </c>
      <c r="J451" s="128">
        <f t="shared" si="42"/>
        <v>98.836181830010844</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0.19311320754716982</v>
      </c>
      <c r="F452" s="128">
        <f t="shared" si="38"/>
        <v>51.175000000000004</v>
      </c>
      <c r="G452" s="122">
        <f t="shared" si="39"/>
        <v>0.19583193543700222</v>
      </c>
      <c r="H452" s="128">
        <f t="shared" si="40"/>
        <v>29652.480000000003</v>
      </c>
      <c r="I452" s="122">
        <f t="shared" si="41"/>
        <v>-0.17967145591616884</v>
      </c>
      <c r="J452" s="128">
        <f t="shared" si="42"/>
        <v>98.611703508028199</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0.14307169811320752</v>
      </c>
      <c r="F453" s="128">
        <f t="shared" si="38"/>
        <v>37.913999999999994</v>
      </c>
      <c r="G453" s="122">
        <f t="shared" si="39"/>
        <v>0.14374555204797315</v>
      </c>
      <c r="H453" s="128">
        <f t="shared" si="40"/>
        <v>21765.663999999997</v>
      </c>
      <c r="I453" s="122">
        <f t="shared" si="41"/>
        <v>-0.17756298614574773</v>
      </c>
      <c r="J453" s="128">
        <f t="shared" si="42"/>
        <v>99.531217540184656</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6.6833962264150934E-2</v>
      </c>
      <c r="F454" s="128">
        <f t="shared" si="38"/>
        <v>17.710999999999999</v>
      </c>
      <c r="G454" s="122">
        <f t="shared" si="39"/>
        <v>6.7877029151091686E-2</v>
      </c>
      <c r="H454" s="128">
        <f t="shared" si="40"/>
        <v>10277.804</v>
      </c>
      <c r="I454" s="122">
        <f t="shared" si="41"/>
        <v>-0.16832625573047055</v>
      </c>
      <c r="J454" s="128">
        <f t="shared" si="42"/>
        <v>98.463299145549044</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6.2713207547169816E-2</v>
      </c>
      <c r="F455" s="128">
        <f t="shared" si="38"/>
        <v>16.619</v>
      </c>
      <c r="G455" s="122">
        <f t="shared" si="39"/>
        <v>6.2694613586231476E-2</v>
      </c>
      <c r="H455" s="128">
        <f t="shared" si="40"/>
        <v>9493.0929999999971</v>
      </c>
      <c r="I455" s="122">
        <f t="shared" si="41"/>
        <v>-0.15187533937003209</v>
      </c>
      <c r="J455" s="128">
        <f t="shared" si="42"/>
        <v>100.02965798794304</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0.29758490566037737</v>
      </c>
      <c r="F456" s="128">
        <f t="shared" si="38"/>
        <v>78.86</v>
      </c>
      <c r="G456" s="122">
        <f t="shared" si="39"/>
        <v>0.29794161196158975</v>
      </c>
      <c r="H456" s="128">
        <f t="shared" si="40"/>
        <v>45113.722999999998</v>
      </c>
      <c r="I456" s="122">
        <f t="shared" si="41"/>
        <v>-0.11207630011342443</v>
      </c>
      <c r="J456" s="128">
        <f t="shared" si="42"/>
        <v>99.880276441124195</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5.2913207547169806E-2</v>
      </c>
      <c r="F457" s="128">
        <f t="shared" ref="F457:F520" si="44">SUMPRODUCT($K$2:$AI$2,$K457:$AI457)</f>
        <v>14.021999999999998</v>
      </c>
      <c r="G457" s="122">
        <f t="shared" ref="G457:G520" si="45">SUMPRODUCT($K$3:$AI$3,$K457:$AI457)/$J$3</f>
        <v>5.3643833626121067E-2</v>
      </c>
      <c r="H457" s="128">
        <f t="shared" ref="H457:H520" si="46">SUMPRODUCT($K$3:$AI$3,$K457:$AI457)</f>
        <v>8122.6419999999998</v>
      </c>
      <c r="I457" s="122">
        <f t="shared" ref="I457:I520" si="47">CORREL($K$4:$AI$4,$K457:$AI457)</f>
        <v>-0.17485632017524644</v>
      </c>
      <c r="J457" s="128">
        <f t="shared" si="42"/>
        <v>98.638005471339966</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0.56506415094339624</v>
      </c>
      <c r="F458" s="128">
        <f t="shared" si="44"/>
        <v>149.74199999999999</v>
      </c>
      <c r="G458" s="122">
        <f t="shared" si="45"/>
        <v>0.54536452733492713</v>
      </c>
      <c r="H458" s="128">
        <f t="shared" si="46"/>
        <v>82578.005999999994</v>
      </c>
      <c r="I458" s="122">
        <f t="shared" si="47"/>
        <v>7.1548355502734237E-2</v>
      </c>
      <c r="J458" s="128">
        <f t="shared" ref="J458:J521" si="48">$E458/$G458*100</f>
        <v>103.61219379352316</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0.57338490566037736</v>
      </c>
      <c r="F459" s="128">
        <f t="shared" si="44"/>
        <v>151.947</v>
      </c>
      <c r="G459" s="122">
        <f t="shared" si="45"/>
        <v>0.56692323898083452</v>
      </c>
      <c r="H459" s="128">
        <f t="shared" si="46"/>
        <v>85842.383000000002</v>
      </c>
      <c r="I459" s="122">
        <f t="shared" si="47"/>
        <v>4.2657949311587659E-2</v>
      </c>
      <c r="J459" s="128">
        <f t="shared" si="48"/>
        <v>101.13977805728322</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0.41804528301886784</v>
      </c>
      <c r="F460" s="128">
        <f t="shared" si="44"/>
        <v>110.78199999999998</v>
      </c>
      <c r="G460" s="122">
        <f t="shared" si="45"/>
        <v>0.41919693827682314</v>
      </c>
      <c r="H460" s="128">
        <f t="shared" si="46"/>
        <v>63473.962000000007</v>
      </c>
      <c r="I460" s="122">
        <f t="shared" si="47"/>
        <v>-6.3716916178143804E-2</v>
      </c>
      <c r="J460" s="128">
        <f t="shared" si="48"/>
        <v>99.725271071232214</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0.25473962264150946</v>
      </c>
      <c r="F461" s="128">
        <f t="shared" si="44"/>
        <v>67.506</v>
      </c>
      <c r="G461" s="122">
        <f t="shared" si="45"/>
        <v>0.24957568452891996</v>
      </c>
      <c r="H461" s="128">
        <f t="shared" si="46"/>
        <v>37790.251000000004</v>
      </c>
      <c r="I461" s="122">
        <f t="shared" si="47"/>
        <v>-3.5379962888903028E-2</v>
      </c>
      <c r="J461" s="128">
        <f t="shared" si="48"/>
        <v>102.06908702758307</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0.11660377358490566</v>
      </c>
      <c r="F462" s="128">
        <f t="shared" si="44"/>
        <v>30.9</v>
      </c>
      <c r="G462" s="122">
        <f t="shared" si="45"/>
        <v>0.11503987636872763</v>
      </c>
      <c r="H462" s="128">
        <f t="shared" si="46"/>
        <v>17419.108</v>
      </c>
      <c r="I462" s="122">
        <f t="shared" si="47"/>
        <v>-9.7254841091180169E-2</v>
      </c>
      <c r="J462" s="128">
        <f t="shared" si="48"/>
        <v>101.359439235805</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0.10085283018867928</v>
      </c>
      <c r="F463" s="128">
        <f t="shared" si="44"/>
        <v>26.72600000000001</v>
      </c>
      <c r="G463" s="122">
        <f t="shared" si="45"/>
        <v>9.909798042504854E-2</v>
      </c>
      <c r="H463" s="128">
        <f t="shared" si="46"/>
        <v>15005.218000000001</v>
      </c>
      <c r="I463" s="122">
        <f t="shared" si="47"/>
        <v>-0.13918745204568617</v>
      </c>
      <c r="J463" s="128">
        <f t="shared" si="48"/>
        <v>101.77082293312527</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0.11114716981132075</v>
      </c>
      <c r="F464" s="128">
        <f t="shared" si="44"/>
        <v>29.454000000000001</v>
      </c>
      <c r="G464" s="122">
        <f t="shared" si="45"/>
        <v>0.11071544994650569</v>
      </c>
      <c r="H464" s="128">
        <f t="shared" si="46"/>
        <v>16764.311999999998</v>
      </c>
      <c r="I464" s="122">
        <f t="shared" si="47"/>
        <v>-0.14602254487631619</v>
      </c>
      <c r="J464" s="128">
        <f t="shared" si="48"/>
        <v>100.38993642262544</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4.807169811320755E-2</v>
      </c>
      <c r="F465" s="128">
        <f t="shared" si="44"/>
        <v>12.739000000000001</v>
      </c>
      <c r="G465" s="122">
        <f t="shared" si="45"/>
        <v>4.8667721142796765E-2</v>
      </c>
      <c r="H465" s="128">
        <f t="shared" si="46"/>
        <v>7369.1690000000008</v>
      </c>
      <c r="I465" s="122">
        <f t="shared" si="47"/>
        <v>-0.19104999249379886</v>
      </c>
      <c r="J465" s="128">
        <f t="shared" si="48"/>
        <v>98.775321680173988</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5.9373584905660387E-2</v>
      </c>
      <c r="F466" s="128">
        <f t="shared" si="44"/>
        <v>15.734000000000002</v>
      </c>
      <c r="G466" s="122">
        <f t="shared" si="45"/>
        <v>5.9353115217477444E-2</v>
      </c>
      <c r="H466" s="128">
        <f t="shared" si="46"/>
        <v>8987.1299999999992</v>
      </c>
      <c r="I466" s="122">
        <f t="shared" si="47"/>
        <v>-0.1743210527307037</v>
      </c>
      <c r="J466" s="128">
        <f t="shared" si="48"/>
        <v>100.03448797608674</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0.1043811320754717</v>
      </c>
      <c r="F467" s="128">
        <f t="shared" si="44"/>
        <v>27.661000000000001</v>
      </c>
      <c r="G467" s="122">
        <f t="shared" si="45"/>
        <v>0.10194887661968854</v>
      </c>
      <c r="H467" s="128">
        <f t="shared" si="46"/>
        <v>15436.895</v>
      </c>
      <c r="I467" s="122">
        <f t="shared" si="47"/>
        <v>-0.12883866289033294</v>
      </c>
      <c r="J467" s="128">
        <f t="shared" si="48"/>
        <v>102.38575993814672</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0.19929056603773587</v>
      </c>
      <c r="F468" s="128">
        <f t="shared" si="44"/>
        <v>52.812000000000005</v>
      </c>
      <c r="G468" s="122">
        <f t="shared" si="45"/>
        <v>0.19422194851338678</v>
      </c>
      <c r="H468" s="128">
        <f t="shared" si="46"/>
        <v>29408.699000000001</v>
      </c>
      <c r="I468" s="122">
        <f t="shared" si="47"/>
        <v>3.006272699913006E-3</v>
      </c>
      <c r="J468" s="128">
        <f t="shared" si="48"/>
        <v>102.60970377608982</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0.4721433962264151</v>
      </c>
      <c r="F469" s="128">
        <f t="shared" si="44"/>
        <v>125.11799999999999</v>
      </c>
      <c r="G469" s="122">
        <f t="shared" si="45"/>
        <v>0.4666252096844497</v>
      </c>
      <c r="H469" s="128">
        <f t="shared" si="46"/>
        <v>70655.456000000006</v>
      </c>
      <c r="I469" s="122">
        <f t="shared" si="47"/>
        <v>-2.2216979375547102E-2</v>
      </c>
      <c r="J469" s="128">
        <f t="shared" si="48"/>
        <v>101.18257360027698</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0.22317358490566039</v>
      </c>
      <c r="F470" s="128">
        <f t="shared" si="44"/>
        <v>59.141000000000005</v>
      </c>
      <c r="G470" s="122">
        <f t="shared" si="45"/>
        <v>0.23485590880872814</v>
      </c>
      <c r="H470" s="128">
        <f t="shared" si="46"/>
        <v>35561.411999999997</v>
      </c>
      <c r="I470" s="122">
        <f t="shared" si="47"/>
        <v>-0.3147863663866351</v>
      </c>
      <c r="J470" s="128">
        <f t="shared" si="48"/>
        <v>95.025748356801159</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0.29294339622641508</v>
      </c>
      <c r="F471" s="128">
        <f t="shared" si="44"/>
        <v>77.63</v>
      </c>
      <c r="G471" s="122">
        <f t="shared" si="45"/>
        <v>0.28292761758839768</v>
      </c>
      <c r="H471" s="128">
        <f t="shared" si="46"/>
        <v>42840.334000000003</v>
      </c>
      <c r="I471" s="122">
        <f t="shared" si="47"/>
        <v>8.0158847225535415E-2</v>
      </c>
      <c r="J471" s="128">
        <f t="shared" si="48"/>
        <v>103.54004982736905</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0.18264905660377359</v>
      </c>
      <c r="F472" s="128">
        <f t="shared" si="44"/>
        <v>48.402000000000001</v>
      </c>
      <c r="G472" s="122">
        <f t="shared" si="45"/>
        <v>0.1817973886856252</v>
      </c>
      <c r="H472" s="128">
        <f t="shared" si="46"/>
        <v>27527.396999999997</v>
      </c>
      <c r="I472" s="122">
        <f t="shared" si="47"/>
        <v>-7.5056820084959258E-2</v>
      </c>
      <c r="J472" s="128">
        <f t="shared" si="48"/>
        <v>100.46847093036146</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0.16044528301886793</v>
      </c>
      <c r="F473" s="128">
        <f t="shared" si="44"/>
        <v>42.518000000000001</v>
      </c>
      <c r="G473" s="122">
        <f t="shared" si="45"/>
        <v>0.15782650675613205</v>
      </c>
      <c r="H473" s="128">
        <f t="shared" si="46"/>
        <v>23897.774000000005</v>
      </c>
      <c r="I473" s="122">
        <f t="shared" si="47"/>
        <v>-0.11465602401848898</v>
      </c>
      <c r="J473" s="128">
        <f t="shared" si="48"/>
        <v>101.65927531221503</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7.6173584905660383E-2</v>
      </c>
      <c r="F474" s="128">
        <f t="shared" si="44"/>
        <v>20.186</v>
      </c>
      <c r="G474" s="122">
        <f t="shared" si="45"/>
        <v>7.7976429486586799E-2</v>
      </c>
      <c r="H474" s="128">
        <f t="shared" si="46"/>
        <v>11807.035</v>
      </c>
      <c r="I474" s="122">
        <f t="shared" si="47"/>
        <v>-0.21329269333835951</v>
      </c>
      <c r="J474" s="128">
        <f t="shared" si="48"/>
        <v>97.687962128047261</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5.5501886792452826E-2</v>
      </c>
      <c r="F475" s="128">
        <f t="shared" si="44"/>
        <v>14.707999999999998</v>
      </c>
      <c r="G475" s="122">
        <f t="shared" si="45"/>
        <v>5.5948236008928925E-2</v>
      </c>
      <c r="H475" s="128">
        <f t="shared" si="46"/>
        <v>8471.57</v>
      </c>
      <c r="I475" s="122">
        <f t="shared" si="47"/>
        <v>-0.18623008193298712</v>
      </c>
      <c r="J475" s="128">
        <f t="shared" si="48"/>
        <v>99.202210385319617</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5.6615094339622647E-2</v>
      </c>
      <c r="F476" s="128">
        <f t="shared" si="44"/>
        <v>15.003000000000002</v>
      </c>
      <c r="G476" s="122">
        <f t="shared" si="45"/>
        <v>6.1286471885773158E-2</v>
      </c>
      <c r="H476" s="128">
        <f t="shared" si="46"/>
        <v>9279.875</v>
      </c>
      <c r="I476" s="122">
        <f t="shared" si="47"/>
        <v>-0.32264005565397275</v>
      </c>
      <c r="J476" s="128">
        <f t="shared" si="48"/>
        <v>92.377799859556092</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0.13286415094339621</v>
      </c>
      <c r="F477" s="128">
        <f t="shared" si="44"/>
        <v>35.208999999999996</v>
      </c>
      <c r="G477" s="122">
        <f t="shared" si="45"/>
        <v>0.13668334015770914</v>
      </c>
      <c r="H477" s="128">
        <f t="shared" si="46"/>
        <v>20696.318000000003</v>
      </c>
      <c r="I477" s="122">
        <f t="shared" si="47"/>
        <v>-0.25638012445224617</v>
      </c>
      <c r="J477" s="128">
        <f t="shared" si="48"/>
        <v>97.205812200736204</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0.59967547169811319</v>
      </c>
      <c r="F478" s="128">
        <f t="shared" si="44"/>
        <v>158.91399999999999</v>
      </c>
      <c r="G478" s="122">
        <f t="shared" si="45"/>
        <v>0.59298479044763508</v>
      </c>
      <c r="H478" s="128">
        <f t="shared" si="46"/>
        <v>89788.571000000011</v>
      </c>
      <c r="I478" s="122">
        <f t="shared" si="47"/>
        <v>3.7116641937640638E-2</v>
      </c>
      <c r="J478" s="128">
        <f t="shared" si="48"/>
        <v>101.12830571007183</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0.20419999999999999</v>
      </c>
      <c r="F479" s="128">
        <f t="shared" si="44"/>
        <v>54.113</v>
      </c>
      <c r="G479" s="122">
        <f t="shared" si="45"/>
        <v>0.20394737745842631</v>
      </c>
      <c r="H479" s="128">
        <f t="shared" si="46"/>
        <v>30881.303999999996</v>
      </c>
      <c r="I479" s="122">
        <f t="shared" si="47"/>
        <v>-0.16804616164271452</v>
      </c>
      <c r="J479" s="128">
        <f t="shared" si="48"/>
        <v>100.12386653102475</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0.28265283018867926</v>
      </c>
      <c r="F480" s="128">
        <f t="shared" si="44"/>
        <v>74.903000000000006</v>
      </c>
      <c r="G480" s="122">
        <f t="shared" si="45"/>
        <v>0.27970980332589257</v>
      </c>
      <c r="H480" s="128">
        <f t="shared" si="46"/>
        <v>42353.099000000002</v>
      </c>
      <c r="I480" s="122">
        <f t="shared" si="47"/>
        <v>-4.3415831648917484E-2</v>
      </c>
      <c r="J480" s="128">
        <f t="shared" si="48"/>
        <v>101.05217151054148</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0.54763773584905673</v>
      </c>
      <c r="F481" s="128">
        <f t="shared" si="44"/>
        <v>145.12400000000002</v>
      </c>
      <c r="G481" s="122">
        <f t="shared" si="45"/>
        <v>0.53143749091917736</v>
      </c>
      <c r="H481" s="128">
        <f t="shared" si="46"/>
        <v>80469.202000000005</v>
      </c>
      <c r="I481" s="122">
        <f t="shared" si="47"/>
        <v>8.1372615051423555E-2</v>
      </c>
      <c r="J481" s="128">
        <f t="shared" si="48"/>
        <v>103.04838202172364</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0.84027547169811334</v>
      </c>
      <c r="F482" s="128">
        <f t="shared" si="44"/>
        <v>222.67300000000003</v>
      </c>
      <c r="G482" s="122">
        <f t="shared" si="45"/>
        <v>0.82217704632210165</v>
      </c>
      <c r="H482" s="128">
        <f t="shared" si="46"/>
        <v>124492.40399999999</v>
      </c>
      <c r="I482" s="122">
        <f t="shared" si="47"/>
        <v>0.20389423162438772</v>
      </c>
      <c r="J482" s="128">
        <f t="shared" si="48"/>
        <v>102.20128078945679</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0.51449056603773591</v>
      </c>
      <c r="F483" s="128">
        <f t="shared" si="44"/>
        <v>136.34</v>
      </c>
      <c r="G483" s="122">
        <f t="shared" si="45"/>
        <v>0.50310474316131493</v>
      </c>
      <c r="H483" s="128">
        <f t="shared" si="46"/>
        <v>76179.113999999987</v>
      </c>
      <c r="I483" s="122">
        <f t="shared" si="47"/>
        <v>0.19992080657047265</v>
      </c>
      <c r="J483" s="128">
        <f t="shared" si="48"/>
        <v>102.2631118134321</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0.74311698113207547</v>
      </c>
      <c r="F484" s="128">
        <f t="shared" si="44"/>
        <v>196.92599999999999</v>
      </c>
      <c r="G484" s="122">
        <f t="shared" si="45"/>
        <v>0.72984647135743441</v>
      </c>
      <c r="H484" s="128">
        <f t="shared" si="46"/>
        <v>110511.893</v>
      </c>
      <c r="I484" s="122">
        <f t="shared" si="47"/>
        <v>0.24155041549711856</v>
      </c>
      <c r="J484" s="128">
        <f t="shared" si="48"/>
        <v>101.81826045551188</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0.74931698113207534</v>
      </c>
      <c r="F485" s="128">
        <f t="shared" si="44"/>
        <v>198.56899999999996</v>
      </c>
      <c r="G485" s="122">
        <f t="shared" si="45"/>
        <v>0.73583387708198489</v>
      </c>
      <c r="H485" s="128">
        <f t="shared" si="46"/>
        <v>111418.49399999999</v>
      </c>
      <c r="I485" s="122">
        <f t="shared" si="47"/>
        <v>0.24621913354358055</v>
      </c>
      <c r="J485" s="128">
        <f t="shared" si="48"/>
        <v>101.8323570672716</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0.60420377358490562</v>
      </c>
      <c r="F486" s="128">
        <f t="shared" si="44"/>
        <v>160.114</v>
      </c>
      <c r="G486" s="122">
        <f t="shared" si="45"/>
        <v>0.59415070203014164</v>
      </c>
      <c r="H486" s="128">
        <f t="shared" si="46"/>
        <v>89965.11099999999</v>
      </c>
      <c r="I486" s="122">
        <f t="shared" si="47"/>
        <v>0.23703406424809856</v>
      </c>
      <c r="J486" s="128">
        <f t="shared" si="48"/>
        <v>101.69200701445169</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0.34781509433962254</v>
      </c>
      <c r="F487" s="128">
        <f t="shared" si="44"/>
        <v>92.170999999999978</v>
      </c>
      <c r="G487" s="122">
        <f t="shared" si="45"/>
        <v>0.33761288618262031</v>
      </c>
      <c r="H487" s="128">
        <f t="shared" si="46"/>
        <v>51120.667999999998</v>
      </c>
      <c r="I487" s="122">
        <f t="shared" si="47"/>
        <v>0.30699631426842799</v>
      </c>
      <c r="J487" s="128">
        <f t="shared" si="48"/>
        <v>103.0218657446279</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0.81401132075471694</v>
      </c>
      <c r="F488" s="128">
        <f t="shared" si="44"/>
        <v>215.71299999999999</v>
      </c>
      <c r="G488" s="122">
        <f t="shared" si="45"/>
        <v>0.79604523900725144</v>
      </c>
      <c r="H488" s="128">
        <f t="shared" si="46"/>
        <v>120535.57799999999</v>
      </c>
      <c r="I488" s="122">
        <f t="shared" si="47"/>
        <v>0.27523486080833237</v>
      </c>
      <c r="J488" s="128">
        <f t="shared" si="48"/>
        <v>102.25691717845973</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0.69014716981132074</v>
      </c>
      <c r="F489" s="128">
        <f t="shared" si="44"/>
        <v>182.88900000000001</v>
      </c>
      <c r="G489" s="122">
        <f t="shared" si="45"/>
        <v>0.67757534110871886</v>
      </c>
      <c r="H489" s="128">
        <f t="shared" si="46"/>
        <v>102597.10299999999</v>
      </c>
      <c r="I489" s="122">
        <f t="shared" si="47"/>
        <v>0.28293284784610073</v>
      </c>
      <c r="J489" s="128">
        <f t="shared" si="48"/>
        <v>101.85541414214256</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0.66815094339622638</v>
      </c>
      <c r="F490" s="128">
        <f t="shared" si="44"/>
        <v>177.06</v>
      </c>
      <c r="G490" s="122">
        <f t="shared" si="45"/>
        <v>0.65962422565348899</v>
      </c>
      <c r="H490" s="128">
        <f t="shared" si="46"/>
        <v>99878.981</v>
      </c>
      <c r="I490" s="122">
        <f t="shared" si="47"/>
        <v>0.2401103129911373</v>
      </c>
      <c r="J490" s="128">
        <f t="shared" si="48"/>
        <v>101.29266291490279</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0.81246792452830185</v>
      </c>
      <c r="F491" s="128">
        <f t="shared" si="44"/>
        <v>215.304</v>
      </c>
      <c r="G491" s="122">
        <f t="shared" si="45"/>
        <v>0.79480078326222792</v>
      </c>
      <c r="H491" s="128">
        <f t="shared" si="46"/>
        <v>120347.14500000002</v>
      </c>
      <c r="I491" s="122">
        <f t="shared" si="47"/>
        <v>0.29540125040452547</v>
      </c>
      <c r="J491" s="128">
        <f t="shared" si="48"/>
        <v>102.22283893500455</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0.76006792452830196</v>
      </c>
      <c r="F492" s="128">
        <f t="shared" si="44"/>
        <v>201.41800000000001</v>
      </c>
      <c r="G492" s="122">
        <f t="shared" si="45"/>
        <v>0.74253269096144447</v>
      </c>
      <c r="H492" s="128">
        <f t="shared" si="46"/>
        <v>112432.815</v>
      </c>
      <c r="I492" s="122">
        <f t="shared" si="47"/>
        <v>0.2663058813413684</v>
      </c>
      <c r="J492" s="128">
        <f t="shared" si="48"/>
        <v>102.36154364384316</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0.50469056603773588</v>
      </c>
      <c r="F493" s="128">
        <f t="shared" si="44"/>
        <v>133.74299999999999</v>
      </c>
      <c r="G493" s="122">
        <f t="shared" si="45"/>
        <v>0.49409436130446843</v>
      </c>
      <c r="H493" s="128">
        <f t="shared" si="46"/>
        <v>74814.78</v>
      </c>
      <c r="I493" s="122">
        <f t="shared" si="47"/>
        <v>0.17851249746532494</v>
      </c>
      <c r="J493" s="128">
        <f t="shared" si="48"/>
        <v>102.14457107045145</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0.28568679245283024</v>
      </c>
      <c r="F494" s="128">
        <f t="shared" si="44"/>
        <v>75.707000000000008</v>
      </c>
      <c r="G494" s="122">
        <f t="shared" si="45"/>
        <v>0.27602300915346922</v>
      </c>
      <c r="H494" s="128">
        <f t="shared" si="46"/>
        <v>41794.852000000006</v>
      </c>
      <c r="I494" s="122">
        <f t="shared" si="47"/>
        <v>0.25575648353095326</v>
      </c>
      <c r="J494" s="128">
        <f t="shared" si="48"/>
        <v>103.50107888795168</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0.76380754716981125</v>
      </c>
      <c r="F495" s="128">
        <f t="shared" si="44"/>
        <v>202.40899999999999</v>
      </c>
      <c r="G495" s="122">
        <f t="shared" si="45"/>
        <v>0.74541302222985395</v>
      </c>
      <c r="H495" s="128">
        <f t="shared" si="46"/>
        <v>112868.94900000002</v>
      </c>
      <c r="I495" s="122">
        <f t="shared" si="47"/>
        <v>0.30944182521644731</v>
      </c>
      <c r="J495" s="128">
        <f t="shared" si="48"/>
        <v>102.46769567895812</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0.62716226415094334</v>
      </c>
      <c r="F496" s="128">
        <f t="shared" si="44"/>
        <v>166.19799999999998</v>
      </c>
      <c r="G496" s="122">
        <f t="shared" si="45"/>
        <v>0.60738048977004044</v>
      </c>
      <c r="H496" s="128">
        <f t="shared" si="46"/>
        <v>91968.338999999978</v>
      </c>
      <c r="I496" s="122">
        <f t="shared" si="47"/>
        <v>0.35634366828801312</v>
      </c>
      <c r="J496" s="128">
        <f t="shared" si="48"/>
        <v>103.2568998698645</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0.51841509433962274</v>
      </c>
      <c r="F497" s="128">
        <f t="shared" si="44"/>
        <v>137.38000000000002</v>
      </c>
      <c r="G497" s="122">
        <f t="shared" si="45"/>
        <v>0.51160291378832112</v>
      </c>
      <c r="H497" s="128">
        <f t="shared" si="46"/>
        <v>77465.89</v>
      </c>
      <c r="I497" s="122">
        <f t="shared" si="47"/>
        <v>3.1980840764873182E-2</v>
      </c>
      <c r="J497" s="128">
        <f t="shared" si="48"/>
        <v>101.33153669920657</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9.657358490566037E-2</v>
      </c>
      <c r="F498" s="128">
        <f t="shared" si="44"/>
        <v>25.591999999999999</v>
      </c>
      <c r="G498" s="122">
        <f t="shared" si="45"/>
        <v>9.4819526080122576E-2</v>
      </c>
      <c r="H498" s="128">
        <f t="shared" si="46"/>
        <v>14357.383</v>
      </c>
      <c r="I498" s="122">
        <f t="shared" si="47"/>
        <v>7.4760806815000705E-2</v>
      </c>
      <c r="J498" s="128">
        <f t="shared" si="48"/>
        <v>101.84989199804227</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0.46506037735849054</v>
      </c>
      <c r="F499" s="128">
        <f t="shared" si="44"/>
        <v>123.241</v>
      </c>
      <c r="G499" s="122">
        <f t="shared" si="45"/>
        <v>0.45247447463313478</v>
      </c>
      <c r="H499" s="128">
        <f t="shared" si="46"/>
        <v>68512.78</v>
      </c>
      <c r="I499" s="122">
        <f t="shared" si="47"/>
        <v>0.28680362183295743</v>
      </c>
      <c r="J499" s="128">
        <f t="shared" si="48"/>
        <v>102.7815718744268</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0.4205245283018868</v>
      </c>
      <c r="F500" s="128">
        <f t="shared" si="44"/>
        <v>111.43900000000001</v>
      </c>
      <c r="G500" s="122">
        <f t="shared" si="45"/>
        <v>0.40074310187692347</v>
      </c>
      <c r="H500" s="128">
        <f t="shared" si="46"/>
        <v>60679.718999999997</v>
      </c>
      <c r="I500" s="122">
        <f t="shared" si="47"/>
        <v>0.23846511267905968</v>
      </c>
      <c r="J500" s="128">
        <f t="shared" si="48"/>
        <v>104.93618638282602</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0.4366716981132075</v>
      </c>
      <c r="F501" s="128">
        <f t="shared" si="44"/>
        <v>115.71799999999999</v>
      </c>
      <c r="G501" s="122">
        <f t="shared" si="45"/>
        <v>0.42482686998903696</v>
      </c>
      <c r="H501" s="128">
        <f t="shared" si="46"/>
        <v>64326.434999999998</v>
      </c>
      <c r="I501" s="122">
        <f t="shared" si="47"/>
        <v>0.28029188008688388</v>
      </c>
      <c r="J501" s="128">
        <f t="shared" si="48"/>
        <v>102.7881541778363</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0.22843773584905658</v>
      </c>
      <c r="F502" s="128">
        <f t="shared" si="44"/>
        <v>60.535999999999994</v>
      </c>
      <c r="G502" s="122">
        <f t="shared" si="45"/>
        <v>0.21852380166162541</v>
      </c>
      <c r="H502" s="128">
        <f t="shared" si="46"/>
        <v>33088.436999999998</v>
      </c>
      <c r="I502" s="122">
        <f t="shared" si="47"/>
        <v>0.27429444092858479</v>
      </c>
      <c r="J502" s="128">
        <f t="shared" si="48"/>
        <v>104.53677545056739</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0.50492075471698117</v>
      </c>
      <c r="F503" s="128">
        <f t="shared" si="44"/>
        <v>133.804</v>
      </c>
      <c r="G503" s="122">
        <f t="shared" si="45"/>
        <v>0.47836442827140763</v>
      </c>
      <c r="H503" s="128">
        <f t="shared" si="46"/>
        <v>72432.985000000001</v>
      </c>
      <c r="I503" s="122">
        <f t="shared" si="47"/>
        <v>0.32135339569275412</v>
      </c>
      <c r="J503" s="128">
        <f t="shared" si="48"/>
        <v>105.55148436549433</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0.37937735849056614</v>
      </c>
      <c r="F504" s="128">
        <f t="shared" si="44"/>
        <v>100.53500000000003</v>
      </c>
      <c r="G504" s="122">
        <f t="shared" si="45"/>
        <v>0.37468226366746366</v>
      </c>
      <c r="H504" s="128">
        <f t="shared" si="46"/>
        <v>56733.63900000001</v>
      </c>
      <c r="I504" s="122">
        <f t="shared" si="47"/>
        <v>0.20702979703434946</v>
      </c>
      <c r="J504" s="128">
        <f t="shared" si="48"/>
        <v>101.25308702289399</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0.20248679245283022</v>
      </c>
      <c r="F505" s="128">
        <f t="shared" si="44"/>
        <v>53.659000000000006</v>
      </c>
      <c r="G505" s="122">
        <f t="shared" si="45"/>
        <v>0.20033597062436434</v>
      </c>
      <c r="H505" s="128">
        <f t="shared" si="46"/>
        <v>30334.471999999998</v>
      </c>
      <c r="I505" s="122">
        <f t="shared" si="47"/>
        <v>-5.9700948166226152E-4</v>
      </c>
      <c r="J505" s="128">
        <f t="shared" si="48"/>
        <v>101.07360741147117</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0.44161509433962259</v>
      </c>
      <c r="F506" s="128">
        <f t="shared" si="44"/>
        <v>117.02799999999999</v>
      </c>
      <c r="G506" s="122">
        <f t="shared" si="45"/>
        <v>0.42543290758034047</v>
      </c>
      <c r="H506" s="128">
        <f t="shared" si="46"/>
        <v>64418.19999999999</v>
      </c>
      <c r="I506" s="122">
        <f t="shared" si="47"/>
        <v>0.23964845138769858</v>
      </c>
      <c r="J506" s="128">
        <f t="shared" si="48"/>
        <v>103.80369888434787</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0.4941773584905661</v>
      </c>
      <c r="F507" s="128">
        <f t="shared" si="44"/>
        <v>130.95700000000002</v>
      </c>
      <c r="G507" s="122">
        <f t="shared" si="45"/>
        <v>0.47354543053005582</v>
      </c>
      <c r="H507" s="128">
        <f t="shared" si="46"/>
        <v>71703.301999999996</v>
      </c>
      <c r="I507" s="122">
        <f t="shared" si="47"/>
        <v>0.39146367339439508</v>
      </c>
      <c r="J507" s="128">
        <f t="shared" si="48"/>
        <v>104.35690572231184</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0.28463773584905661</v>
      </c>
      <c r="F508" s="128">
        <f t="shared" si="44"/>
        <v>75.429000000000002</v>
      </c>
      <c r="G508" s="122">
        <f t="shared" si="45"/>
        <v>0.27718590920498232</v>
      </c>
      <c r="H508" s="128">
        <f t="shared" si="46"/>
        <v>41970.936000000009</v>
      </c>
      <c r="I508" s="122">
        <f t="shared" si="47"/>
        <v>0.20411550706631282</v>
      </c>
      <c r="J508" s="128">
        <f t="shared" si="48"/>
        <v>102.68838580772285</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0.15064528301886793</v>
      </c>
      <c r="F509" s="128">
        <f t="shared" si="44"/>
        <v>39.920999999999999</v>
      </c>
      <c r="G509" s="122">
        <f t="shared" si="45"/>
        <v>0.13921432062238304</v>
      </c>
      <c r="H509" s="128">
        <f t="shared" si="46"/>
        <v>21079.553999999993</v>
      </c>
      <c r="I509" s="122">
        <f t="shared" si="47"/>
        <v>0.37668971515274197</v>
      </c>
      <c r="J509" s="128">
        <f t="shared" si="48"/>
        <v>108.21105353628899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0.26623773584905663</v>
      </c>
      <c r="F510" s="128">
        <f t="shared" si="44"/>
        <v>70.553000000000011</v>
      </c>
      <c r="G510" s="122">
        <f t="shared" si="45"/>
        <v>0.26769425035332656</v>
      </c>
      <c r="H510" s="128">
        <f t="shared" si="46"/>
        <v>40533.728000000003</v>
      </c>
      <c r="I510" s="122">
        <f t="shared" si="47"/>
        <v>-4.8938881674866874E-2</v>
      </c>
      <c r="J510" s="128">
        <f t="shared" si="48"/>
        <v>99.455903702695338</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0.27779999999999999</v>
      </c>
      <c r="F511" s="128">
        <f t="shared" si="44"/>
        <v>73.617000000000004</v>
      </c>
      <c r="G511" s="122">
        <f t="shared" si="45"/>
        <v>0.2636266824287733</v>
      </c>
      <c r="H511" s="128">
        <f t="shared" si="46"/>
        <v>39917.824999999997</v>
      </c>
      <c r="I511" s="122">
        <f t="shared" si="47"/>
        <v>0.1998768517048892</v>
      </c>
      <c r="J511" s="128">
        <f t="shared" si="48"/>
        <v>105.37628340221443</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0.24261509433962267</v>
      </c>
      <c r="F512" s="128">
        <f t="shared" si="44"/>
        <v>64.293000000000006</v>
      </c>
      <c r="G512" s="122">
        <f t="shared" si="45"/>
        <v>0.23739754190386875</v>
      </c>
      <c r="H512" s="128">
        <f t="shared" si="46"/>
        <v>35946.260999999999</v>
      </c>
      <c r="I512" s="122">
        <f t="shared" si="47"/>
        <v>0.10763020275060785</v>
      </c>
      <c r="J512" s="128">
        <f t="shared" si="48"/>
        <v>102.19781232522899</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5.1883018867924534E-2</v>
      </c>
      <c r="F513" s="128">
        <f t="shared" si="44"/>
        <v>13.749000000000001</v>
      </c>
      <c r="G513" s="122">
        <f t="shared" si="45"/>
        <v>4.9229635842502208E-2</v>
      </c>
      <c r="H513" s="128">
        <f t="shared" si="46"/>
        <v>7454.2529999999997</v>
      </c>
      <c r="I513" s="122">
        <f t="shared" si="47"/>
        <v>6.1334829558588475E-2</v>
      </c>
      <c r="J513" s="128">
        <f t="shared" si="48"/>
        <v>105.38980835428309</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0.51334716981132078</v>
      </c>
      <c r="F514" s="128">
        <f t="shared" si="44"/>
        <v>136.03700000000001</v>
      </c>
      <c r="G514" s="122">
        <f t="shared" si="45"/>
        <v>0.50592774306885568</v>
      </c>
      <c r="H514" s="128">
        <f t="shared" si="46"/>
        <v>76606.566999999995</v>
      </c>
      <c r="I514" s="122">
        <f t="shared" si="47"/>
        <v>0.29069278372921925</v>
      </c>
      <c r="J514" s="128">
        <f t="shared" si="48"/>
        <v>101.46649928653059</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5.6452830188679241E-2</v>
      </c>
      <c r="F515" s="128">
        <f t="shared" si="44"/>
        <v>14.959999999999999</v>
      </c>
      <c r="G515" s="122">
        <f t="shared" si="45"/>
        <v>5.6210318456194105E-2</v>
      </c>
      <c r="H515" s="128">
        <f t="shared" si="46"/>
        <v>8511.253999999999</v>
      </c>
      <c r="I515" s="122">
        <f t="shared" si="47"/>
        <v>-0.10632586108978494</v>
      </c>
      <c r="J515" s="128">
        <f t="shared" si="48"/>
        <v>100.43143632547489</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0.12568301886792455</v>
      </c>
      <c r="F516" s="128">
        <f t="shared" si="44"/>
        <v>33.306000000000004</v>
      </c>
      <c r="G516" s="122">
        <f t="shared" si="45"/>
        <v>0.13904031885244819</v>
      </c>
      <c r="H516" s="128">
        <f t="shared" si="46"/>
        <v>21053.207000000002</v>
      </c>
      <c r="I516" s="122">
        <f t="shared" si="47"/>
        <v>-0.57623368830098942</v>
      </c>
      <c r="J516" s="128">
        <f t="shared" si="48"/>
        <v>90.393218244343473</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7.8007547169811314E-2</v>
      </c>
      <c r="F517" s="128">
        <f t="shared" si="44"/>
        <v>20.671999999999997</v>
      </c>
      <c r="G517" s="122">
        <f t="shared" si="45"/>
        <v>7.575946717034962E-2</v>
      </c>
      <c r="H517" s="128">
        <f t="shared" si="46"/>
        <v>11471.347</v>
      </c>
      <c r="I517" s="122">
        <f t="shared" si="47"/>
        <v>6.5722913458153773E-2</v>
      </c>
      <c r="J517" s="128">
        <f t="shared" si="48"/>
        <v>102.96739151346821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3.1354716981132076E-2</v>
      </c>
      <c r="F518" s="128">
        <f t="shared" si="44"/>
        <v>8.3090000000000011</v>
      </c>
      <c r="G518" s="122">
        <f t="shared" si="45"/>
        <v>3.1414455348769625E-2</v>
      </c>
      <c r="H518" s="128">
        <f t="shared" si="46"/>
        <v>4756.713999999999</v>
      </c>
      <c r="I518" s="122">
        <f t="shared" si="47"/>
        <v>-0.12427947879422949</v>
      </c>
      <c r="J518" s="128">
        <f t="shared" si="48"/>
        <v>99.809837964802114</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3.5792452830188684E-2</v>
      </c>
      <c r="F519" s="128">
        <f t="shared" si="44"/>
        <v>9.4850000000000012</v>
      </c>
      <c r="G519" s="122">
        <f t="shared" si="45"/>
        <v>3.4610000132084699E-2</v>
      </c>
      <c r="H519" s="128">
        <f t="shared" si="46"/>
        <v>5240.5770000000011</v>
      </c>
      <c r="I519" s="122">
        <f t="shared" si="47"/>
        <v>0.33746690692397879</v>
      </c>
      <c r="J519" s="128">
        <f t="shared" si="48"/>
        <v>103.4165059046267</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0.10873584905660377</v>
      </c>
      <c r="F520" s="128">
        <f t="shared" si="44"/>
        <v>28.815000000000001</v>
      </c>
      <c r="G520" s="122">
        <f t="shared" si="45"/>
        <v>0.10553181259823799</v>
      </c>
      <c r="H520" s="128">
        <f t="shared" si="46"/>
        <v>15979.415999999999</v>
      </c>
      <c r="I520" s="122">
        <f t="shared" si="47"/>
        <v>0.24359576099863264</v>
      </c>
      <c r="J520" s="128">
        <f t="shared" si="48"/>
        <v>103.03608587731135</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0.30134339622641515</v>
      </c>
      <c r="F521" s="128">
        <f t="shared" ref="F521:F584" si="50">SUMPRODUCT($K$2:$AI$2,$K521:$AI521)</f>
        <v>79.856000000000009</v>
      </c>
      <c r="G521" s="122">
        <f t="shared" ref="G521:G584" si="51">SUMPRODUCT($K$3:$AI$3,$K521:$AI521)/$J$3</f>
        <v>0.28006081839675601</v>
      </c>
      <c r="H521" s="128">
        <f t="shared" ref="H521:H584" si="52">SUMPRODUCT($K$3:$AI$3,$K521:$AI521)</f>
        <v>42406.249000000003</v>
      </c>
      <c r="I521" s="122">
        <f t="shared" ref="I521:I584" si="53">CORREL($K$4:$AI$4,$K521:$AI521)</f>
        <v>0.40429124749774831</v>
      </c>
      <c r="J521" s="128">
        <f t="shared" si="48"/>
        <v>107.59927002695129</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0.16123018867924527</v>
      </c>
      <c r="F522" s="128">
        <f t="shared" si="50"/>
        <v>42.725999999999999</v>
      </c>
      <c r="G522" s="122">
        <f t="shared" si="51"/>
        <v>0.15454622964244674</v>
      </c>
      <c r="H522" s="128">
        <f t="shared" si="52"/>
        <v>23401.081000000002</v>
      </c>
      <c r="I522" s="122">
        <f t="shared" si="53"/>
        <v>0.34775834796229399</v>
      </c>
      <c r="J522" s="128">
        <f t="shared" ref="J522:J585" si="54">$E522/$G522*100</f>
        <v>104.32489298008906</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2.5573584905660376E-2</v>
      </c>
      <c r="F523" s="128">
        <f t="shared" si="50"/>
        <v>6.7770000000000001</v>
      </c>
      <c r="G523" s="122">
        <f t="shared" si="51"/>
        <v>2.5607662233023812E-2</v>
      </c>
      <c r="H523" s="128">
        <f t="shared" si="52"/>
        <v>3877.4609999999998</v>
      </c>
      <c r="I523" s="122">
        <f t="shared" si="53"/>
        <v>-0.13803236920539058</v>
      </c>
      <c r="J523" s="128">
        <f t="shared" si="54"/>
        <v>99.866925270048711</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1.9769811320754716E-2</v>
      </c>
      <c r="F524" s="128">
        <f t="shared" si="50"/>
        <v>5.2389999999999999</v>
      </c>
      <c r="G524" s="122">
        <f t="shared" si="51"/>
        <v>2.0227945158435588E-2</v>
      </c>
      <c r="H524" s="128">
        <f t="shared" si="52"/>
        <v>3062.875</v>
      </c>
      <c r="I524" s="122">
        <f t="shared" si="53"/>
        <v>-0.22154825467964551</v>
      </c>
      <c r="J524" s="128">
        <f t="shared" si="54"/>
        <v>97.735143960038769</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0.10787924528301888</v>
      </c>
      <c r="F525" s="128">
        <f t="shared" si="50"/>
        <v>28.588000000000005</v>
      </c>
      <c r="G525" s="122">
        <f t="shared" si="51"/>
        <v>0.10780160879155716</v>
      </c>
      <c r="H525" s="128">
        <f t="shared" si="52"/>
        <v>16323.104000000001</v>
      </c>
      <c r="I525" s="122">
        <f t="shared" si="53"/>
        <v>-3.2524731835941172E-2</v>
      </c>
      <c r="J525" s="128">
        <f t="shared" si="54"/>
        <v>100.07201793399192</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3.6856603773584906E-2</v>
      </c>
      <c r="F526" s="128">
        <f t="shared" si="50"/>
        <v>9.7669999999999995</v>
      </c>
      <c r="G526" s="122">
        <f t="shared" si="51"/>
        <v>3.566329630559114E-2</v>
      </c>
      <c r="H526" s="128">
        <f t="shared" si="52"/>
        <v>5400.0649999999996</v>
      </c>
      <c r="I526" s="122">
        <f t="shared" si="53"/>
        <v>-2.9129182122206602E-2</v>
      </c>
      <c r="J526" s="128">
        <f t="shared" si="54"/>
        <v>103.34603806044336</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1.8041509433962266E-2</v>
      </c>
      <c r="F527" s="128">
        <f t="shared" si="50"/>
        <v>4.7810000000000006</v>
      </c>
      <c r="G527" s="122">
        <f t="shared" si="51"/>
        <v>1.7938626847534642E-2</v>
      </c>
      <c r="H527" s="128">
        <f t="shared" si="52"/>
        <v>2716.2310000000002</v>
      </c>
      <c r="I527" s="122">
        <f t="shared" si="53"/>
        <v>-7.014304622541738E-2</v>
      </c>
      <c r="J527" s="128">
        <f t="shared" si="54"/>
        <v>100.57352542812809</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6.6384905660377372E-2</v>
      </c>
      <c r="F528" s="128">
        <f t="shared" si="50"/>
        <v>17.592000000000002</v>
      </c>
      <c r="G528" s="122">
        <f t="shared" si="51"/>
        <v>6.6145669603349666E-2</v>
      </c>
      <c r="H528" s="128">
        <f t="shared" si="52"/>
        <v>10015.645</v>
      </c>
      <c r="I528" s="122">
        <f t="shared" si="53"/>
        <v>7.2977862713684616E-2</v>
      </c>
      <c r="J528" s="128">
        <f t="shared" si="54"/>
        <v>100.361680603526</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2.6660377358490573E-2</v>
      </c>
      <c r="F529" s="128">
        <f t="shared" si="50"/>
        <v>7.0650000000000022</v>
      </c>
      <c r="G529" s="122">
        <f t="shared" si="51"/>
        <v>2.6941961986025439E-2</v>
      </c>
      <c r="H529" s="128">
        <f t="shared" si="52"/>
        <v>4079.498</v>
      </c>
      <c r="I529" s="122">
        <f t="shared" si="53"/>
        <v>-0.40460859272833721</v>
      </c>
      <c r="J529" s="128">
        <f t="shared" si="54"/>
        <v>98.954847357883878</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5.8849056603773583E-2</v>
      </c>
      <c r="F530" s="128">
        <f t="shared" si="50"/>
        <v>15.594999999999999</v>
      </c>
      <c r="G530" s="122">
        <f t="shared" si="51"/>
        <v>6.1307420518036157E-2</v>
      </c>
      <c r="H530" s="128">
        <f t="shared" si="52"/>
        <v>9283.0469999999987</v>
      </c>
      <c r="I530" s="122">
        <f t="shared" si="53"/>
        <v>-0.33397858193161362</v>
      </c>
      <c r="J530" s="128">
        <f t="shared" si="54"/>
        <v>95.990103818608148</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2.2875471698113208E-2</v>
      </c>
      <c r="F531" s="128">
        <f t="shared" si="50"/>
        <v>6.0620000000000003</v>
      </c>
      <c r="G531" s="122">
        <f t="shared" si="51"/>
        <v>2.1789925900487391E-2</v>
      </c>
      <c r="H531" s="128">
        <f t="shared" si="52"/>
        <v>3299.3869999999997</v>
      </c>
      <c r="I531" s="122">
        <f t="shared" si="53"/>
        <v>0.14440276866113932</v>
      </c>
      <c r="J531" s="128">
        <f t="shared" si="54"/>
        <v>104.98187007419577</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7.1618867924528318E-2</v>
      </c>
      <c r="F532" s="128">
        <f t="shared" si="50"/>
        <v>18.979000000000003</v>
      </c>
      <c r="G532" s="122">
        <f t="shared" si="51"/>
        <v>7.2994353379386867E-2</v>
      </c>
      <c r="H532" s="128">
        <f t="shared" si="52"/>
        <v>11052.659</v>
      </c>
      <c r="I532" s="122">
        <f t="shared" si="53"/>
        <v>-0.14359192889580902</v>
      </c>
      <c r="J532" s="128">
        <f t="shared" si="54"/>
        <v>98.115627591480276</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0.29447924528301883</v>
      </c>
      <c r="F533" s="128">
        <f t="shared" si="50"/>
        <v>78.036999999999992</v>
      </c>
      <c r="G533" s="122">
        <f t="shared" si="51"/>
        <v>0.29674936269135771</v>
      </c>
      <c r="H533" s="128">
        <f t="shared" si="52"/>
        <v>44933.195</v>
      </c>
      <c r="I533" s="122">
        <f t="shared" si="53"/>
        <v>3.6705060604779779E-2</v>
      </c>
      <c r="J533" s="128">
        <f t="shared" si="54"/>
        <v>99.235005127643703</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6.9233962264150933E-2</v>
      </c>
      <c r="F534" s="128">
        <f t="shared" si="50"/>
        <v>18.346999999999998</v>
      </c>
      <c r="G534" s="122">
        <f t="shared" si="51"/>
        <v>6.7588892998190431E-2</v>
      </c>
      <c r="H534" s="128">
        <f t="shared" si="52"/>
        <v>10234.174999999999</v>
      </c>
      <c r="I534" s="122">
        <f t="shared" si="53"/>
        <v>0.12325502475407163</v>
      </c>
      <c r="J534" s="128">
        <f t="shared" si="54"/>
        <v>102.43393432409754</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3.9864150943396223E-2</v>
      </c>
      <c r="F535" s="128">
        <f t="shared" si="50"/>
        <v>10.564</v>
      </c>
      <c r="G535" s="122">
        <f t="shared" si="51"/>
        <v>4.0820602570368118E-2</v>
      </c>
      <c r="H535" s="128">
        <f t="shared" si="52"/>
        <v>6180.9739999999993</v>
      </c>
      <c r="I535" s="122">
        <f t="shared" si="53"/>
        <v>-0.23316123270046732</v>
      </c>
      <c r="J535" s="128">
        <f t="shared" si="54"/>
        <v>97.656938979959634</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2.7611320754716985E-2</v>
      </c>
      <c r="F536" s="128">
        <f t="shared" si="50"/>
        <v>7.3170000000000011</v>
      </c>
      <c r="G536" s="122">
        <f t="shared" si="51"/>
        <v>2.6796682032519253E-2</v>
      </c>
      <c r="H536" s="128">
        <f t="shared" si="52"/>
        <v>4057.5000000000005</v>
      </c>
      <c r="I536" s="122">
        <f t="shared" si="53"/>
        <v>0.22749714370118934</v>
      </c>
      <c r="J536" s="128">
        <f t="shared" si="54"/>
        <v>103.04007310012904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2.7875471698113212E-2</v>
      </c>
      <c r="F537" s="128">
        <f t="shared" si="50"/>
        <v>7.3870000000000013</v>
      </c>
      <c r="G537" s="122">
        <f t="shared" si="51"/>
        <v>3.0501868998401776E-2</v>
      </c>
      <c r="H537" s="128">
        <f t="shared" si="52"/>
        <v>4618.5320000000002</v>
      </c>
      <c r="I537" s="122">
        <f t="shared" si="53"/>
        <v>-0.41675931313778625</v>
      </c>
      <c r="J537" s="128">
        <f t="shared" si="54"/>
        <v>91.389388957030206</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0.24039622641509434</v>
      </c>
      <c r="F538" s="128">
        <f t="shared" si="50"/>
        <v>63.704999999999998</v>
      </c>
      <c r="G538" s="122">
        <f t="shared" si="51"/>
        <v>0.2409676392502873</v>
      </c>
      <c r="H538" s="128">
        <f t="shared" si="52"/>
        <v>36486.838000000003</v>
      </c>
      <c r="I538" s="122">
        <f t="shared" si="53"/>
        <v>-8.2703344138660165E-2</v>
      </c>
      <c r="J538" s="128">
        <f t="shared" si="54"/>
        <v>99.762867397061797</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0.41872830188679255</v>
      </c>
      <c r="F539" s="128">
        <f t="shared" si="50"/>
        <v>110.96300000000002</v>
      </c>
      <c r="G539" s="122">
        <f t="shared" si="51"/>
        <v>0.40878987306661024</v>
      </c>
      <c r="H539" s="128">
        <f t="shared" si="52"/>
        <v>61898.14499999999</v>
      </c>
      <c r="I539" s="122">
        <f t="shared" si="53"/>
        <v>0.30514886536247648</v>
      </c>
      <c r="J539" s="128">
        <f t="shared" si="54"/>
        <v>102.43118273591942</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7.2203773584905664E-2</v>
      </c>
      <c r="F540" s="128">
        <f t="shared" si="50"/>
        <v>19.134</v>
      </c>
      <c r="G540" s="122">
        <f t="shared" si="51"/>
        <v>7.1966318403360235E-2</v>
      </c>
      <c r="H540" s="128">
        <f t="shared" si="52"/>
        <v>10896.996000000001</v>
      </c>
      <c r="I540" s="122">
        <f t="shared" si="53"/>
        <v>4.2674676192474281E-2</v>
      </c>
      <c r="J540" s="128">
        <f t="shared" si="54"/>
        <v>100.3299532153563</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6.2592452830188675E-2</v>
      </c>
      <c r="F541" s="128">
        <f t="shared" si="50"/>
        <v>16.587</v>
      </c>
      <c r="G541" s="122">
        <f t="shared" si="51"/>
        <v>6.6905618882827686E-2</v>
      </c>
      <c r="H541" s="128">
        <f t="shared" si="52"/>
        <v>10130.715000000002</v>
      </c>
      <c r="I541" s="122">
        <f t="shared" si="53"/>
        <v>-0.63116709183193132</v>
      </c>
      <c r="J541" s="128">
        <f t="shared" si="54"/>
        <v>93.553357513675067</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1.087924528301887E-2</v>
      </c>
      <c r="F542" s="128">
        <f t="shared" si="50"/>
        <v>2.8830000000000005</v>
      </c>
      <c r="G542" s="122">
        <f t="shared" si="51"/>
        <v>1.0986500944405552E-2</v>
      </c>
      <c r="H542" s="128">
        <f t="shared" si="52"/>
        <v>1663.5539999999999</v>
      </c>
      <c r="I542" s="122">
        <f t="shared" si="53"/>
        <v>-0.14724469071304427</v>
      </c>
      <c r="J542" s="128">
        <f t="shared" si="54"/>
        <v>99.023750492268448</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3.789056603773585E-2</v>
      </c>
      <c r="F543" s="128">
        <f t="shared" si="50"/>
        <v>10.041</v>
      </c>
      <c r="G543" s="122">
        <f t="shared" si="51"/>
        <v>3.7911714591396001E-2</v>
      </c>
      <c r="H543" s="128">
        <f t="shared" si="52"/>
        <v>5740.5159999999996</v>
      </c>
      <c r="I543" s="122">
        <f t="shared" si="53"/>
        <v>-0.12475665226886525</v>
      </c>
      <c r="J543" s="128">
        <f t="shared" si="54"/>
        <v>99.944216309159088</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4.429056603773586E-2</v>
      </c>
      <c r="F544" s="128">
        <f t="shared" si="50"/>
        <v>11.737000000000004</v>
      </c>
      <c r="G544" s="122">
        <f t="shared" si="51"/>
        <v>4.4521661889603617E-2</v>
      </c>
      <c r="H544" s="128">
        <f t="shared" si="52"/>
        <v>6741.3810000000003</v>
      </c>
      <c r="I544" s="122">
        <f t="shared" si="53"/>
        <v>-4.6214355550158272E-2</v>
      </c>
      <c r="J544" s="128">
        <f t="shared" si="54"/>
        <v>99.48093615094426</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2.6037735849056606E-2</v>
      </c>
      <c r="F545" s="128">
        <f t="shared" si="50"/>
        <v>6.9</v>
      </c>
      <c r="G545" s="122">
        <f t="shared" si="51"/>
        <v>2.5374143100556079E-2</v>
      </c>
      <c r="H545" s="128">
        <f t="shared" si="52"/>
        <v>3842.1020000000003</v>
      </c>
      <c r="I545" s="122">
        <f t="shared" si="53"/>
        <v>4.4320701219547697E-2</v>
      </c>
      <c r="J545" s="128">
        <f t="shared" si="54"/>
        <v>102.61523215137061</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1.170943396226415E-2</v>
      </c>
      <c r="F546" s="128">
        <f t="shared" si="50"/>
        <v>3.1029999999999998</v>
      </c>
      <c r="G546" s="122">
        <f t="shared" si="51"/>
        <v>1.2772094466972223E-2</v>
      </c>
      <c r="H546" s="128">
        <f t="shared" si="52"/>
        <v>1933.925</v>
      </c>
      <c r="I546" s="122">
        <f t="shared" si="53"/>
        <v>-0.44260473043932086</v>
      </c>
      <c r="J546" s="128">
        <f t="shared" si="54"/>
        <v>91.679825830790392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7.4694339622641506E-2</v>
      </c>
      <c r="F547" s="128">
        <f t="shared" si="50"/>
        <v>19.794</v>
      </c>
      <c r="G547" s="122">
        <f t="shared" si="51"/>
        <v>7.8557588926019342E-2</v>
      </c>
      <c r="H547" s="128">
        <f t="shared" si="52"/>
        <v>11895.032999999998</v>
      </c>
      <c r="I547" s="122">
        <f t="shared" si="53"/>
        <v>-0.27032412709373732</v>
      </c>
      <c r="J547" s="128">
        <f t="shared" si="54"/>
        <v>95.082271036836417</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5.1294339622641495E-2</v>
      </c>
      <c r="F548" s="128">
        <f t="shared" si="50"/>
        <v>13.592999999999996</v>
      </c>
      <c r="G548" s="122">
        <f t="shared" si="51"/>
        <v>5.280642327860624E-2</v>
      </c>
      <c r="H548" s="128">
        <f t="shared" si="52"/>
        <v>7995.8429999999998</v>
      </c>
      <c r="I548" s="122">
        <f t="shared" si="53"/>
        <v>-0.21923322607867388</v>
      </c>
      <c r="J548" s="128">
        <f t="shared" si="54"/>
        <v>97.136553543899367</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2.1803773584905661E-2</v>
      </c>
      <c r="F549" s="128">
        <f t="shared" si="50"/>
        <v>5.7780000000000005</v>
      </c>
      <c r="G549" s="122">
        <f t="shared" si="51"/>
        <v>2.061562033575929E-2</v>
      </c>
      <c r="H549" s="128">
        <f t="shared" si="52"/>
        <v>3121.576</v>
      </c>
      <c r="I549" s="122">
        <f t="shared" si="53"/>
        <v>4.584920606288638E-2</v>
      </c>
      <c r="J549" s="128">
        <f t="shared" si="54"/>
        <v>105.76336404044768</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9.5803773584905647E-2</v>
      </c>
      <c r="F550" s="128">
        <f t="shared" si="50"/>
        <v>25.387999999999995</v>
      </c>
      <c r="G550" s="122">
        <f t="shared" si="51"/>
        <v>8.2830310795281942E-2</v>
      </c>
      <c r="H550" s="128">
        <f t="shared" si="52"/>
        <v>12542.000000000002</v>
      </c>
      <c r="I550" s="122">
        <f t="shared" si="53"/>
        <v>0.21092955995057275</v>
      </c>
      <c r="J550" s="128">
        <f t="shared" si="54"/>
        <v>115.66269963864808</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9.6279245283018858E-2</v>
      </c>
      <c r="F551" s="128">
        <f t="shared" si="50"/>
        <v>25.513999999999996</v>
      </c>
      <c r="G551" s="122">
        <f t="shared" si="51"/>
        <v>0.11109638220026682</v>
      </c>
      <c r="H551" s="128">
        <f t="shared" si="52"/>
        <v>16821.992000000002</v>
      </c>
      <c r="I551" s="122">
        <f t="shared" si="53"/>
        <v>-0.58170867762817013</v>
      </c>
      <c r="J551" s="128">
        <f t="shared" si="54"/>
        <v>86.662808793775127</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3.0041509433962266E-2</v>
      </c>
      <c r="F552" s="128">
        <f t="shared" si="50"/>
        <v>7.9610000000000003</v>
      </c>
      <c r="G552" s="122">
        <f t="shared" si="51"/>
        <v>2.9632315840917196E-2</v>
      </c>
      <c r="H552" s="128">
        <f t="shared" si="52"/>
        <v>4486.866</v>
      </c>
      <c r="I552" s="122">
        <f t="shared" si="53"/>
        <v>-9.6328544999024057E-3</v>
      </c>
      <c r="J552" s="128">
        <f t="shared" si="54"/>
        <v>101.38090318435404</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0.12893584905660377</v>
      </c>
      <c r="F553" s="128">
        <f t="shared" si="50"/>
        <v>34.167999999999999</v>
      </c>
      <c r="G553" s="122">
        <f t="shared" si="51"/>
        <v>0.11859768323448996</v>
      </c>
      <c r="H553" s="128">
        <f t="shared" si="52"/>
        <v>17957.824000000001</v>
      </c>
      <c r="I553" s="122">
        <f t="shared" si="53"/>
        <v>0.40643062248680001</v>
      </c>
      <c r="J553" s="128">
        <f t="shared" si="54"/>
        <v>108.71700486903551</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8.5335849056603783E-2</v>
      </c>
      <c r="F554" s="128">
        <f t="shared" si="50"/>
        <v>22.614000000000001</v>
      </c>
      <c r="G554" s="122">
        <f t="shared" si="51"/>
        <v>8.3435212458228228E-2</v>
      </c>
      <c r="H554" s="128">
        <f t="shared" si="52"/>
        <v>12633.593000000001</v>
      </c>
      <c r="I554" s="122">
        <f t="shared" si="53"/>
        <v>8.0482666151765955E-2</v>
      </c>
      <c r="J554" s="128">
        <f t="shared" si="54"/>
        <v>102.27797897599542</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0.17501886792452831</v>
      </c>
      <c r="F555" s="128">
        <f t="shared" si="50"/>
        <v>46.38</v>
      </c>
      <c r="G555" s="122">
        <f t="shared" si="51"/>
        <v>0.16737982934657705</v>
      </c>
      <c r="H555" s="128">
        <f t="shared" si="52"/>
        <v>25344.319000000003</v>
      </c>
      <c r="I555" s="122">
        <f t="shared" si="53"/>
        <v>0.38200062141548063</v>
      </c>
      <c r="J555" s="128">
        <f t="shared" si="54"/>
        <v>104.56389435200933</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7.9215094339622635E-2</v>
      </c>
      <c r="F556" s="128">
        <f t="shared" si="50"/>
        <v>20.991999999999997</v>
      </c>
      <c r="G556" s="122">
        <f t="shared" si="51"/>
        <v>7.6255986738696838E-2</v>
      </c>
      <c r="H556" s="128">
        <f t="shared" si="52"/>
        <v>11546.528999999999</v>
      </c>
      <c r="I556" s="122">
        <f t="shared" si="53"/>
        <v>0.31702905155825428</v>
      </c>
      <c r="J556" s="128">
        <f t="shared" si="54"/>
        <v>103.88049217835925</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3.283773584905661E-2</v>
      </c>
      <c r="F557" s="128">
        <f t="shared" si="50"/>
        <v>8.7020000000000017</v>
      </c>
      <c r="G557" s="122">
        <f t="shared" si="51"/>
        <v>3.3353247302170153E-2</v>
      </c>
      <c r="H557" s="128">
        <f t="shared" si="52"/>
        <v>5050.2820000000002</v>
      </c>
      <c r="I557" s="122">
        <f t="shared" si="53"/>
        <v>-0.24748317550161419</v>
      </c>
      <c r="J557" s="128">
        <f t="shared" si="54"/>
        <v>98.454389018127173</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2.0207547169811324E-2</v>
      </c>
      <c r="F558" s="128">
        <f t="shared" si="50"/>
        <v>5.3550000000000004</v>
      </c>
      <c r="G558" s="122">
        <f t="shared" si="51"/>
        <v>1.957271922756872E-2</v>
      </c>
      <c r="H558" s="128">
        <f t="shared" si="52"/>
        <v>2963.6620000000003</v>
      </c>
      <c r="I558" s="122">
        <f t="shared" si="53"/>
        <v>0.14520717660814636</v>
      </c>
      <c r="J558" s="128">
        <f t="shared" si="54"/>
        <v>103.24343252902966</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0.10684150943396227</v>
      </c>
      <c r="F559" s="128">
        <f t="shared" si="50"/>
        <v>28.313000000000002</v>
      </c>
      <c r="G559" s="122">
        <f t="shared" si="51"/>
        <v>0.10698247896551268</v>
      </c>
      <c r="H559" s="128">
        <f t="shared" si="52"/>
        <v>16199.072999999999</v>
      </c>
      <c r="I559" s="122">
        <f t="shared" si="53"/>
        <v>6.6178335021512644E-2</v>
      </c>
      <c r="J559" s="128">
        <f t="shared" si="54"/>
        <v>99.86823119737592</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5.5441509433962262E-2</v>
      </c>
      <c r="F560" s="128">
        <f t="shared" si="50"/>
        <v>14.692</v>
      </c>
      <c r="G560" s="122">
        <f t="shared" si="51"/>
        <v>5.4529322801780508E-2</v>
      </c>
      <c r="H560" s="128">
        <f t="shared" si="52"/>
        <v>8256.7210000000014</v>
      </c>
      <c r="I560" s="122">
        <f t="shared" si="53"/>
        <v>1.2967910413674065E-2</v>
      </c>
      <c r="J560" s="128">
        <f t="shared" si="54"/>
        <v>101.67283689822749</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1.4924528301886793E-2</v>
      </c>
      <c r="F561" s="128">
        <f t="shared" si="50"/>
        <v>3.9550000000000001</v>
      </c>
      <c r="G561" s="122">
        <f t="shared" si="51"/>
        <v>1.5045813575664715E-2</v>
      </c>
      <c r="H561" s="128">
        <f t="shared" si="52"/>
        <v>2278.2069999999999</v>
      </c>
      <c r="I561" s="122">
        <f t="shared" si="53"/>
        <v>-0.1432842695689045</v>
      </c>
      <c r="J561" s="128">
        <f t="shared" si="54"/>
        <v>99.193893549405061</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6.1339622641509446E-2</v>
      </c>
      <c r="F562" s="128">
        <f t="shared" si="50"/>
        <v>16.255000000000003</v>
      </c>
      <c r="G562" s="122">
        <f t="shared" si="51"/>
        <v>6.4216308497008295E-2</v>
      </c>
      <c r="H562" s="128">
        <f t="shared" si="52"/>
        <v>9723.505000000001</v>
      </c>
      <c r="I562" s="122">
        <f t="shared" si="53"/>
        <v>-0.78780922163956801</v>
      </c>
      <c r="J562" s="128">
        <f t="shared" si="54"/>
        <v>95.520318867857583</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4.5381132075471703E-2</v>
      </c>
      <c r="F563" s="128">
        <f t="shared" si="50"/>
        <v>12.026000000000002</v>
      </c>
      <c r="G563" s="122">
        <f t="shared" si="51"/>
        <v>4.5025366865233979E-2</v>
      </c>
      <c r="H563" s="128">
        <f t="shared" si="52"/>
        <v>6817.6509999999989</v>
      </c>
      <c r="I563" s="122">
        <f t="shared" si="53"/>
        <v>0.12926903717023175</v>
      </c>
      <c r="J563" s="128">
        <f t="shared" si="54"/>
        <v>100.79014394552868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5.8067924528301895E-2</v>
      </c>
      <c r="F564" s="128">
        <f t="shared" si="50"/>
        <v>15.388000000000002</v>
      </c>
      <c r="G564" s="122">
        <f t="shared" si="51"/>
        <v>5.7694778692097354E-2</v>
      </c>
      <c r="H564" s="128">
        <f t="shared" si="52"/>
        <v>8736.0279999999966</v>
      </c>
      <c r="I564" s="122">
        <f t="shared" si="53"/>
        <v>-0.13580181441843828</v>
      </c>
      <c r="J564" s="128">
        <f t="shared" si="54"/>
        <v>100.64675841499616</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3.761132075471698E-2</v>
      </c>
      <c r="F565" s="128">
        <f t="shared" si="50"/>
        <v>9.9670000000000005</v>
      </c>
      <c r="G565" s="122">
        <f t="shared" si="51"/>
        <v>3.5712128016484178E-2</v>
      </c>
      <c r="H565" s="128">
        <f t="shared" si="52"/>
        <v>5407.4590000000007</v>
      </c>
      <c r="I565" s="122">
        <f t="shared" si="53"/>
        <v>0.42152509688081191</v>
      </c>
      <c r="J565" s="128">
        <f t="shared" si="54"/>
        <v>105.31806096056826</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1.8554716981132074E-2</v>
      </c>
      <c r="F566" s="128">
        <f t="shared" si="50"/>
        <v>4.9169999999999998</v>
      </c>
      <c r="G566" s="122">
        <f t="shared" si="51"/>
        <v>1.8600450408802125E-2</v>
      </c>
      <c r="H566" s="128">
        <f t="shared" si="52"/>
        <v>2816.4430000000002</v>
      </c>
      <c r="I566" s="122">
        <f t="shared" si="53"/>
        <v>-0.12119699031944869</v>
      </c>
      <c r="J566" s="128">
        <f t="shared" si="54"/>
        <v>99.754127310549379</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8.94943396226415E-2</v>
      </c>
      <c r="F567" s="128">
        <f t="shared" si="50"/>
        <v>23.715999999999998</v>
      </c>
      <c r="G567" s="122">
        <f t="shared" si="51"/>
        <v>8.1072534308998939E-2</v>
      </c>
      <c r="H567" s="128">
        <f t="shared" si="52"/>
        <v>12275.841</v>
      </c>
      <c r="I567" s="122">
        <f t="shared" si="53"/>
        <v>0.43370802637119438</v>
      </c>
      <c r="J567" s="128">
        <f t="shared" si="54"/>
        <v>110.3879882199609</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7.2377358490566035E-2</v>
      </c>
      <c r="F568" s="128">
        <f t="shared" si="50"/>
        <v>19.18</v>
      </c>
      <c r="G568" s="122">
        <f t="shared" si="51"/>
        <v>6.8841841788955083E-2</v>
      </c>
      <c r="H568" s="128">
        <f t="shared" si="52"/>
        <v>10423.894</v>
      </c>
      <c r="I568" s="122">
        <f t="shared" si="53"/>
        <v>0.3273177908408908</v>
      </c>
      <c r="J568" s="128">
        <f t="shared" si="54"/>
        <v>105.13570905387685</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1.9818867924528302E-2</v>
      </c>
      <c r="F569" s="128">
        <f t="shared" si="50"/>
        <v>5.2519999999999998</v>
      </c>
      <c r="G569" s="122">
        <f t="shared" si="51"/>
        <v>1.9842218230329289E-2</v>
      </c>
      <c r="H569" s="128">
        <f t="shared" si="52"/>
        <v>3004.4690000000001</v>
      </c>
      <c r="I569" s="122">
        <f t="shared" si="53"/>
        <v>-0.14993222544269078</v>
      </c>
      <c r="J569" s="128">
        <f t="shared" si="54"/>
        <v>99.882320083722817</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8.6052830188679236E-2</v>
      </c>
      <c r="F570" s="128">
        <f t="shared" si="50"/>
        <v>22.803999999999998</v>
      </c>
      <c r="G570" s="122">
        <f t="shared" si="51"/>
        <v>8.6944015902996982E-2</v>
      </c>
      <c r="H570" s="128">
        <f t="shared" si="52"/>
        <v>13164.888999999997</v>
      </c>
      <c r="I570" s="122">
        <f t="shared" si="53"/>
        <v>-8.120602485170815E-2</v>
      </c>
      <c r="J570" s="128">
        <f t="shared" si="54"/>
        <v>98.97498901441125</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9.2675471698113215E-2</v>
      </c>
      <c r="F571" s="128">
        <f t="shared" si="50"/>
        <v>24.559000000000001</v>
      </c>
      <c r="G571" s="122">
        <f t="shared" si="51"/>
        <v>9.2791695835369628E-2</v>
      </c>
      <c r="H571" s="128">
        <f t="shared" si="52"/>
        <v>14050.332999999999</v>
      </c>
      <c r="I571" s="122">
        <f t="shared" si="53"/>
        <v>1.771257691293894E-2</v>
      </c>
      <c r="J571" s="128">
        <f t="shared" si="54"/>
        <v>99.874747264601552</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2.8411320754716977E-2</v>
      </c>
      <c r="F572" s="128">
        <f t="shared" si="50"/>
        <v>7.528999999999999</v>
      </c>
      <c r="G572" s="122">
        <f t="shared" si="51"/>
        <v>2.8300406820853524E-2</v>
      </c>
      <c r="H572" s="128">
        <f t="shared" si="52"/>
        <v>4285.1909999999989</v>
      </c>
      <c r="I572" s="122">
        <f t="shared" si="53"/>
        <v>-0.15410351174958853</v>
      </c>
      <c r="J572" s="128">
        <f t="shared" si="54"/>
        <v>100.39191639387219</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0.17436226415094344</v>
      </c>
      <c r="F573" s="128">
        <f t="shared" si="50"/>
        <v>46.20600000000001</v>
      </c>
      <c r="G573" s="122">
        <f t="shared" si="51"/>
        <v>0.17416239152544613</v>
      </c>
      <c r="H573" s="128">
        <f t="shared" si="52"/>
        <v>26371.321000000004</v>
      </c>
      <c r="I573" s="122">
        <f t="shared" si="53"/>
        <v>-2.3079727222554303E-2</v>
      </c>
      <c r="J573" s="128">
        <f t="shared" si="54"/>
        <v>100.11476221918329</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0.14795094339622636</v>
      </c>
      <c r="F574" s="128">
        <f t="shared" si="50"/>
        <v>39.206999999999987</v>
      </c>
      <c r="G574" s="122">
        <f t="shared" si="51"/>
        <v>0.14784542788836202</v>
      </c>
      <c r="H574" s="128">
        <f t="shared" si="52"/>
        <v>22386.458999999999</v>
      </c>
      <c r="I574" s="122">
        <f t="shared" si="53"/>
        <v>-7.3247581217433778E-4</v>
      </c>
      <c r="J574" s="128">
        <f t="shared" si="54"/>
        <v>100.07136880008491</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3.4864150943396233E-2</v>
      </c>
      <c r="F575" s="128">
        <f t="shared" si="50"/>
        <v>9.2390000000000008</v>
      </c>
      <c r="G575" s="122">
        <f t="shared" si="51"/>
        <v>3.4693352177416169E-2</v>
      </c>
      <c r="H575" s="128">
        <f t="shared" si="52"/>
        <v>5253.1980000000012</v>
      </c>
      <c r="I575" s="122">
        <f t="shared" si="53"/>
        <v>-2.3167013433012435E-2</v>
      </c>
      <c r="J575" s="128">
        <f t="shared" si="54"/>
        <v>100.49230978057879</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3.2550943396226419E-2</v>
      </c>
      <c r="F576" s="128">
        <f t="shared" si="50"/>
        <v>8.6260000000000012</v>
      </c>
      <c r="G576" s="122">
        <f t="shared" si="51"/>
        <v>3.3178512462190758E-2</v>
      </c>
      <c r="H576" s="128">
        <f t="shared" si="52"/>
        <v>5023.8240000000005</v>
      </c>
      <c r="I576" s="122">
        <f t="shared" si="53"/>
        <v>-0.24058650534812318</v>
      </c>
      <c r="J576" s="128">
        <f t="shared" si="54"/>
        <v>98.108507526732865</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3.0977358490566036E-2</v>
      </c>
      <c r="F577" s="128">
        <f t="shared" si="50"/>
        <v>8.2089999999999996</v>
      </c>
      <c r="G577" s="122">
        <f t="shared" si="51"/>
        <v>3.0806753490338006E-2</v>
      </c>
      <c r="H577" s="128">
        <f t="shared" si="52"/>
        <v>4664.6970000000001</v>
      </c>
      <c r="I577" s="122">
        <f t="shared" si="53"/>
        <v>-2.0911671313374586E-2</v>
      </c>
      <c r="J577" s="128">
        <f t="shared" si="54"/>
        <v>100.55379090913146</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0.11410566037735849</v>
      </c>
      <c r="F578" s="128">
        <f t="shared" si="50"/>
        <v>30.238</v>
      </c>
      <c r="G578" s="122">
        <f t="shared" si="51"/>
        <v>0.10763804171234596</v>
      </c>
      <c r="H578" s="128">
        <f t="shared" si="52"/>
        <v>16298.337000000001</v>
      </c>
      <c r="I578" s="122">
        <f t="shared" si="53"/>
        <v>0.43327405743379704</v>
      </c>
      <c r="J578" s="128">
        <f t="shared" si="54"/>
        <v>106.00867366418345</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3.3373584905660385E-2</v>
      </c>
      <c r="F579" s="128">
        <f t="shared" si="50"/>
        <v>8.8440000000000012</v>
      </c>
      <c r="G579" s="122">
        <f t="shared" si="51"/>
        <v>3.4737600549472315E-2</v>
      </c>
      <c r="H579" s="128">
        <f t="shared" si="52"/>
        <v>5259.8979999999992</v>
      </c>
      <c r="I579" s="122">
        <f t="shared" si="53"/>
        <v>-0.29020486228318021</v>
      </c>
      <c r="J579" s="128">
        <f t="shared" si="54"/>
        <v>96.073374032068401</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2.8113207547169807E-2</v>
      </c>
      <c r="F580" s="128">
        <f t="shared" si="50"/>
        <v>7.4499999999999993</v>
      </c>
      <c r="G580" s="122">
        <f t="shared" si="51"/>
        <v>2.8116941182686327E-2</v>
      </c>
      <c r="H580" s="128">
        <f t="shared" si="52"/>
        <v>4257.4109999999982</v>
      </c>
      <c r="I580" s="122">
        <f t="shared" si="53"/>
        <v>7.5735485203671016E-2</v>
      </c>
      <c r="J580" s="128">
        <f t="shared" si="54"/>
        <v>99.986721046602256</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2.9992452830188678E-2</v>
      </c>
      <c r="F581" s="128">
        <f t="shared" si="50"/>
        <v>7.9479999999999995</v>
      </c>
      <c r="G581" s="122">
        <f t="shared" si="51"/>
        <v>2.9114801410664512E-2</v>
      </c>
      <c r="H581" s="128">
        <f t="shared" si="52"/>
        <v>4408.5049999999992</v>
      </c>
      <c r="I581" s="122">
        <f t="shared" si="53"/>
        <v>-1.1094666325975637E-2</v>
      </c>
      <c r="J581" s="128">
        <f t="shared" si="54"/>
        <v>103.01445099056279</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3.1362264150943404E-2</v>
      </c>
      <c r="F582" s="128">
        <f t="shared" si="50"/>
        <v>8.3110000000000017</v>
      </c>
      <c r="G582" s="122">
        <f t="shared" si="51"/>
        <v>3.5793056307704497E-2</v>
      </c>
      <c r="H582" s="128">
        <f t="shared" si="52"/>
        <v>5419.7129999999997</v>
      </c>
      <c r="I582" s="122">
        <f t="shared" si="53"/>
        <v>-0.58647657277576681</v>
      </c>
      <c r="J582" s="128">
        <f t="shared" si="54"/>
        <v>87.621084607386933</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1.3656603773584904E-2</v>
      </c>
      <c r="F583" s="128">
        <f t="shared" si="50"/>
        <v>3.6189999999999998</v>
      </c>
      <c r="G583" s="122">
        <f t="shared" si="51"/>
        <v>1.3656791134475425E-2</v>
      </c>
      <c r="H583" s="128">
        <f t="shared" si="52"/>
        <v>2067.884</v>
      </c>
      <c r="I583" s="122">
        <f t="shared" si="53"/>
        <v>-0.17480720871832323</v>
      </c>
      <c r="J583" s="128">
        <f t="shared" si="54"/>
        <v>99.998628075302051</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1.1230188679245287E-2</v>
      </c>
      <c r="F584" s="128">
        <f t="shared" si="50"/>
        <v>2.9760000000000009</v>
      </c>
      <c r="G584" s="122">
        <f t="shared" si="51"/>
        <v>1.105894279411959E-2</v>
      </c>
      <c r="H584" s="128">
        <f t="shared" si="52"/>
        <v>1674.5230000000001</v>
      </c>
      <c r="I584" s="122">
        <f t="shared" si="53"/>
        <v>-0.1178551559950532</v>
      </c>
      <c r="J584" s="128">
        <f t="shared" si="54"/>
        <v>101.54848332533879</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2.23811320754717E-2</v>
      </c>
      <c r="F585" s="128">
        <f t="shared" ref="F585:F648" si="56">SUMPRODUCT($K$2:$AI$2,$K585:$AI585)</f>
        <v>5.931</v>
      </c>
      <c r="G585" s="122">
        <f t="shared" ref="G585:G648" si="57">SUMPRODUCT($K$3:$AI$3,$K585:$AI585)/$J$3</f>
        <v>2.3562991189950994E-2</v>
      </c>
      <c r="H585" s="128">
        <f t="shared" ref="H585:H648" si="58">SUMPRODUCT($K$3:$AI$3,$K585:$AI585)</f>
        <v>3567.8609999999999</v>
      </c>
      <c r="I585" s="122">
        <f t="shared" ref="I585:I648" si="59">CORREL($K$4:$AI$4,$K585:$AI585)</f>
        <v>-0.34606865450407331</v>
      </c>
      <c r="J585" s="128">
        <f t="shared" si="54"/>
        <v>94.98425685876704</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0.1884943396226415</v>
      </c>
      <c r="F586" s="128">
        <f t="shared" si="56"/>
        <v>49.951000000000001</v>
      </c>
      <c r="G586" s="122">
        <f t="shared" si="57"/>
        <v>0.18203613837192409</v>
      </c>
      <c r="H586" s="128">
        <f t="shared" si="58"/>
        <v>27563.548000000003</v>
      </c>
      <c r="I586" s="122">
        <f t="shared" si="59"/>
        <v>0.16227577516400379</v>
      </c>
      <c r="J586" s="128">
        <f t="shared" ref="J586:J649" si="60">$E586/$G586*100</f>
        <v>103.54775777407585</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2.5475471698113213E-2</v>
      </c>
      <c r="F587" s="128">
        <f t="shared" si="56"/>
        <v>6.7510000000000012</v>
      </c>
      <c r="G587" s="122">
        <f t="shared" si="57"/>
        <v>2.5864936797474539E-2</v>
      </c>
      <c r="H587" s="128">
        <f t="shared" si="58"/>
        <v>3916.4169999999999</v>
      </c>
      <c r="I587" s="122">
        <f t="shared" si="59"/>
        <v>-0.20857895763211698</v>
      </c>
      <c r="J587" s="128">
        <f t="shared" si="60"/>
        <v>98.494235255972654</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6.970188679245283E-2</v>
      </c>
      <c r="F588" s="128">
        <f t="shared" si="56"/>
        <v>18.471</v>
      </c>
      <c r="G588" s="122">
        <f t="shared" si="57"/>
        <v>6.9562059992867423E-2</v>
      </c>
      <c r="H588" s="128">
        <f t="shared" si="58"/>
        <v>10532.948</v>
      </c>
      <c r="I588" s="122">
        <f t="shared" si="59"/>
        <v>-0.10990439140655005</v>
      </c>
      <c r="J588" s="128">
        <f t="shared" si="60"/>
        <v>100.20101014777272</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4.3049056603773589E-2</v>
      </c>
      <c r="F589" s="128">
        <f t="shared" si="56"/>
        <v>11.408000000000001</v>
      </c>
      <c r="G589" s="122">
        <f t="shared" si="57"/>
        <v>4.4432623598251196E-2</v>
      </c>
      <c r="H589" s="128">
        <f t="shared" si="58"/>
        <v>6727.8989999999994</v>
      </c>
      <c r="I589" s="122">
        <f t="shared" si="59"/>
        <v>-0.15616179350949547</v>
      </c>
      <c r="J589" s="128">
        <f t="shared" si="60"/>
        <v>96.886146073687925</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0.37788679245283008</v>
      </c>
      <c r="F590" s="128">
        <f t="shared" si="56"/>
        <v>100.13999999999997</v>
      </c>
      <c r="G590" s="122">
        <f t="shared" si="57"/>
        <v>0.386952363655576</v>
      </c>
      <c r="H590" s="128">
        <f t="shared" si="58"/>
        <v>58591.553000000007</v>
      </c>
      <c r="I590" s="122">
        <f t="shared" si="59"/>
        <v>0.10675451414565536</v>
      </c>
      <c r="J590" s="128">
        <f t="shared" si="60"/>
        <v>97.65718676141357</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0.37010943396226409</v>
      </c>
      <c r="F591" s="128">
        <f t="shared" si="56"/>
        <v>98.078999999999979</v>
      </c>
      <c r="G591" s="122">
        <f t="shared" si="57"/>
        <v>0.41174836545192778</v>
      </c>
      <c r="H591" s="128">
        <f t="shared" si="58"/>
        <v>62346.114000000001</v>
      </c>
      <c r="I591" s="122">
        <f t="shared" si="59"/>
        <v>-0.41445145989942156</v>
      </c>
      <c r="J591" s="128">
        <f t="shared" si="60"/>
        <v>89.887286754869919</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0.2637358490566038</v>
      </c>
      <c r="F592" s="128">
        <f t="shared" si="56"/>
        <v>69.89</v>
      </c>
      <c r="G592" s="122">
        <f t="shared" si="57"/>
        <v>0.24511364566960336</v>
      </c>
      <c r="H592" s="128">
        <f t="shared" si="58"/>
        <v>37114.618000000002</v>
      </c>
      <c r="I592" s="122">
        <f t="shared" si="59"/>
        <v>0.48879643233429027</v>
      </c>
      <c r="J592" s="128">
        <f t="shared" si="60"/>
        <v>107.59737522410397</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0.29949056603773588</v>
      </c>
      <c r="F593" s="128">
        <f t="shared" si="56"/>
        <v>79.365000000000009</v>
      </c>
      <c r="G593" s="122">
        <f t="shared" si="57"/>
        <v>0.30413697182633509</v>
      </c>
      <c r="H593" s="128">
        <f t="shared" si="58"/>
        <v>46051.812000000005</v>
      </c>
      <c r="I593" s="122">
        <f t="shared" si="59"/>
        <v>-0.16395865401248225</v>
      </c>
      <c r="J593" s="128">
        <f t="shared" si="60"/>
        <v>98.472265387303082</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0.27493962264150934</v>
      </c>
      <c r="F594" s="128">
        <f t="shared" si="56"/>
        <v>72.85899999999998</v>
      </c>
      <c r="G594" s="122">
        <f t="shared" si="57"/>
        <v>0.23261600998560281</v>
      </c>
      <c r="H594" s="128">
        <f t="shared" si="58"/>
        <v>35222.251000000004</v>
      </c>
      <c r="I594" s="122">
        <f t="shared" si="59"/>
        <v>0.41448332445431185</v>
      </c>
      <c r="J594" s="128">
        <f t="shared" si="60"/>
        <v>118.19462583788882</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0.33376226415094334</v>
      </c>
      <c r="F595" s="128">
        <f t="shared" si="56"/>
        <v>88.446999999999989</v>
      </c>
      <c r="G595" s="122">
        <f t="shared" si="57"/>
        <v>0.33874606057404011</v>
      </c>
      <c r="H595" s="128">
        <f t="shared" si="58"/>
        <v>51292.251000000004</v>
      </c>
      <c r="I595" s="122">
        <f t="shared" si="59"/>
        <v>4.3900436688408886E-2</v>
      </c>
      <c r="J595" s="128">
        <f t="shared" si="60"/>
        <v>98.528751473994646</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0.4769207547169812</v>
      </c>
      <c r="F596" s="128">
        <f t="shared" si="56"/>
        <v>126.38400000000001</v>
      </c>
      <c r="G596" s="122">
        <f t="shared" si="57"/>
        <v>0.43661803088140116</v>
      </c>
      <c r="H596" s="128">
        <f t="shared" si="58"/>
        <v>66111.828999999998</v>
      </c>
      <c r="I596" s="122">
        <f t="shared" si="59"/>
        <v>0.2070806240483003</v>
      </c>
      <c r="J596" s="128">
        <f t="shared" si="60"/>
        <v>109.23065952045565</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0.63036603773584921</v>
      </c>
      <c r="F597" s="128">
        <f t="shared" si="56"/>
        <v>167.04700000000003</v>
      </c>
      <c r="G597" s="122">
        <f t="shared" si="57"/>
        <v>0.6110679575743968</v>
      </c>
      <c r="H597" s="128">
        <f t="shared" si="58"/>
        <v>92526.688000000009</v>
      </c>
      <c r="I597" s="122">
        <f t="shared" si="59"/>
        <v>0.2430430418217317</v>
      </c>
      <c r="J597" s="128">
        <f t="shared" si="60"/>
        <v>103.15809067097139</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0.21772830188679246</v>
      </c>
      <c r="F598" s="128">
        <f t="shared" si="56"/>
        <v>57.698</v>
      </c>
      <c r="G598" s="122">
        <f t="shared" si="57"/>
        <v>0.16167178274709743</v>
      </c>
      <c r="H598" s="128">
        <f t="shared" si="58"/>
        <v>24480.017999999996</v>
      </c>
      <c r="I598" s="122">
        <f t="shared" si="59"/>
        <v>0.34248479951219102</v>
      </c>
      <c r="J598" s="128">
        <f t="shared" si="60"/>
        <v>134.67303829226898</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7.7173584905660383E-2</v>
      </c>
      <c r="F599" s="128">
        <f t="shared" si="56"/>
        <v>20.451000000000001</v>
      </c>
      <c r="G599" s="122">
        <f t="shared" si="57"/>
        <v>9.537506108917039E-2</v>
      </c>
      <c r="H599" s="128">
        <f t="shared" si="58"/>
        <v>14441.501000000002</v>
      </c>
      <c r="I599" s="122">
        <f t="shared" si="59"/>
        <v>-0.36502439803087178</v>
      </c>
      <c r="J599" s="128">
        <f t="shared" si="60"/>
        <v>80.91589564855677</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2.9452830188679242E-2</v>
      </c>
      <c r="F600" s="128">
        <f t="shared" si="56"/>
        <v>7.8049999999999988</v>
      </c>
      <c r="G600" s="122">
        <f t="shared" si="57"/>
        <v>3.7324003751205287E-2</v>
      </c>
      <c r="H600" s="128">
        <f t="shared" si="58"/>
        <v>5651.5260000000017</v>
      </c>
      <c r="I600" s="122">
        <f t="shared" si="59"/>
        <v>-0.42776666900045801</v>
      </c>
      <c r="J600" s="128">
        <f t="shared" si="60"/>
        <v>78.911229312391583</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6.8830188679245277E-3</v>
      </c>
      <c r="F601" s="128">
        <f t="shared" si="56"/>
        <v>1.8239999999999998</v>
      </c>
      <c r="G601" s="122">
        <f t="shared" si="57"/>
        <v>8.6379360445917892E-3</v>
      </c>
      <c r="H601" s="128">
        <f t="shared" si="58"/>
        <v>1307.9389999999996</v>
      </c>
      <c r="I601" s="122">
        <f t="shared" si="59"/>
        <v>-0.19961769694647952</v>
      </c>
      <c r="J601" s="128">
        <f t="shared" si="60"/>
        <v>79.683605347298041</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1.2841509433962265E-2</v>
      </c>
      <c r="F602" s="128">
        <f t="shared" si="56"/>
        <v>3.403</v>
      </c>
      <c r="G602" s="122">
        <f t="shared" si="57"/>
        <v>1.8241318733571963E-2</v>
      </c>
      <c r="H602" s="128">
        <f t="shared" si="58"/>
        <v>2762.0639999999994</v>
      </c>
      <c r="I602" s="122">
        <f t="shared" si="59"/>
        <v>-0.4235633024674369</v>
      </c>
      <c r="J602" s="128">
        <f t="shared" si="60"/>
        <v>70.397922548923503</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8.9298113207547172E-2</v>
      </c>
      <c r="F603" s="128">
        <f t="shared" si="56"/>
        <v>23.664000000000001</v>
      </c>
      <c r="G603" s="122">
        <f t="shared" si="57"/>
        <v>7.8949220039889551E-2</v>
      </c>
      <c r="H603" s="128">
        <f t="shared" si="58"/>
        <v>11954.332999999997</v>
      </c>
      <c r="I603" s="122">
        <f t="shared" si="59"/>
        <v>0.59533219958552486</v>
      </c>
      <c r="J603" s="128">
        <f t="shared" si="60"/>
        <v>113.1082905726349</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1.8373584905660375E-2</v>
      </c>
      <c r="F604" s="128">
        <f t="shared" si="56"/>
        <v>4.8689999999999998</v>
      </c>
      <c r="G604" s="122">
        <f t="shared" si="57"/>
        <v>1.7771097227542301E-2</v>
      </c>
      <c r="H604" s="128">
        <f t="shared" si="58"/>
        <v>2690.864</v>
      </c>
      <c r="I604" s="122">
        <f t="shared" si="59"/>
        <v>0.28260597001844817</v>
      </c>
      <c r="J604" s="128">
        <f t="shared" si="60"/>
        <v>103.39026718724107</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3.5894339622641512E-2</v>
      </c>
      <c r="F605" s="128">
        <f t="shared" si="56"/>
        <v>9.5120000000000005</v>
      </c>
      <c r="G605" s="122">
        <f t="shared" si="57"/>
        <v>2.5675025426303347E-2</v>
      </c>
      <c r="H605" s="128">
        <f t="shared" si="58"/>
        <v>3887.6610000000001</v>
      </c>
      <c r="I605" s="122">
        <f t="shared" si="59"/>
        <v>0.51402412241293394</v>
      </c>
      <c r="J605" s="128">
        <f t="shared" si="60"/>
        <v>139.80254752101925</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2.166792452830189E-2</v>
      </c>
      <c r="F606" s="128">
        <f t="shared" si="56"/>
        <v>5.7420000000000009</v>
      </c>
      <c r="G606" s="122">
        <f t="shared" si="57"/>
        <v>1.9230223619384753E-2</v>
      </c>
      <c r="H606" s="128">
        <f t="shared" si="58"/>
        <v>2911.8020000000006</v>
      </c>
      <c r="I606" s="122">
        <f t="shared" si="59"/>
        <v>4.0061540153009299E-2</v>
      </c>
      <c r="J606" s="128">
        <f t="shared" si="60"/>
        <v>112.67640437867736</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3.9849056603773594E-2</v>
      </c>
      <c r="F607" s="128">
        <f t="shared" si="56"/>
        <v>10.560000000000002</v>
      </c>
      <c r="G607" s="122">
        <f t="shared" si="57"/>
        <v>2.9570242639580503E-2</v>
      </c>
      <c r="H607" s="128">
        <f t="shared" si="58"/>
        <v>4477.4670000000006</v>
      </c>
      <c r="I607" s="122">
        <f t="shared" si="59"/>
        <v>0.28723711540058722</v>
      </c>
      <c r="J607" s="128">
        <f t="shared" si="60"/>
        <v>134.76066831604095</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2.6667924528301891E-2</v>
      </c>
      <c r="F608" s="128">
        <f t="shared" si="56"/>
        <v>7.0670000000000011</v>
      </c>
      <c r="G608" s="122">
        <f t="shared" si="57"/>
        <v>2.5337218824710406E-2</v>
      </c>
      <c r="H608" s="128">
        <f t="shared" si="58"/>
        <v>3836.5110000000004</v>
      </c>
      <c r="I608" s="122">
        <f t="shared" si="59"/>
        <v>-0.10012188198647694</v>
      </c>
      <c r="J608" s="128">
        <f t="shared" si="60"/>
        <v>105.2519801514036</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1.9849056603773584E-2</v>
      </c>
      <c r="F609" s="128">
        <f t="shared" si="56"/>
        <v>5.26</v>
      </c>
      <c r="G609" s="122">
        <f t="shared" si="57"/>
        <v>2.2877253695069277E-2</v>
      </c>
      <c r="H609" s="128">
        <f t="shared" si="58"/>
        <v>3464.0279999999998</v>
      </c>
      <c r="I609" s="122">
        <f t="shared" si="59"/>
        <v>-0.5015678131584751</v>
      </c>
      <c r="J609" s="128">
        <f t="shared" si="60"/>
        <v>86.763284038991273</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9.5320754716981138E-3</v>
      </c>
      <c r="F610" s="128">
        <f t="shared" si="56"/>
        <v>2.5260000000000002</v>
      </c>
      <c r="G610" s="122">
        <f t="shared" si="57"/>
        <v>1.1985186701713139E-2</v>
      </c>
      <c r="H610" s="128">
        <f t="shared" si="58"/>
        <v>1814.7730000000001</v>
      </c>
      <c r="I610" s="122">
        <f t="shared" si="59"/>
        <v>-0.35237917880495889</v>
      </c>
      <c r="J610" s="128">
        <f t="shared" si="60"/>
        <v>79.532140040301741</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8.1305660377358493E-2</v>
      </c>
      <c r="F611" s="128">
        <f t="shared" si="56"/>
        <v>21.545999999999999</v>
      </c>
      <c r="G611" s="122">
        <f t="shared" si="57"/>
        <v>7.9317630664782243E-2</v>
      </c>
      <c r="H611" s="128">
        <f t="shared" si="58"/>
        <v>12010.116999999998</v>
      </c>
      <c r="I611" s="122">
        <f t="shared" si="59"/>
        <v>-2.1934189776771196E-2</v>
      </c>
      <c r="J611" s="128">
        <f t="shared" si="60"/>
        <v>102.50641590767908</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2.1554716981132073E-2</v>
      </c>
      <c r="F612" s="128">
        <f t="shared" si="56"/>
        <v>5.7119999999999997</v>
      </c>
      <c r="G612" s="122">
        <f t="shared" si="57"/>
        <v>2.3564761124833241E-2</v>
      </c>
      <c r="H612" s="128">
        <f t="shared" si="58"/>
        <v>3568.1289999999999</v>
      </c>
      <c r="I612" s="122">
        <f t="shared" si="59"/>
        <v>-0.44165246941144432</v>
      </c>
      <c r="J612" s="128">
        <f t="shared" si="60"/>
        <v>91.470127224914137</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4.3460377358490572E-2</v>
      </c>
      <c r="F613" s="128">
        <f t="shared" si="56"/>
        <v>11.517000000000001</v>
      </c>
      <c r="G613" s="122">
        <f t="shared" si="57"/>
        <v>4.1646528153852239E-2</v>
      </c>
      <c r="H613" s="128">
        <f t="shared" si="58"/>
        <v>6306.0339999999987</v>
      </c>
      <c r="I613" s="122">
        <f t="shared" si="59"/>
        <v>4.68922882814441E-3</v>
      </c>
      <c r="J613" s="128">
        <f t="shared" si="60"/>
        <v>104.35534313433652</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2.6592452830188681E-2</v>
      </c>
      <c r="F614" s="128">
        <f t="shared" si="56"/>
        <v>7.0470000000000006</v>
      </c>
      <c r="G614" s="122">
        <f t="shared" si="57"/>
        <v>2.7582282159320553E-2</v>
      </c>
      <c r="H614" s="128">
        <f t="shared" si="58"/>
        <v>4176.4539999999997</v>
      </c>
      <c r="I614" s="122">
        <f t="shared" si="59"/>
        <v>-0.23500102667295222</v>
      </c>
      <c r="J614" s="128">
        <f t="shared" si="60"/>
        <v>96.411358119627565</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2.6479245283018871E-2</v>
      </c>
      <c r="F615" s="128">
        <f t="shared" si="56"/>
        <v>7.0170000000000003</v>
      </c>
      <c r="G615" s="122">
        <f t="shared" si="57"/>
        <v>2.986128465572125E-2</v>
      </c>
      <c r="H615" s="128">
        <f t="shared" si="58"/>
        <v>4521.5360000000001</v>
      </c>
      <c r="I615" s="122">
        <f t="shared" si="59"/>
        <v>-0.30336768654272955</v>
      </c>
      <c r="J615" s="128">
        <f t="shared" si="60"/>
        <v>88.674166528015064</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2.585660377358491E-2</v>
      </c>
      <c r="F616" s="128">
        <f t="shared" si="56"/>
        <v>6.8520000000000012</v>
      </c>
      <c r="G616" s="122">
        <f t="shared" si="57"/>
        <v>2.6728248953228815E-2</v>
      </c>
      <c r="H616" s="128">
        <f t="shared" si="58"/>
        <v>4047.1380000000008</v>
      </c>
      <c r="I616" s="122">
        <f t="shared" si="59"/>
        <v>-0.21897571939775357</v>
      </c>
      <c r="J616" s="128">
        <f t="shared" si="60"/>
        <v>96.738861639723666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1.8600000000000005E-2</v>
      </c>
      <c r="F617" s="128">
        <f t="shared" si="56"/>
        <v>4.9290000000000012</v>
      </c>
      <c r="G617" s="122">
        <f t="shared" si="57"/>
        <v>2.1681999498078166E-2</v>
      </c>
      <c r="H617" s="128">
        <f t="shared" si="58"/>
        <v>3283.0449999999996</v>
      </c>
      <c r="I617" s="122">
        <f t="shared" si="59"/>
        <v>-0.39960322780194285</v>
      </c>
      <c r="J617" s="128">
        <f t="shared" si="60"/>
        <v>85.78544613308685</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2.0773584905660381E-2</v>
      </c>
      <c r="F618" s="128">
        <f t="shared" si="56"/>
        <v>5.5050000000000008</v>
      </c>
      <c r="G618" s="122">
        <f t="shared" si="57"/>
        <v>2.2868595543462468E-2</v>
      </c>
      <c r="H618" s="128">
        <f t="shared" si="58"/>
        <v>3462.7170000000001</v>
      </c>
      <c r="I618" s="122">
        <f t="shared" si="59"/>
        <v>-0.33441387486907664</v>
      </c>
      <c r="J618" s="128">
        <f t="shared" si="60"/>
        <v>90.838918665466565</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6.2550943396226411E-2</v>
      </c>
      <c r="F619" s="128">
        <f t="shared" si="56"/>
        <v>16.576000000000001</v>
      </c>
      <c r="G619" s="122">
        <f t="shared" si="57"/>
        <v>5.3961536937484317E-2</v>
      </c>
      <c r="H619" s="128">
        <f t="shared" si="58"/>
        <v>8170.7480000000005</v>
      </c>
      <c r="I619" s="122">
        <f t="shared" si="59"/>
        <v>0.29712389518249815</v>
      </c>
      <c r="J619" s="128">
        <f t="shared" si="60"/>
        <v>115.91764606092137</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0.13947547169811322</v>
      </c>
      <c r="F620" s="128">
        <f t="shared" si="56"/>
        <v>36.961000000000006</v>
      </c>
      <c r="G620" s="122">
        <f t="shared" si="57"/>
        <v>0.14635709096672789</v>
      </c>
      <c r="H620" s="128">
        <f t="shared" si="58"/>
        <v>22161.098000000002</v>
      </c>
      <c r="I620" s="122">
        <f t="shared" si="59"/>
        <v>-0.36254971364683275</v>
      </c>
      <c r="J620" s="128">
        <f t="shared" si="60"/>
        <v>95.298062278254008</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8.6249056603773591E-2</v>
      </c>
      <c r="F621" s="128">
        <f t="shared" si="56"/>
        <v>22.856000000000002</v>
      </c>
      <c r="G621" s="122">
        <f t="shared" si="57"/>
        <v>9.5442629013723593E-2</v>
      </c>
      <c r="H621" s="128">
        <f t="shared" si="58"/>
        <v>14451.732</v>
      </c>
      <c r="I621" s="122">
        <f t="shared" si="59"/>
        <v>-0.57898128396033199</v>
      </c>
      <c r="J621" s="128">
        <f t="shared" si="60"/>
        <v>90.367435908929053</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3.5890566037735855E-2</v>
      </c>
      <c r="F622" s="128">
        <f t="shared" si="56"/>
        <v>9.511000000000001</v>
      </c>
      <c r="G622" s="122">
        <f t="shared" si="57"/>
        <v>3.6622845368450258E-2</v>
      </c>
      <c r="H622" s="128">
        <f t="shared" si="58"/>
        <v>5545.3580000000011</v>
      </c>
      <c r="I622" s="122">
        <f t="shared" si="59"/>
        <v>-0.18692514077577038</v>
      </c>
      <c r="J622" s="128">
        <f t="shared" si="60"/>
        <v>98.000484879459307</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0.14421509433962262</v>
      </c>
      <c r="F623" s="128">
        <f t="shared" si="56"/>
        <v>38.216999999999999</v>
      </c>
      <c r="G623" s="122">
        <f t="shared" si="57"/>
        <v>0.13849187679139865</v>
      </c>
      <c r="H623" s="128">
        <f t="shared" si="58"/>
        <v>20970.163</v>
      </c>
      <c r="I623" s="122">
        <f t="shared" si="59"/>
        <v>0.41970318468449358</v>
      </c>
      <c r="J623" s="128">
        <f t="shared" si="60"/>
        <v>104.13252941675741</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0.13037358490566037</v>
      </c>
      <c r="F624" s="128">
        <f t="shared" si="56"/>
        <v>34.548999999999999</v>
      </c>
      <c r="G624" s="122">
        <f t="shared" si="57"/>
        <v>0.12481160099856027</v>
      </c>
      <c r="H624" s="128">
        <f t="shared" si="58"/>
        <v>18898.722999999998</v>
      </c>
      <c r="I624" s="122">
        <f t="shared" si="59"/>
        <v>0.49710700413298076</v>
      </c>
      <c r="J624" s="128">
        <f t="shared" si="60"/>
        <v>104.4563036309135</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4.250943396226415E-2</v>
      </c>
      <c r="F625" s="128">
        <f t="shared" si="56"/>
        <v>11.264999999999999</v>
      </c>
      <c r="G625" s="122">
        <f t="shared" si="57"/>
        <v>4.2470498883884336E-2</v>
      </c>
      <c r="H625" s="128">
        <f t="shared" si="58"/>
        <v>6430.7979999999989</v>
      </c>
      <c r="I625" s="122">
        <f t="shared" si="59"/>
        <v>5.1407027130441034E-3</v>
      </c>
      <c r="J625" s="128">
        <f t="shared" si="60"/>
        <v>100.091675585178</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6.7003773584905668E-2</v>
      </c>
      <c r="F626" s="128">
        <f t="shared" si="56"/>
        <v>17.756</v>
      </c>
      <c r="G626" s="122">
        <f t="shared" si="57"/>
        <v>6.4558143681728727E-2</v>
      </c>
      <c r="H626" s="128">
        <f t="shared" si="58"/>
        <v>9775.2650000000012</v>
      </c>
      <c r="I626" s="122">
        <f t="shared" si="59"/>
        <v>0.39851947766850077</v>
      </c>
      <c r="J626" s="128">
        <f t="shared" si="60"/>
        <v>103.78825933291063</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0.2681735849056604</v>
      </c>
      <c r="F627" s="128">
        <f t="shared" si="56"/>
        <v>71.066000000000003</v>
      </c>
      <c r="G627" s="122">
        <f t="shared" si="57"/>
        <v>0.24707801582374625</v>
      </c>
      <c r="H627" s="128">
        <f t="shared" si="58"/>
        <v>37412.059000000008</v>
      </c>
      <c r="I627" s="122">
        <f t="shared" si="59"/>
        <v>0.58586677222239147</v>
      </c>
      <c r="J627" s="128">
        <f t="shared" si="60"/>
        <v>108.53801946384527</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4.4467924528301894E-2</v>
      </c>
      <c r="F628" s="128">
        <f t="shared" si="56"/>
        <v>11.784000000000002</v>
      </c>
      <c r="G628" s="122">
        <f t="shared" si="57"/>
        <v>3.81161288618262E-2</v>
      </c>
      <c r="H628" s="128">
        <f t="shared" si="58"/>
        <v>5771.4679999999998</v>
      </c>
      <c r="I628" s="122">
        <f t="shared" si="59"/>
        <v>0.23770037208142708</v>
      </c>
      <c r="J628" s="128">
        <f t="shared" si="60"/>
        <v>116.66432519813705</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0.31253207547169809</v>
      </c>
      <c r="F629" s="128">
        <f t="shared" si="56"/>
        <v>82.820999999999998</v>
      </c>
      <c r="G629" s="122">
        <f t="shared" si="57"/>
        <v>0.29515127659855506</v>
      </c>
      <c r="H629" s="128">
        <f t="shared" si="58"/>
        <v>44691.216000000008</v>
      </c>
      <c r="I629" s="122">
        <f t="shared" si="59"/>
        <v>0.51663021828641387</v>
      </c>
      <c r="J629" s="128">
        <f t="shared" si="60"/>
        <v>105.88877645167133</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3.255849056603774E-2</v>
      </c>
      <c r="F630" s="128">
        <f t="shared" si="56"/>
        <v>8.6280000000000019</v>
      </c>
      <c r="G630" s="122">
        <f t="shared" si="57"/>
        <v>3.0674061208046596E-2</v>
      </c>
      <c r="H630" s="128">
        <f t="shared" si="58"/>
        <v>4644.6049999999996</v>
      </c>
      <c r="I630" s="122">
        <f t="shared" si="59"/>
        <v>0.38147059467211342</v>
      </c>
      <c r="J630" s="128">
        <f t="shared" si="60"/>
        <v>106.14339700638273</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9.40377358490566E-2</v>
      </c>
      <c r="F631" s="128">
        <f t="shared" si="56"/>
        <v>24.919999999999998</v>
      </c>
      <c r="G631" s="122">
        <f t="shared" si="57"/>
        <v>9.4032030537980954E-2</v>
      </c>
      <c r="H631" s="128">
        <f t="shared" si="58"/>
        <v>14238.142</v>
      </c>
      <c r="I631" s="122">
        <f t="shared" si="59"/>
        <v>0.12685597987716968</v>
      </c>
      <c r="J631" s="128">
        <f t="shared" si="60"/>
        <v>100.00606741239449</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0.28199622641509436</v>
      </c>
      <c r="F632" s="128">
        <f t="shared" si="56"/>
        <v>74.728999999999999</v>
      </c>
      <c r="G632" s="122">
        <f t="shared" si="57"/>
        <v>0.25664931514086831</v>
      </c>
      <c r="H632" s="128">
        <f t="shared" si="58"/>
        <v>38861.326000000001</v>
      </c>
      <c r="I632" s="122">
        <f t="shared" si="59"/>
        <v>0.5409819969796239</v>
      </c>
      <c r="J632" s="128">
        <f t="shared" si="60"/>
        <v>109.87608763355313</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2.6173584905660376E-2</v>
      </c>
      <c r="F633" s="128">
        <f t="shared" si="56"/>
        <v>6.9359999999999999</v>
      </c>
      <c r="G633" s="122">
        <f t="shared" si="57"/>
        <v>2.8296741470630965E-2</v>
      </c>
      <c r="H633" s="128">
        <f t="shared" si="58"/>
        <v>4284.6359999999995</v>
      </c>
      <c r="I633" s="122">
        <f t="shared" si="59"/>
        <v>-0.29539781190257786</v>
      </c>
      <c r="J633" s="128">
        <f t="shared" si="60"/>
        <v>92.496816047974278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0.19504905660377361</v>
      </c>
      <c r="F634" s="128">
        <f t="shared" si="56"/>
        <v>51.688000000000009</v>
      </c>
      <c r="G634" s="122">
        <f t="shared" si="57"/>
        <v>0.17668192024726254</v>
      </c>
      <c r="H634" s="128">
        <f t="shared" si="58"/>
        <v>26752.822999999997</v>
      </c>
      <c r="I634" s="122">
        <f t="shared" si="59"/>
        <v>0.44474190248084788</v>
      </c>
      <c r="J634" s="128">
        <f t="shared" si="60"/>
        <v>110.39559471099626</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0.2986188679245283</v>
      </c>
      <c r="F635" s="128">
        <f t="shared" si="56"/>
        <v>79.134</v>
      </c>
      <c r="G635" s="122">
        <f t="shared" si="57"/>
        <v>0.29485897977783349</v>
      </c>
      <c r="H635" s="128">
        <f t="shared" si="58"/>
        <v>44646.956999999995</v>
      </c>
      <c r="I635" s="122">
        <f t="shared" si="59"/>
        <v>-5.8183463197680023E-2</v>
      </c>
      <c r="J635" s="128">
        <f t="shared" si="60"/>
        <v>101.27514791970309</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0.37778490566037742</v>
      </c>
      <c r="F636" s="128">
        <f t="shared" si="56"/>
        <v>100.11300000000001</v>
      </c>
      <c r="G636" s="122">
        <f t="shared" si="57"/>
        <v>0.36258446155675017</v>
      </c>
      <c r="H636" s="128">
        <f t="shared" si="58"/>
        <v>54901.813999999998</v>
      </c>
      <c r="I636" s="122">
        <f t="shared" si="59"/>
        <v>0.38445212666807732</v>
      </c>
      <c r="J636" s="128">
        <f t="shared" si="60"/>
        <v>104.19224917647172</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0.255588679245283</v>
      </c>
      <c r="F637" s="128">
        <f t="shared" si="56"/>
        <v>67.730999999999995</v>
      </c>
      <c r="G637" s="122">
        <f t="shared" si="57"/>
        <v>0.24201724365663257</v>
      </c>
      <c r="H637" s="128">
        <f t="shared" si="58"/>
        <v>36645.766999999993</v>
      </c>
      <c r="I637" s="122">
        <f t="shared" si="59"/>
        <v>0.52367915602719561</v>
      </c>
      <c r="J637" s="128">
        <f t="shared" si="60"/>
        <v>105.6076316644219</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0.21436226415094339</v>
      </c>
      <c r="F638" s="128">
        <f t="shared" si="56"/>
        <v>56.805999999999997</v>
      </c>
      <c r="G638" s="122">
        <f t="shared" si="57"/>
        <v>0.20314195141925004</v>
      </c>
      <c r="H638" s="128">
        <f t="shared" si="58"/>
        <v>30759.348000000002</v>
      </c>
      <c r="I638" s="122">
        <f t="shared" si="59"/>
        <v>0.40748118743123501</v>
      </c>
      <c r="J638" s="128">
        <f t="shared" si="60"/>
        <v>105.52338532405676</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0.46794716981132073</v>
      </c>
      <c r="F639" s="128">
        <f t="shared" si="56"/>
        <v>124.006</v>
      </c>
      <c r="G639" s="122">
        <f t="shared" si="57"/>
        <v>0.44381459932108469</v>
      </c>
      <c r="H639" s="128">
        <f t="shared" si="58"/>
        <v>67201.519</v>
      </c>
      <c r="I639" s="122">
        <f t="shared" si="59"/>
        <v>0.20254333070227853</v>
      </c>
      <c r="J639" s="128">
        <f t="shared" si="60"/>
        <v>105.43753417015851</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0.36347924528301884</v>
      </c>
      <c r="F640" s="128">
        <f t="shared" si="56"/>
        <v>96.321999999999989</v>
      </c>
      <c r="G640" s="122">
        <f t="shared" si="57"/>
        <v>0.33759825780290326</v>
      </c>
      <c r="H640" s="128">
        <f t="shared" si="58"/>
        <v>51118.453000000001</v>
      </c>
      <c r="I640" s="122">
        <f t="shared" si="59"/>
        <v>0.34719528930933424</v>
      </c>
      <c r="J640" s="128">
        <f t="shared" si="60"/>
        <v>107.66620883903538</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0.39368301886792451</v>
      </c>
      <c r="F641" s="128">
        <f t="shared" si="56"/>
        <v>104.32599999999999</v>
      </c>
      <c r="G641" s="122">
        <f t="shared" si="57"/>
        <v>0.37446548626979614</v>
      </c>
      <c r="H641" s="128">
        <f t="shared" si="58"/>
        <v>56700.814999999995</v>
      </c>
      <c r="I641" s="122">
        <f t="shared" si="59"/>
        <v>0.29608436265517407</v>
      </c>
      <c r="J641" s="128">
        <f t="shared" si="60"/>
        <v>105.13199034430704</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5.7622641509433969E-2</v>
      </c>
      <c r="F642" s="128">
        <f t="shared" si="56"/>
        <v>15.270000000000001</v>
      </c>
      <c r="G642" s="122">
        <f t="shared" si="57"/>
        <v>6.882714076265703E-2</v>
      </c>
      <c r="H642" s="128">
        <f t="shared" si="58"/>
        <v>10421.668000000001</v>
      </c>
      <c r="I642" s="122">
        <f t="shared" si="59"/>
        <v>-0.60908973448932269</v>
      </c>
      <c r="J642" s="128">
        <f t="shared" si="60"/>
        <v>83.720812561630936</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0.35918867924528303</v>
      </c>
      <c r="F643" s="128">
        <f t="shared" si="56"/>
        <v>95.185000000000002</v>
      </c>
      <c r="G643" s="122">
        <f t="shared" si="57"/>
        <v>0.34210084005864561</v>
      </c>
      <c r="H643" s="128">
        <f t="shared" si="58"/>
        <v>51800.224999999999</v>
      </c>
      <c r="I643" s="122">
        <f t="shared" si="59"/>
        <v>0.39311453386855788</v>
      </c>
      <c r="J643" s="128">
        <f t="shared" si="60"/>
        <v>104.99497141945284</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3.8033962264150956E-2</v>
      </c>
      <c r="F644" s="128">
        <f t="shared" si="56"/>
        <v>10.079000000000002</v>
      </c>
      <c r="G644" s="122">
        <f t="shared" si="57"/>
        <v>3.0227819677977521E-2</v>
      </c>
      <c r="H644" s="128">
        <f t="shared" si="58"/>
        <v>4577.0360000000001</v>
      </c>
      <c r="I644" s="122">
        <f t="shared" si="59"/>
        <v>0.64730462064958982</v>
      </c>
      <c r="J644" s="128">
        <f t="shared" si="60"/>
        <v>125.8243653340985</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0.40386792452830189</v>
      </c>
      <c r="F645" s="128">
        <f t="shared" si="56"/>
        <v>107.02500000000001</v>
      </c>
      <c r="G645" s="122">
        <f t="shared" si="57"/>
        <v>0.37542121808503609</v>
      </c>
      <c r="H645" s="128">
        <f t="shared" si="58"/>
        <v>56845.53</v>
      </c>
      <c r="I645" s="122">
        <f t="shared" si="59"/>
        <v>0.33706756205867833</v>
      </c>
      <c r="J645" s="128">
        <f t="shared" si="60"/>
        <v>107.57727722166794</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0.22170188679245287</v>
      </c>
      <c r="F646" s="128">
        <f t="shared" si="56"/>
        <v>58.751000000000012</v>
      </c>
      <c r="G646" s="122">
        <f t="shared" si="57"/>
        <v>0.19559151487934062</v>
      </c>
      <c r="H646" s="128">
        <f t="shared" si="58"/>
        <v>29616.075999999997</v>
      </c>
      <c r="I646" s="122">
        <f t="shared" si="59"/>
        <v>0.66195491136242957</v>
      </c>
      <c r="J646" s="128">
        <f t="shared" si="60"/>
        <v>113.34943999448012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5.4698113207547167E-2</v>
      </c>
      <c r="F647" s="128">
        <f t="shared" si="56"/>
        <v>14.494999999999999</v>
      </c>
      <c r="G647" s="122">
        <f t="shared" si="57"/>
        <v>5.1355169134449007E-2</v>
      </c>
      <c r="H647" s="128">
        <f t="shared" si="58"/>
        <v>7776.0969999999998</v>
      </c>
      <c r="I647" s="122">
        <f t="shared" si="59"/>
        <v>-2.6311633237522097E-2</v>
      </c>
      <c r="J647" s="128">
        <f t="shared" si="60"/>
        <v>106.50945976703194</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0.48001132075471692</v>
      </c>
      <c r="F648" s="128">
        <f t="shared" si="56"/>
        <v>127.20299999999999</v>
      </c>
      <c r="G648" s="122">
        <f t="shared" si="57"/>
        <v>0.47484569866198206</v>
      </c>
      <c r="H648" s="128">
        <f t="shared" si="58"/>
        <v>71900.186000000002</v>
      </c>
      <c r="I648" s="122">
        <f t="shared" si="59"/>
        <v>0.18145348786344498</v>
      </c>
      <c r="J648" s="128">
        <f t="shared" si="60"/>
        <v>101.087852771393</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0.38293207547169811</v>
      </c>
      <c r="F649" s="128">
        <f t="shared" ref="F649:F712" si="62">SUMPRODUCT($K$2:$AI$2,$K649:$AI649)</f>
        <v>101.477</v>
      </c>
      <c r="G649" s="122">
        <f t="shared" ref="G649:G712" si="63">SUMPRODUCT($K$3:$AI$3,$K649:$AI649)/$J$3</f>
        <v>0.36194666420108579</v>
      </c>
      <c r="H649" s="128">
        <f t="shared" ref="H649:H712" si="64">SUMPRODUCT($K$3:$AI$3,$K649:$AI649)</f>
        <v>54805.240000000005</v>
      </c>
      <c r="I649" s="122">
        <f t="shared" ref="I649:I712" si="65">CORREL($K$4:$AI$4,$K649:$AI649)</f>
        <v>0.30341938708349869</v>
      </c>
      <c r="J649" s="128">
        <f t="shared" si="60"/>
        <v>105.7979291830007</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0.42122641509433967</v>
      </c>
      <c r="F650" s="128">
        <f t="shared" si="62"/>
        <v>111.62500000000001</v>
      </c>
      <c r="G650" s="122">
        <f t="shared" si="63"/>
        <v>0.42105931263125912</v>
      </c>
      <c r="H650" s="128">
        <f t="shared" si="64"/>
        <v>63755.958999999995</v>
      </c>
      <c r="I650" s="122">
        <f t="shared" si="65"/>
        <v>2.4439873944116966E-2</v>
      </c>
      <c r="J650" s="128">
        <f t="shared" ref="J650:J713" si="66">$E650/$G650*100</f>
        <v>100.03968620526081</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0.49795094339622648</v>
      </c>
      <c r="F651" s="128">
        <f t="shared" si="62"/>
        <v>131.95700000000002</v>
      </c>
      <c r="G651" s="122">
        <f t="shared" si="63"/>
        <v>0.51163809454622311</v>
      </c>
      <c r="H651" s="128">
        <f t="shared" si="64"/>
        <v>77471.217000000004</v>
      </c>
      <c r="I651" s="122">
        <f t="shared" si="65"/>
        <v>-0.69116617400645763</v>
      </c>
      <c r="J651" s="128">
        <f t="shared" si="66"/>
        <v>97.32483736142909</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0.17945283018867925</v>
      </c>
      <c r="F652" s="128">
        <f t="shared" si="62"/>
        <v>47.555</v>
      </c>
      <c r="G652" s="122">
        <f t="shared" si="63"/>
        <v>0.17419915729966057</v>
      </c>
      <c r="H652" s="128">
        <f t="shared" si="64"/>
        <v>26376.888000000003</v>
      </c>
      <c r="I652" s="122">
        <f t="shared" si="65"/>
        <v>-5.8332846576596167E-2</v>
      </c>
      <c r="J652" s="128">
        <f t="shared" si="66"/>
        <v>103.01590028933447</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0.59453584905660373</v>
      </c>
      <c r="F653" s="128">
        <f t="shared" si="62"/>
        <v>157.55199999999999</v>
      </c>
      <c r="G653" s="122">
        <f t="shared" si="63"/>
        <v>0.57845310993408972</v>
      </c>
      <c r="H653" s="128">
        <f t="shared" si="64"/>
        <v>87588.213000000003</v>
      </c>
      <c r="I653" s="122">
        <f t="shared" si="65"/>
        <v>0.49032644939325398</v>
      </c>
      <c r="J653" s="128">
        <f t="shared" si="66"/>
        <v>102.78030126319946</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4.2373584905660365E-2</v>
      </c>
      <c r="F654" s="128">
        <f t="shared" si="62"/>
        <v>11.228999999999997</v>
      </c>
      <c r="G654" s="122">
        <f t="shared" si="63"/>
        <v>4.2947687857454196E-2</v>
      </c>
      <c r="H654" s="128">
        <f t="shared" si="64"/>
        <v>6503.0529999999999</v>
      </c>
      <c r="I654" s="122">
        <f t="shared" si="65"/>
        <v>-0.20425771866026607</v>
      </c>
      <c r="J654" s="128">
        <f t="shared" si="66"/>
        <v>98.663250618521516</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0.10955094339622642</v>
      </c>
      <c r="F655" s="128">
        <f t="shared" si="62"/>
        <v>29.031000000000002</v>
      </c>
      <c r="G655" s="122">
        <f t="shared" si="63"/>
        <v>0.10208059147525396</v>
      </c>
      <c r="H655" s="128">
        <f t="shared" si="64"/>
        <v>15456.839000000004</v>
      </c>
      <c r="I655" s="122">
        <f t="shared" si="65"/>
        <v>-3.7111752656139231E-2</v>
      </c>
      <c r="J655" s="128">
        <f t="shared" si="66"/>
        <v>107.31809231609262</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1.3154716981132075E-2</v>
      </c>
      <c r="F656" s="128">
        <f t="shared" si="62"/>
        <v>3.4859999999999998</v>
      </c>
      <c r="G656" s="122">
        <f t="shared" si="63"/>
        <v>1.0946393427465693E-2</v>
      </c>
      <c r="H656" s="128">
        <f t="shared" si="64"/>
        <v>1657.4810000000004</v>
      </c>
      <c r="I656" s="122">
        <f t="shared" si="65"/>
        <v>0.24967744963168964</v>
      </c>
      <c r="J656" s="128">
        <f t="shared" si="66"/>
        <v>120.17398304107596</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2.0603773584905664E-2</v>
      </c>
      <c r="F657" s="128">
        <f t="shared" si="62"/>
        <v>5.4600000000000009</v>
      </c>
      <c r="G657" s="122">
        <f t="shared" si="63"/>
        <v>1.8418563182712757E-2</v>
      </c>
      <c r="H657" s="128">
        <f t="shared" si="64"/>
        <v>2788.9020000000005</v>
      </c>
      <c r="I657" s="122">
        <f t="shared" si="65"/>
        <v>8.0400324541899743E-2</v>
      </c>
      <c r="J657" s="128">
        <f t="shared" si="66"/>
        <v>111.86417409716245</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0.38236981132075482</v>
      </c>
      <c r="F658" s="128">
        <f t="shared" si="62"/>
        <v>101.32800000000003</v>
      </c>
      <c r="G658" s="122">
        <f t="shared" si="63"/>
        <v>0.35725224213765877</v>
      </c>
      <c r="H658" s="128">
        <f t="shared" si="64"/>
        <v>54094.420000000013</v>
      </c>
      <c r="I658" s="122">
        <f t="shared" si="65"/>
        <v>0.33844280493218948</v>
      </c>
      <c r="J658" s="128">
        <f t="shared" si="66"/>
        <v>107.03076600241954</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0.23006037735849055</v>
      </c>
      <c r="F659" s="128">
        <f t="shared" si="62"/>
        <v>60.965999999999994</v>
      </c>
      <c r="G659" s="122">
        <f t="shared" si="63"/>
        <v>0.22097349720640874</v>
      </c>
      <c r="H659" s="128">
        <f t="shared" si="64"/>
        <v>33459.364999999998</v>
      </c>
      <c r="I659" s="122">
        <f t="shared" si="65"/>
        <v>7.6665565279303918E-2</v>
      </c>
      <c r="J659" s="128">
        <f t="shared" si="66"/>
        <v>104.11220362032549</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8.528679245283019E-2</v>
      </c>
      <c r="F660" s="128">
        <f t="shared" si="62"/>
        <v>22.600999999999999</v>
      </c>
      <c r="G660" s="122">
        <f t="shared" si="63"/>
        <v>7.3390779167602269E-2</v>
      </c>
      <c r="H660" s="128">
        <f t="shared" si="64"/>
        <v>11112.685000000001</v>
      </c>
      <c r="I660" s="122">
        <f t="shared" si="65"/>
        <v>0.29537106937009017</v>
      </c>
      <c r="J660" s="128">
        <f t="shared" si="66"/>
        <v>116.20913883208821</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0.24514716981132076</v>
      </c>
      <c r="F661" s="128">
        <f t="shared" si="62"/>
        <v>64.963999999999999</v>
      </c>
      <c r="G661" s="122">
        <f t="shared" si="63"/>
        <v>0.22546761943758337</v>
      </c>
      <c r="H661" s="128">
        <f t="shared" si="64"/>
        <v>34139.856</v>
      </c>
      <c r="I661" s="122">
        <f t="shared" si="65"/>
        <v>0.5188899273187656</v>
      </c>
      <c r="J661" s="128">
        <f t="shared" si="66"/>
        <v>108.72832667627705</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3.5686792452830192E-2</v>
      </c>
      <c r="F662" s="128">
        <f t="shared" si="62"/>
        <v>9.4570000000000007</v>
      </c>
      <c r="G662" s="122">
        <f t="shared" si="63"/>
        <v>3.0263165541745365E-2</v>
      </c>
      <c r="H662" s="128">
        <f t="shared" si="64"/>
        <v>4582.3879999999999</v>
      </c>
      <c r="I662" s="122">
        <f t="shared" si="65"/>
        <v>0.57812208821977273</v>
      </c>
      <c r="J662" s="128">
        <f t="shared" si="66"/>
        <v>117.92154526466643</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0.20490943396226413</v>
      </c>
      <c r="F663" s="128">
        <f t="shared" si="62"/>
        <v>54.300999999999995</v>
      </c>
      <c r="G663" s="122">
        <f t="shared" si="63"/>
        <v>0.20044363285738817</v>
      </c>
      <c r="H663" s="128">
        <f t="shared" si="64"/>
        <v>30350.774000000001</v>
      </c>
      <c r="I663" s="122">
        <f t="shared" si="65"/>
        <v>0.34780116692312218</v>
      </c>
      <c r="J663" s="128">
        <f t="shared" si="66"/>
        <v>102.2279585742957</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0.16595094339622643</v>
      </c>
      <c r="F664" s="128">
        <f t="shared" si="62"/>
        <v>43.977000000000004</v>
      </c>
      <c r="G664" s="122">
        <f t="shared" si="63"/>
        <v>0.14467229787739899</v>
      </c>
      <c r="H664" s="128">
        <f t="shared" si="64"/>
        <v>21905.99</v>
      </c>
      <c r="I664" s="122">
        <f t="shared" si="65"/>
        <v>0.55248827546671686</v>
      </c>
      <c r="J664" s="128">
        <f t="shared" si="66"/>
        <v>114.70816862040844</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0.13299622641509434</v>
      </c>
      <c r="F665" s="128">
        <f t="shared" si="62"/>
        <v>35.244</v>
      </c>
      <c r="G665" s="122">
        <f t="shared" si="63"/>
        <v>0.14450697407177487</v>
      </c>
      <c r="H665" s="128">
        <f t="shared" si="64"/>
        <v>21880.957000000006</v>
      </c>
      <c r="I665" s="122">
        <f t="shared" si="65"/>
        <v>-0.36793622023145056</v>
      </c>
      <c r="J665" s="128">
        <f t="shared" si="66"/>
        <v>92.034469110838018</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0.47339999999999999</v>
      </c>
      <c r="F666" s="128">
        <f t="shared" si="62"/>
        <v>125.45099999999999</v>
      </c>
      <c r="G666" s="122">
        <f t="shared" si="63"/>
        <v>0.46392083503942733</v>
      </c>
      <c r="H666" s="128">
        <f t="shared" si="64"/>
        <v>70245.965000000011</v>
      </c>
      <c r="I666" s="122">
        <f t="shared" si="65"/>
        <v>0.36763830819154913</v>
      </c>
      <c r="J666" s="128">
        <f t="shared" si="66"/>
        <v>102.04327209399145</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0.32411320754716971</v>
      </c>
      <c r="F667" s="128">
        <f t="shared" si="62"/>
        <v>85.889999999999972</v>
      </c>
      <c r="G667" s="122">
        <f t="shared" si="63"/>
        <v>0.32642891201838614</v>
      </c>
      <c r="H667" s="128">
        <f t="shared" si="64"/>
        <v>49427.212999999996</v>
      </c>
      <c r="I667" s="122">
        <f t="shared" si="65"/>
        <v>-8.5905038414500867E-2</v>
      </c>
      <c r="J667" s="128">
        <f t="shared" si="66"/>
        <v>99.290594556438677</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0.52180754716981137</v>
      </c>
      <c r="F668" s="128">
        <f t="shared" si="62"/>
        <v>138.27900000000002</v>
      </c>
      <c r="G668" s="122">
        <f t="shared" si="63"/>
        <v>0.52084329472057478</v>
      </c>
      <c r="H668" s="128">
        <f t="shared" si="64"/>
        <v>78865.049999999988</v>
      </c>
      <c r="I668" s="122">
        <f t="shared" si="65"/>
        <v>0.13977678501151922</v>
      </c>
      <c r="J668" s="128">
        <f t="shared" si="66"/>
        <v>100.18513292942627</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0.11737735849056602</v>
      </c>
      <c r="F669" s="128">
        <f t="shared" si="62"/>
        <v>31.104999999999997</v>
      </c>
      <c r="G669" s="122">
        <f t="shared" si="63"/>
        <v>0.12036440185446909</v>
      </c>
      <c r="H669" s="128">
        <f t="shared" si="64"/>
        <v>18225.337</v>
      </c>
      <c r="I669" s="122">
        <f t="shared" si="65"/>
        <v>-0.16118045350133803</v>
      </c>
      <c r="J669" s="128">
        <f t="shared" si="66"/>
        <v>97.518333229857561</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7.7392452830188696E-2</v>
      </c>
      <c r="F670" s="128">
        <f t="shared" si="62"/>
        <v>20.509000000000004</v>
      </c>
      <c r="G670" s="122">
        <f t="shared" si="63"/>
        <v>9.0592921581317931E-2</v>
      </c>
      <c r="H670" s="128">
        <f t="shared" si="64"/>
        <v>13717.398999999999</v>
      </c>
      <c r="I670" s="122">
        <f t="shared" si="65"/>
        <v>-0.29769734348966059</v>
      </c>
      <c r="J670" s="128">
        <f t="shared" si="66"/>
        <v>85.428807769180679</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0.23654716981132071</v>
      </c>
      <c r="F671" s="128">
        <f t="shared" si="62"/>
        <v>62.684999999999988</v>
      </c>
      <c r="G671" s="122">
        <f t="shared" si="63"/>
        <v>0.23775757175500931</v>
      </c>
      <c r="H671" s="128">
        <f t="shared" si="64"/>
        <v>36000.775999999998</v>
      </c>
      <c r="I671" s="122">
        <f t="shared" si="65"/>
        <v>-0.21252054158679162</v>
      </c>
      <c r="J671" s="128">
        <f t="shared" si="66"/>
        <v>99.49090919176453</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0.14458867924528304</v>
      </c>
      <c r="F672" s="128">
        <f t="shared" si="62"/>
        <v>38.316000000000003</v>
      </c>
      <c r="G672" s="122">
        <f t="shared" si="63"/>
        <v>0.16665863371593864</v>
      </c>
      <c r="H672" s="128">
        <f t="shared" si="64"/>
        <v>25235.116999999998</v>
      </c>
      <c r="I672" s="122">
        <f t="shared" si="65"/>
        <v>-0.54210129128703066</v>
      </c>
      <c r="J672" s="128">
        <f t="shared" si="66"/>
        <v>86.757389054159205</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0.42475849056603776</v>
      </c>
      <c r="F673" s="128">
        <f t="shared" si="62"/>
        <v>112.56100000000001</v>
      </c>
      <c r="G673" s="122">
        <f t="shared" si="63"/>
        <v>0.42436288288050295</v>
      </c>
      <c r="H673" s="128">
        <f t="shared" si="64"/>
        <v>64256.178999999996</v>
      </c>
      <c r="I673" s="122">
        <f t="shared" si="65"/>
        <v>2.7283157802184627E-2</v>
      </c>
      <c r="J673" s="128">
        <f t="shared" si="66"/>
        <v>100.09322391318712</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0.30047924528301889</v>
      </c>
      <c r="F674" s="128">
        <f t="shared" si="62"/>
        <v>79.62700000000001</v>
      </c>
      <c r="G674" s="122">
        <f t="shared" si="63"/>
        <v>0.29921816428694076</v>
      </c>
      <c r="H674" s="128">
        <f t="shared" si="64"/>
        <v>45307.015999999996</v>
      </c>
      <c r="I674" s="122">
        <f t="shared" si="65"/>
        <v>-5.3755288354335982E-2</v>
      </c>
      <c r="J674" s="128">
        <f t="shared" si="66"/>
        <v>100.4214587035795</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0.49461132075471698</v>
      </c>
      <c r="F675" s="128">
        <f t="shared" si="62"/>
        <v>131.072</v>
      </c>
      <c r="G675" s="122">
        <f t="shared" si="63"/>
        <v>0.49680056532248484</v>
      </c>
      <c r="H675" s="128">
        <f t="shared" si="64"/>
        <v>75224.54800000001</v>
      </c>
      <c r="I675" s="122">
        <f t="shared" si="65"/>
        <v>-0.12595399097301579</v>
      </c>
      <c r="J675" s="128">
        <f t="shared" si="66"/>
        <v>99.559331305038512</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8.6373584905660383E-2</v>
      </c>
      <c r="F676" s="128">
        <f t="shared" si="62"/>
        <v>22.889000000000003</v>
      </c>
      <c r="G676" s="122">
        <f t="shared" si="63"/>
        <v>8.9014542524666812E-2</v>
      </c>
      <c r="H676" s="128">
        <f t="shared" si="64"/>
        <v>13478.403999999999</v>
      </c>
      <c r="I676" s="122">
        <f t="shared" si="65"/>
        <v>-0.1299917775841177</v>
      </c>
      <c r="J676" s="128">
        <f t="shared" si="66"/>
        <v>97.033116674980832</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9.2852830188679264E-2</v>
      </c>
      <c r="F677" s="128">
        <f t="shared" si="62"/>
        <v>24.606000000000005</v>
      </c>
      <c r="G677" s="122">
        <f t="shared" si="63"/>
        <v>0.10434935080373536</v>
      </c>
      <c r="H677" s="128">
        <f t="shared" si="64"/>
        <v>15800.37</v>
      </c>
      <c r="I677" s="122">
        <f t="shared" si="65"/>
        <v>-0.49375646152496411</v>
      </c>
      <c r="J677" s="128">
        <f t="shared" si="66"/>
        <v>88.982662061138029</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0.30025660377358493</v>
      </c>
      <c r="F678" s="128">
        <f t="shared" si="62"/>
        <v>79.568000000000012</v>
      </c>
      <c r="G678" s="122">
        <f t="shared" si="63"/>
        <v>0.30786461979421204</v>
      </c>
      <c r="H678" s="128">
        <f t="shared" si="64"/>
        <v>46616.244999999995</v>
      </c>
      <c r="I678" s="122">
        <f t="shared" si="65"/>
        <v>-5.2353301432921773E-2</v>
      </c>
      <c r="J678" s="128">
        <f t="shared" si="66"/>
        <v>97.528778712632658</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0.12616981132075469</v>
      </c>
      <c r="F679" s="128">
        <f t="shared" si="62"/>
        <v>33.434999999999995</v>
      </c>
      <c r="G679" s="122">
        <f t="shared" si="63"/>
        <v>0.13897343116406238</v>
      </c>
      <c r="H679" s="128">
        <f t="shared" si="64"/>
        <v>21043.078999999998</v>
      </c>
      <c r="I679" s="122">
        <f t="shared" si="65"/>
        <v>-0.31866331196746378</v>
      </c>
      <c r="J679" s="128">
        <f t="shared" si="66"/>
        <v>90.787001705244919</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0.22779245283018867</v>
      </c>
      <c r="F680" s="128">
        <f t="shared" si="62"/>
        <v>60.365000000000002</v>
      </c>
      <c r="G680" s="122">
        <f t="shared" si="63"/>
        <v>0.23104685704473713</v>
      </c>
      <c r="H680" s="128">
        <f t="shared" si="64"/>
        <v>34984.653000000006</v>
      </c>
      <c r="I680" s="122">
        <f t="shared" si="65"/>
        <v>-0.16846292856234815</v>
      </c>
      <c r="J680" s="128">
        <f t="shared" si="66"/>
        <v>98.591452722545242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0.23725283018867926</v>
      </c>
      <c r="F681" s="128">
        <f t="shared" si="62"/>
        <v>62.872000000000007</v>
      </c>
      <c r="G681" s="122">
        <f t="shared" si="63"/>
        <v>0.24381070942688454</v>
      </c>
      <c r="H681" s="128">
        <f t="shared" si="64"/>
        <v>36917.33</v>
      </c>
      <c r="I681" s="122">
        <f t="shared" si="65"/>
        <v>-0.23727139179670886</v>
      </c>
      <c r="J681" s="128">
        <f t="shared" si="66"/>
        <v>97.310257923607779</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0.48426415094339625</v>
      </c>
      <c r="F682" s="128">
        <f t="shared" si="62"/>
        <v>128.33000000000001</v>
      </c>
      <c r="G682" s="122">
        <f t="shared" si="63"/>
        <v>0.49084280600721192</v>
      </c>
      <c r="H682" s="128">
        <f t="shared" si="64"/>
        <v>74322.436000000016</v>
      </c>
      <c r="I682" s="122">
        <f t="shared" si="65"/>
        <v>-0.23089507150583577</v>
      </c>
      <c r="J682" s="128">
        <f t="shared" si="66"/>
        <v>98.659722627427286</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0.15493207547169816</v>
      </c>
      <c r="F683" s="128">
        <f t="shared" si="62"/>
        <v>41.057000000000009</v>
      </c>
      <c r="G683" s="122">
        <f t="shared" si="63"/>
        <v>0.15294567356589048</v>
      </c>
      <c r="H683" s="128">
        <f t="shared" si="64"/>
        <v>23158.728000000003</v>
      </c>
      <c r="I683" s="122">
        <f t="shared" si="65"/>
        <v>4.7800476390300814E-2</v>
      </c>
      <c r="J683" s="128">
        <f t="shared" si="66"/>
        <v>101.29876305716611</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9.7000000000000017E-2</v>
      </c>
      <c r="F684" s="128">
        <f t="shared" si="62"/>
        <v>25.705000000000005</v>
      </c>
      <c r="G684" s="122">
        <f t="shared" si="63"/>
        <v>0.10008714287601209</v>
      </c>
      <c r="H684" s="128">
        <f t="shared" si="64"/>
        <v>15154.994999999999</v>
      </c>
      <c r="I684" s="122">
        <f t="shared" si="65"/>
        <v>-0.14384457871737077</v>
      </c>
      <c r="J684" s="128">
        <f t="shared" si="66"/>
        <v>96.915545006778331</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0.30950943396226427</v>
      </c>
      <c r="F685" s="128">
        <f t="shared" si="62"/>
        <v>82.020000000000024</v>
      </c>
      <c r="G685" s="122">
        <f t="shared" si="63"/>
        <v>0.30890505752288366</v>
      </c>
      <c r="H685" s="128">
        <f t="shared" si="64"/>
        <v>46773.786</v>
      </c>
      <c r="I685" s="122">
        <f t="shared" si="65"/>
        <v>0.17840710973256579</v>
      </c>
      <c r="J685" s="128">
        <f t="shared" si="66"/>
        <v>100.1956511959458</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0.12306792452830188</v>
      </c>
      <c r="F686" s="128">
        <f t="shared" si="62"/>
        <v>32.613</v>
      </c>
      <c r="G686" s="122">
        <f t="shared" si="63"/>
        <v>0.12977416159241306</v>
      </c>
      <c r="H686" s="128">
        <f t="shared" si="64"/>
        <v>19650.144</v>
      </c>
      <c r="I686" s="122">
        <f t="shared" si="65"/>
        <v>-0.2359920863123848</v>
      </c>
      <c r="J686" s="128">
        <f t="shared" si="66"/>
        <v>94.832378817307458</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0.21001886792452834</v>
      </c>
      <c r="F687" s="128">
        <f t="shared" si="62"/>
        <v>55.655000000000008</v>
      </c>
      <c r="G687" s="122">
        <f t="shared" si="63"/>
        <v>0.21741416476244571</v>
      </c>
      <c r="H687" s="128">
        <f t="shared" si="64"/>
        <v>32920.418000000005</v>
      </c>
      <c r="I687" s="122">
        <f t="shared" si="65"/>
        <v>-0.24993045409041603</v>
      </c>
      <c r="J687" s="128">
        <f t="shared" si="66"/>
        <v>96.598521146955747</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0.17545283018867922</v>
      </c>
      <c r="F688" s="128">
        <f t="shared" si="62"/>
        <v>46.49499999999999</v>
      </c>
      <c r="G688" s="122">
        <f t="shared" si="63"/>
        <v>0.17691084943665877</v>
      </c>
      <c r="H688" s="128">
        <f t="shared" si="64"/>
        <v>26787.486999999997</v>
      </c>
      <c r="I688" s="122">
        <f t="shared" si="65"/>
        <v>-0.16920993302883872</v>
      </c>
      <c r="J688" s="128">
        <f t="shared" si="66"/>
        <v>99.175845205298401</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0.67646037735849041</v>
      </c>
      <c r="F689" s="128">
        <f t="shared" si="62"/>
        <v>179.26199999999994</v>
      </c>
      <c r="G689" s="122">
        <f t="shared" si="63"/>
        <v>0.67472067389610213</v>
      </c>
      <c r="H689" s="128">
        <f t="shared" si="64"/>
        <v>102164.855</v>
      </c>
      <c r="I689" s="122">
        <f t="shared" si="65"/>
        <v>0.17305470334819734</v>
      </c>
      <c r="J689" s="128">
        <f t="shared" si="66"/>
        <v>100.25784054493879</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7.6894339622641514E-2</v>
      </c>
      <c r="F690" s="128">
        <f t="shared" si="62"/>
        <v>20.377000000000002</v>
      </c>
      <c r="G690" s="122">
        <f t="shared" si="63"/>
        <v>8.4455011953664685E-2</v>
      </c>
      <c r="H690" s="128">
        <f t="shared" si="64"/>
        <v>12788.009</v>
      </c>
      <c r="I690" s="122">
        <f t="shared" si="65"/>
        <v>-0.28728680356271419</v>
      </c>
      <c r="J690" s="128">
        <f t="shared" si="66"/>
        <v>91.047692545267466</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5.4143396226415098E-2</v>
      </c>
      <c r="F691" s="128">
        <f t="shared" si="62"/>
        <v>14.348000000000001</v>
      </c>
      <c r="G691" s="122">
        <f t="shared" si="63"/>
        <v>6.3944293280851675E-2</v>
      </c>
      <c r="H691" s="128">
        <f t="shared" si="64"/>
        <v>9682.3169999999991</v>
      </c>
      <c r="I691" s="122">
        <f t="shared" si="65"/>
        <v>-0.3103893239886068</v>
      </c>
      <c r="J691" s="128">
        <f t="shared" si="66"/>
        <v>84.672757252332502</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0.38624905660377368</v>
      </c>
      <c r="F692" s="128">
        <f t="shared" si="62"/>
        <v>102.35600000000002</v>
      </c>
      <c r="G692" s="122">
        <f t="shared" si="63"/>
        <v>0.38332367353947355</v>
      </c>
      <c r="H692" s="128">
        <f t="shared" si="64"/>
        <v>58042.104000000007</v>
      </c>
      <c r="I692" s="122">
        <f t="shared" si="65"/>
        <v>0.17950636405467632</v>
      </c>
      <c r="J692" s="128">
        <f t="shared" si="66"/>
        <v>100.7631626393664</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0.11676981132075473</v>
      </c>
      <c r="F693" s="128">
        <f t="shared" si="62"/>
        <v>30.944000000000003</v>
      </c>
      <c r="G693" s="122">
        <f t="shared" si="63"/>
        <v>0.12258417097042625</v>
      </c>
      <c r="H693" s="128">
        <f t="shared" si="64"/>
        <v>18561.45</v>
      </c>
      <c r="I693" s="122">
        <f t="shared" si="65"/>
        <v>-0.36090492652921191</v>
      </c>
      <c r="J693" s="128">
        <f t="shared" si="66"/>
        <v>95.256843029860477</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0.40792075471698114</v>
      </c>
      <c r="F694" s="128">
        <f t="shared" si="62"/>
        <v>108.099</v>
      </c>
      <c r="G694" s="122">
        <f t="shared" si="63"/>
        <v>0.39859698318561859</v>
      </c>
      <c r="H694" s="128">
        <f t="shared" si="64"/>
        <v>60354.757999999994</v>
      </c>
      <c r="I694" s="122">
        <f t="shared" si="65"/>
        <v>0.24123656081431749</v>
      </c>
      <c r="J694" s="128">
        <f t="shared" si="66"/>
        <v>102.3391475411696</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0.31517358490566039</v>
      </c>
      <c r="F695" s="128">
        <f t="shared" si="62"/>
        <v>83.521000000000001</v>
      </c>
      <c r="G695" s="122">
        <f t="shared" si="63"/>
        <v>0.31310775469230873</v>
      </c>
      <c r="H695" s="128">
        <f t="shared" si="64"/>
        <v>47410.15</v>
      </c>
      <c r="I695" s="122">
        <f t="shared" si="65"/>
        <v>-3.6908383899326214E-2</v>
      </c>
      <c r="J695" s="128">
        <f t="shared" si="66"/>
        <v>100.65978251333372</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0.32968301886792445</v>
      </c>
      <c r="F696" s="128">
        <f t="shared" si="62"/>
        <v>87.365999999999985</v>
      </c>
      <c r="G696" s="122">
        <f t="shared" si="63"/>
        <v>0.33221966344820303</v>
      </c>
      <c r="H696" s="128">
        <f t="shared" si="64"/>
        <v>50304.037000000004</v>
      </c>
      <c r="I696" s="122">
        <f t="shared" si="65"/>
        <v>-5.9098852635185162E-2</v>
      </c>
      <c r="J696" s="128">
        <f t="shared" si="66"/>
        <v>99.236455616759699</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0.12523396226415093</v>
      </c>
      <c r="F697" s="128">
        <f t="shared" si="62"/>
        <v>33.186999999999998</v>
      </c>
      <c r="G697" s="122">
        <f t="shared" si="63"/>
        <v>0.12519890633874442</v>
      </c>
      <c r="H697" s="128">
        <f t="shared" si="64"/>
        <v>18957.368000000002</v>
      </c>
      <c r="I697" s="122">
        <f t="shared" si="65"/>
        <v>-0.11253734546227796</v>
      </c>
      <c r="J697" s="128">
        <f t="shared" si="66"/>
        <v>100.02800018501092</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8.9852830188679261E-2</v>
      </c>
      <c r="F698" s="128">
        <f t="shared" si="62"/>
        <v>23.811000000000003</v>
      </c>
      <c r="G698" s="122">
        <f t="shared" si="63"/>
        <v>8.8963102141092862E-2</v>
      </c>
      <c r="H698" s="128">
        <f t="shared" si="64"/>
        <v>13470.614999999998</v>
      </c>
      <c r="I698" s="122">
        <f t="shared" si="65"/>
        <v>-0.12562413518910301</v>
      </c>
      <c r="J698" s="128">
        <f t="shared" si="66"/>
        <v>101.00010906339048</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0.22290566037735848</v>
      </c>
      <c r="F699" s="128">
        <f t="shared" si="62"/>
        <v>59.07</v>
      </c>
      <c r="G699" s="122">
        <f t="shared" si="63"/>
        <v>0.22123551361132757</v>
      </c>
      <c r="H699" s="128">
        <f t="shared" si="64"/>
        <v>33499.038999999997</v>
      </c>
      <c r="I699" s="122">
        <f t="shared" si="65"/>
        <v>0.10468474956222611</v>
      </c>
      <c r="J699" s="128">
        <f t="shared" si="66"/>
        <v>100.75491802322709</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0.15400377358490566</v>
      </c>
      <c r="F700" s="128">
        <f t="shared" si="62"/>
        <v>40.811</v>
      </c>
      <c r="G700" s="122">
        <f t="shared" si="63"/>
        <v>0.1643159531891849</v>
      </c>
      <c r="H700" s="128">
        <f t="shared" si="64"/>
        <v>24880.393</v>
      </c>
      <c r="I700" s="122">
        <f t="shared" si="65"/>
        <v>-0.37718101778681917</v>
      </c>
      <c r="J700" s="128">
        <f t="shared" si="66"/>
        <v>93.724176256698371</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0.38905660377358486</v>
      </c>
      <c r="F701" s="128">
        <f t="shared" si="62"/>
        <v>103.1</v>
      </c>
      <c r="G701" s="122">
        <f t="shared" si="63"/>
        <v>0.38261084547411794</v>
      </c>
      <c r="H701" s="128">
        <f t="shared" si="64"/>
        <v>57934.168999999994</v>
      </c>
      <c r="I701" s="122">
        <f t="shared" si="65"/>
        <v>9.7885994804401855E-2</v>
      </c>
      <c r="J701" s="128">
        <f t="shared" si="66"/>
        <v>101.68467736231564</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0.27688679245283015</v>
      </c>
      <c r="F702" s="128">
        <f t="shared" si="62"/>
        <v>73.374999999999986</v>
      </c>
      <c r="G702" s="122">
        <f t="shared" si="63"/>
        <v>0.27616393691635083</v>
      </c>
      <c r="H702" s="128">
        <f t="shared" si="64"/>
        <v>41816.191000000006</v>
      </c>
      <c r="I702" s="122">
        <f t="shared" si="65"/>
        <v>4.5938028800613463E-2</v>
      </c>
      <c r="J702" s="128">
        <f t="shared" si="66"/>
        <v>100.26174870786922</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0.39704150943396233</v>
      </c>
      <c r="F703" s="128">
        <f t="shared" si="62"/>
        <v>105.21600000000002</v>
      </c>
      <c r="G703" s="122">
        <f t="shared" si="63"/>
        <v>0.40443441995007201</v>
      </c>
      <c r="H703" s="128">
        <f t="shared" si="64"/>
        <v>61238.651000000005</v>
      </c>
      <c r="I703" s="122">
        <f t="shared" si="65"/>
        <v>-0.24744610126838329</v>
      </c>
      <c r="J703" s="128">
        <f t="shared" si="66"/>
        <v>98.172037257110219</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0.1195320754716981</v>
      </c>
      <c r="F704" s="128">
        <f t="shared" si="62"/>
        <v>31.675999999999995</v>
      </c>
      <c r="G704" s="122">
        <f t="shared" si="63"/>
        <v>0.11963086290929742</v>
      </c>
      <c r="H704" s="128">
        <f t="shared" si="64"/>
        <v>18114.265999999996</v>
      </c>
      <c r="I704" s="122">
        <f t="shared" si="65"/>
        <v>-0.11100137502673596</v>
      </c>
      <c r="J704" s="128">
        <f t="shared" si="66"/>
        <v>99.917423117081242</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9.948301886792453E-2</v>
      </c>
      <c r="F705" s="128">
        <f t="shared" si="62"/>
        <v>26.363</v>
      </c>
      <c r="G705" s="122">
        <f t="shared" si="63"/>
        <v>0.10519016893632196</v>
      </c>
      <c r="H705" s="128">
        <f t="shared" si="64"/>
        <v>15927.684999999999</v>
      </c>
      <c r="I705" s="122">
        <f t="shared" si="65"/>
        <v>-0.50553324301187985</v>
      </c>
      <c r="J705" s="128">
        <f t="shared" si="66"/>
        <v>94.574445382008733</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0.27208301886792452</v>
      </c>
      <c r="F706" s="128">
        <f t="shared" si="62"/>
        <v>72.102000000000004</v>
      </c>
      <c r="G706" s="122">
        <f t="shared" si="63"/>
        <v>0.2671565599862632</v>
      </c>
      <c r="H706" s="128">
        <f t="shared" si="64"/>
        <v>40452.311999999998</v>
      </c>
      <c r="I706" s="122">
        <f t="shared" si="65"/>
        <v>0.28146369380702602</v>
      </c>
      <c r="J706" s="128">
        <f t="shared" si="66"/>
        <v>101.84403440511235</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0.12185660377358491</v>
      </c>
      <c r="F707" s="128">
        <f t="shared" si="62"/>
        <v>32.292000000000002</v>
      </c>
      <c r="G707" s="122">
        <f t="shared" si="63"/>
        <v>0.13528277351437742</v>
      </c>
      <c r="H707" s="128">
        <f t="shared" si="64"/>
        <v>20484.246999999999</v>
      </c>
      <c r="I707" s="122">
        <f t="shared" si="65"/>
        <v>-0.3698026438041942</v>
      </c>
      <c r="J707" s="128">
        <f t="shared" si="66"/>
        <v>90.07547717125594</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0.25737735849056609</v>
      </c>
      <c r="F708" s="128">
        <f t="shared" si="62"/>
        <v>68.205000000000013</v>
      </c>
      <c r="G708" s="122">
        <f t="shared" si="63"/>
        <v>0.25977146706468185</v>
      </c>
      <c r="H708" s="128">
        <f t="shared" si="64"/>
        <v>39334.075999999994</v>
      </c>
      <c r="I708" s="122">
        <f t="shared" si="65"/>
        <v>-0.1617500303047209</v>
      </c>
      <c r="J708" s="128">
        <f t="shared" si="66"/>
        <v>99.078378930077164</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86.919999999999987</v>
      </c>
      <c r="G709" s="122">
        <f t="shared" si="63"/>
        <v>0.3279999999999999</v>
      </c>
      <c r="H709" s="128">
        <f t="shared" si="64"/>
        <v>49665.103999999985</v>
      </c>
      <c r="I709" s="122">
        <f t="shared" si="65"/>
        <v>0.11143112907682361</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0.25518867924528305</v>
      </c>
      <c r="F710" s="128">
        <f t="shared" si="62"/>
        <v>67.625</v>
      </c>
      <c r="G710" s="122">
        <f t="shared" si="63"/>
        <v>0.26457038132850774</v>
      </c>
      <c r="H710" s="128">
        <f t="shared" si="64"/>
        <v>40060.717999999986</v>
      </c>
      <c r="I710" s="122">
        <f t="shared" si="65"/>
        <v>-0.28518450986351046</v>
      </c>
      <c r="J710" s="128">
        <f t="shared" si="66"/>
        <v>96.453986256467701</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0.17191698113207543</v>
      </c>
      <c r="F711" s="128">
        <f t="shared" si="62"/>
        <v>45.557999999999993</v>
      </c>
      <c r="G711" s="122">
        <f t="shared" si="63"/>
        <v>0.18042624390759351</v>
      </c>
      <c r="H711" s="128">
        <f t="shared" si="64"/>
        <v>27319.780999999995</v>
      </c>
      <c r="I711" s="122">
        <f t="shared" si="65"/>
        <v>-0.30647913921878561</v>
      </c>
      <c r="J711" s="128">
        <f t="shared" si="66"/>
        <v>95.283799855703833</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0.1373660377358491</v>
      </c>
      <c r="F712" s="128">
        <f t="shared" si="62"/>
        <v>36.402000000000008</v>
      </c>
      <c r="G712" s="122">
        <f t="shared" si="63"/>
        <v>0.13837495542141623</v>
      </c>
      <c r="H712" s="128">
        <f t="shared" si="64"/>
        <v>20952.459000000003</v>
      </c>
      <c r="I712" s="122">
        <f t="shared" si="65"/>
        <v>-0.14102984762890089</v>
      </c>
      <c r="J712" s="128">
        <f t="shared" si="66"/>
        <v>99.270881293154162</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0.26561509433962255</v>
      </c>
      <c r="F713" s="128">
        <f t="shared" ref="F713:F776" si="68">SUMPRODUCT($K$2:$AI$2,$K713:$AI713)</f>
        <v>70.387999999999977</v>
      </c>
      <c r="G713" s="122">
        <f t="shared" ref="G713:G776" si="69">SUMPRODUCT($K$3:$AI$3,$K713:$AI713)/$J$3</f>
        <v>0.26054920815226729</v>
      </c>
      <c r="H713" s="128">
        <f t="shared" ref="H713:H776" si="70">SUMPRODUCT($K$3:$AI$3,$K713:$AI713)</f>
        <v>39451.840000000004</v>
      </c>
      <c r="I713" s="122">
        <f t="shared" ref="I713:I776" si="71">CORREL($K$4:$AI$4,$K713:$AI713)</f>
        <v>0.23223456560171238</v>
      </c>
      <c r="J713" s="128">
        <f t="shared" si="66"/>
        <v>101.94431072091177</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0.1109622641509434</v>
      </c>
      <c r="F714" s="128">
        <f t="shared" si="68"/>
        <v>29.405000000000001</v>
      </c>
      <c r="G714" s="122">
        <f t="shared" si="69"/>
        <v>0.13067077890343293</v>
      </c>
      <c r="H714" s="128">
        <f t="shared" si="70"/>
        <v>19785.908000000007</v>
      </c>
      <c r="I714" s="122">
        <f t="shared" si="71"/>
        <v>-0.43670036372334298</v>
      </c>
      <c r="J714" s="128">
        <f t="shared" ref="J714:J777" si="72">$E714/$G714*100</f>
        <v>84.917427662190391</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0.32486415094339621</v>
      </c>
      <c r="F715" s="128">
        <f t="shared" si="68"/>
        <v>86.088999999999999</v>
      </c>
      <c r="G715" s="122">
        <f t="shared" si="69"/>
        <v>0.32287676498170631</v>
      </c>
      <c r="H715" s="128">
        <f t="shared" si="70"/>
        <v>48889.354000000007</v>
      </c>
      <c r="I715" s="122">
        <f t="shared" si="71"/>
        <v>4.6522590103388342E-2</v>
      </c>
      <c r="J715" s="128">
        <f t="shared" si="72"/>
        <v>100.61552461410548</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0.19747169811320756</v>
      </c>
      <c r="F716" s="128">
        <f t="shared" si="68"/>
        <v>52.330000000000005</v>
      </c>
      <c r="G716" s="122">
        <f t="shared" si="69"/>
        <v>0.2048079686695109</v>
      </c>
      <c r="H716" s="128">
        <f t="shared" si="70"/>
        <v>31011.613000000001</v>
      </c>
      <c r="I716" s="122">
        <f t="shared" si="71"/>
        <v>-0.38200664659750821</v>
      </c>
      <c r="J716" s="128">
        <f t="shared" si="72"/>
        <v>96.417976017260571</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0.28556226415094343</v>
      </c>
      <c r="F717" s="128">
        <f t="shared" si="68"/>
        <v>75.674000000000007</v>
      </c>
      <c r="G717" s="122">
        <f t="shared" si="69"/>
        <v>0.29666543607761292</v>
      </c>
      <c r="H717" s="128">
        <f t="shared" si="70"/>
        <v>44920.486999999994</v>
      </c>
      <c r="I717" s="122">
        <f t="shared" si="71"/>
        <v>-0.3222694267463011</v>
      </c>
      <c r="J717" s="128">
        <f t="shared" si="72"/>
        <v>96.257342252784483</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6.6358490566037751E-2</v>
      </c>
      <c r="F718" s="128">
        <f t="shared" si="68"/>
        <v>17.585000000000004</v>
      </c>
      <c r="G718" s="122">
        <f t="shared" si="69"/>
        <v>7.7452898598581399E-2</v>
      </c>
      <c r="H718" s="128">
        <f t="shared" si="70"/>
        <v>11727.762999999999</v>
      </c>
      <c r="I718" s="122">
        <f t="shared" si="71"/>
        <v>-0.54844157161571572</v>
      </c>
      <c r="J718" s="128">
        <f t="shared" si="72"/>
        <v>85.675929199185774</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8.095094339622641E-2</v>
      </c>
      <c r="F719" s="128">
        <f t="shared" si="68"/>
        <v>21.451999999999998</v>
      </c>
      <c r="G719" s="122">
        <f t="shared" si="69"/>
        <v>8.593897026773567E-2</v>
      </c>
      <c r="H719" s="128">
        <f t="shared" si="70"/>
        <v>13012.707</v>
      </c>
      <c r="I719" s="122">
        <f t="shared" si="71"/>
        <v>-0.3072700262967093</v>
      </c>
      <c r="J719" s="128">
        <f t="shared" si="72"/>
        <v>94.195849850225713</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0.33692452830188685</v>
      </c>
      <c r="F720" s="128">
        <f t="shared" si="68"/>
        <v>89.285000000000011</v>
      </c>
      <c r="G720" s="122">
        <f t="shared" si="69"/>
        <v>0.33061115587314588</v>
      </c>
      <c r="H720" s="128">
        <f t="shared" si="70"/>
        <v>50060.480000000003</v>
      </c>
      <c r="I720" s="122">
        <f t="shared" si="71"/>
        <v>6.9072525392423714E-2</v>
      </c>
      <c r="J720" s="128">
        <f t="shared" si="72"/>
        <v>101.90960659269568</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9.9996226415094328E-2</v>
      </c>
      <c r="F721" s="128">
        <f t="shared" si="68"/>
        <v>26.498999999999995</v>
      </c>
      <c r="G721" s="122">
        <f t="shared" si="69"/>
        <v>0.1085074561809032</v>
      </c>
      <c r="H721" s="128">
        <f t="shared" si="70"/>
        <v>16429.982</v>
      </c>
      <c r="I721" s="122">
        <f t="shared" si="71"/>
        <v>-0.50713584235126685</v>
      </c>
      <c r="J721" s="128">
        <f t="shared" si="72"/>
        <v>92.156087641001378</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0.34679622641509428</v>
      </c>
      <c r="F722" s="128">
        <f t="shared" si="68"/>
        <v>91.900999999999982</v>
      </c>
      <c r="G722" s="122">
        <f t="shared" si="69"/>
        <v>0.34698722741021543</v>
      </c>
      <c r="H722" s="128">
        <f t="shared" si="70"/>
        <v>52540.112000000001</v>
      </c>
      <c r="I722" s="122">
        <f t="shared" si="71"/>
        <v>-9.2350934720327585E-2</v>
      </c>
      <c r="J722" s="128">
        <f t="shared" si="72"/>
        <v>99.944954459405693</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0.4016792452830189</v>
      </c>
      <c r="F723" s="128">
        <f t="shared" si="68"/>
        <v>106.44500000000001</v>
      </c>
      <c r="G723" s="122">
        <f t="shared" si="69"/>
        <v>0.39920260471014019</v>
      </c>
      <c r="H723" s="128">
        <f t="shared" si="70"/>
        <v>60446.460000000006</v>
      </c>
      <c r="I723" s="122">
        <f t="shared" si="71"/>
        <v>0.18886035437443111</v>
      </c>
      <c r="J723" s="128">
        <f t="shared" si="72"/>
        <v>100.62039689712871</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0.18768679245283015</v>
      </c>
      <c r="F724" s="128">
        <f t="shared" si="68"/>
        <v>49.736999999999988</v>
      </c>
      <c r="G724" s="122">
        <f t="shared" si="69"/>
        <v>0.19671301958815995</v>
      </c>
      <c r="H724" s="128">
        <f t="shared" si="70"/>
        <v>29785.892000000003</v>
      </c>
      <c r="I724" s="122">
        <f t="shared" si="71"/>
        <v>-0.29152049452991091</v>
      </c>
      <c r="J724" s="128">
        <f t="shared" si="72"/>
        <v>95.411474464564066</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0.11871698113207547</v>
      </c>
      <c r="F725" s="128">
        <f t="shared" si="68"/>
        <v>31.46</v>
      </c>
      <c r="G725" s="122">
        <f t="shared" si="69"/>
        <v>0.11830275132414905</v>
      </c>
      <c r="H725" s="128">
        <f t="shared" si="70"/>
        <v>17913.166000000001</v>
      </c>
      <c r="I725" s="122">
        <f t="shared" si="71"/>
        <v>-7.0761819946368751E-2</v>
      </c>
      <c r="J725" s="128">
        <f t="shared" si="72"/>
        <v>100.35014384981753</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5.9796226415094342E-2</v>
      </c>
      <c r="F726" s="128">
        <f t="shared" si="68"/>
        <v>15.846</v>
      </c>
      <c r="G726" s="122">
        <f t="shared" si="69"/>
        <v>6.469752605370567E-2</v>
      </c>
      <c r="H726" s="128">
        <f t="shared" si="70"/>
        <v>9796.3700000000044</v>
      </c>
      <c r="I726" s="122">
        <f t="shared" si="71"/>
        <v>-0.29597829720840252</v>
      </c>
      <c r="J726" s="128">
        <f t="shared" si="72"/>
        <v>92.424285845887312</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0.24882264150943398</v>
      </c>
      <c r="F727" s="128">
        <f t="shared" si="68"/>
        <v>65.938000000000002</v>
      </c>
      <c r="G727" s="122">
        <f t="shared" si="69"/>
        <v>0.24892236061762804</v>
      </c>
      <c r="H727" s="128">
        <f t="shared" si="70"/>
        <v>37691.326000000001</v>
      </c>
      <c r="I727" s="122">
        <f t="shared" si="71"/>
        <v>5.4079337444398912E-2</v>
      </c>
      <c r="J727" s="128">
        <f t="shared" si="72"/>
        <v>99.95993967438416</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0.12466792452830189</v>
      </c>
      <c r="F728" s="128">
        <f t="shared" si="68"/>
        <v>33.036999999999999</v>
      </c>
      <c r="G728" s="122">
        <f t="shared" si="69"/>
        <v>0.14502487815187098</v>
      </c>
      <c r="H728" s="128">
        <f t="shared" si="70"/>
        <v>21959.377</v>
      </c>
      <c r="I728" s="122">
        <f t="shared" si="71"/>
        <v>-0.65105645983105109</v>
      </c>
      <c r="J728" s="128">
        <f t="shared" si="72"/>
        <v>85.96312999328903</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0.17532830188679244</v>
      </c>
      <c r="F729" s="128">
        <f t="shared" si="68"/>
        <v>46.461999999999996</v>
      </c>
      <c r="G729" s="122">
        <f t="shared" si="69"/>
        <v>0.18617647175368846</v>
      </c>
      <c r="H729" s="128">
        <f t="shared" si="70"/>
        <v>28190.468999999997</v>
      </c>
      <c r="I729" s="122">
        <f t="shared" si="71"/>
        <v>-0.40494417194284482</v>
      </c>
      <c r="J729" s="128">
        <f t="shared" si="72"/>
        <v>94.173178938932651</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0.32994339622641511</v>
      </c>
      <c r="F730" s="128">
        <f t="shared" si="68"/>
        <v>87.435000000000002</v>
      </c>
      <c r="G730" s="122">
        <f t="shared" si="69"/>
        <v>0.32989783249019261</v>
      </c>
      <c r="H730" s="128">
        <f t="shared" si="70"/>
        <v>49952.469999999987</v>
      </c>
      <c r="I730" s="122">
        <f t="shared" si="71"/>
        <v>5.7472707879303059E-2</v>
      </c>
      <c r="J730" s="128">
        <f t="shared" si="72"/>
        <v>100.01381146880493</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0.15304905660377355</v>
      </c>
      <c r="F731" s="128">
        <f t="shared" si="68"/>
        <v>40.557999999999993</v>
      </c>
      <c r="G731" s="122">
        <f t="shared" si="69"/>
        <v>0.15986944748973039</v>
      </c>
      <c r="H731" s="128">
        <f t="shared" si="70"/>
        <v>24207.111999999997</v>
      </c>
      <c r="I731" s="122">
        <f t="shared" si="71"/>
        <v>-0.26393040167097953</v>
      </c>
      <c r="J731" s="128">
        <f t="shared" si="72"/>
        <v>95.733774656101829</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0.11811320754716981</v>
      </c>
      <c r="F732" s="128">
        <f t="shared" si="68"/>
        <v>31.3</v>
      </c>
      <c r="G732" s="122">
        <f t="shared" si="69"/>
        <v>0.12546818079752736</v>
      </c>
      <c r="H732" s="128">
        <f t="shared" si="70"/>
        <v>18998.141</v>
      </c>
      <c r="I732" s="122">
        <f t="shared" si="71"/>
        <v>-0.28293631127504842</v>
      </c>
      <c r="J732" s="128">
        <f t="shared" si="72"/>
        <v>94.137977291448465</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7.0400000000000004E-2</v>
      </c>
      <c r="F733" s="128">
        <f t="shared" si="68"/>
        <v>18.656000000000002</v>
      </c>
      <c r="G733" s="122">
        <f t="shared" si="69"/>
        <v>8.419647598039863E-2</v>
      </c>
      <c r="H733" s="128">
        <f t="shared" si="70"/>
        <v>12748.861999999999</v>
      </c>
      <c r="I733" s="122">
        <f t="shared" si="71"/>
        <v>-0.41490143559858617</v>
      </c>
      <c r="J733" s="128">
        <f t="shared" si="72"/>
        <v>83.613950798118296</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0.28377735849056601</v>
      </c>
      <c r="F734" s="128">
        <f t="shared" si="68"/>
        <v>75.200999999999993</v>
      </c>
      <c r="G734" s="122">
        <f t="shared" si="69"/>
        <v>0.28258459364144289</v>
      </c>
      <c r="H734" s="128">
        <f t="shared" si="70"/>
        <v>42788.394</v>
      </c>
      <c r="I734" s="122">
        <f t="shared" si="71"/>
        <v>8.8063956515978467E-2</v>
      </c>
      <c r="J734" s="128">
        <f t="shared" si="72"/>
        <v>100.42209125195147</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0.11466415094339623</v>
      </c>
      <c r="F735" s="128">
        <f t="shared" si="68"/>
        <v>30.385999999999999</v>
      </c>
      <c r="G735" s="122">
        <f t="shared" si="69"/>
        <v>0.13194385740136577</v>
      </c>
      <c r="H735" s="128">
        <f t="shared" si="70"/>
        <v>19978.675000000003</v>
      </c>
      <c r="I735" s="122">
        <f t="shared" si="71"/>
        <v>-0.59141232168564817</v>
      </c>
      <c r="J735" s="128">
        <f t="shared" si="72"/>
        <v>86.903743153873663</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0.1591094339622641</v>
      </c>
      <c r="F736" s="128">
        <f t="shared" si="68"/>
        <v>42.163999999999987</v>
      </c>
      <c r="G736" s="122">
        <f t="shared" si="69"/>
        <v>0.15833903498923507</v>
      </c>
      <c r="H736" s="128">
        <f t="shared" si="70"/>
        <v>23975.379999999997</v>
      </c>
      <c r="I736" s="122">
        <f t="shared" si="71"/>
        <v>-0.12137506630181132</v>
      </c>
      <c r="J736" s="128">
        <f t="shared" si="72"/>
        <v>100.48655025154183</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0.33725660377358485</v>
      </c>
      <c r="F737" s="128">
        <f t="shared" si="68"/>
        <v>89.37299999999999</v>
      </c>
      <c r="G737" s="122">
        <f t="shared" si="69"/>
        <v>0.34081952608012261</v>
      </c>
      <c r="H737" s="128">
        <f t="shared" si="70"/>
        <v>51606.21100000001</v>
      </c>
      <c r="I737" s="122">
        <f t="shared" si="71"/>
        <v>-0.39935252495650464</v>
      </c>
      <c r="J737" s="128">
        <f t="shared" si="72"/>
        <v>98.954601472657373</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0.12920377358490567</v>
      </c>
      <c r="F738" s="128">
        <f t="shared" si="68"/>
        <v>34.239000000000004</v>
      </c>
      <c r="G738" s="122">
        <f t="shared" si="69"/>
        <v>0.13635696548626974</v>
      </c>
      <c r="H738" s="128">
        <f t="shared" si="70"/>
        <v>20646.898999999994</v>
      </c>
      <c r="I738" s="122">
        <f t="shared" si="71"/>
        <v>-0.28673022598951403</v>
      </c>
      <c r="J738" s="128">
        <f t="shared" si="72"/>
        <v>94.754069309290728</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0.15653962264150936</v>
      </c>
      <c r="F739" s="128">
        <f t="shared" si="68"/>
        <v>41.482999999999983</v>
      </c>
      <c r="G739" s="122">
        <f t="shared" si="69"/>
        <v>0.15690137235995719</v>
      </c>
      <c r="H739" s="128">
        <f t="shared" si="70"/>
        <v>23757.691999999999</v>
      </c>
      <c r="I739" s="122">
        <f t="shared" si="71"/>
        <v>-8.3915600145546859E-2</v>
      </c>
      <c r="J739" s="128">
        <f t="shared" si="72"/>
        <v>99.769441329284291</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9.5577358490566033E-2</v>
      </c>
      <c r="F740" s="128">
        <f t="shared" si="68"/>
        <v>25.327999999999999</v>
      </c>
      <c r="G740" s="122">
        <f t="shared" si="69"/>
        <v>0.10558815332391129</v>
      </c>
      <c r="H740" s="128">
        <f t="shared" si="70"/>
        <v>15987.947</v>
      </c>
      <c r="I740" s="122">
        <f t="shared" si="71"/>
        <v>-0.45755812567192428</v>
      </c>
      <c r="J740" s="128">
        <f t="shared" si="72"/>
        <v>90.519017031545872</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0.2449924528301887</v>
      </c>
      <c r="F741" s="128">
        <f t="shared" si="68"/>
        <v>64.923000000000002</v>
      </c>
      <c r="G741" s="122">
        <f t="shared" si="69"/>
        <v>0.24501748801331411</v>
      </c>
      <c r="H741" s="128">
        <f t="shared" si="70"/>
        <v>37100.057999999997</v>
      </c>
      <c r="I741" s="122">
        <f t="shared" si="71"/>
        <v>-2.2659562292842814E-2</v>
      </c>
      <c r="J741" s="128">
        <f t="shared" si="72"/>
        <v>99.989782287244722</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0.10736226415094338</v>
      </c>
      <c r="F742" s="128">
        <f t="shared" si="68"/>
        <v>28.450999999999997</v>
      </c>
      <c r="G742" s="122">
        <f t="shared" si="69"/>
        <v>0.12284762049426093</v>
      </c>
      <c r="H742" s="128">
        <f t="shared" si="70"/>
        <v>18601.341</v>
      </c>
      <c r="I742" s="122">
        <f t="shared" si="71"/>
        <v>-0.4859584958733778</v>
      </c>
      <c r="J742" s="128">
        <f t="shared" si="72"/>
        <v>87.394663176206194</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0.16407924528301884</v>
      </c>
      <c r="F743" s="128">
        <f t="shared" si="68"/>
        <v>43.480999999999995</v>
      </c>
      <c r="G743" s="122">
        <f t="shared" si="69"/>
        <v>0.16399680355043655</v>
      </c>
      <c r="H743" s="128">
        <f t="shared" si="70"/>
        <v>24832.068000000003</v>
      </c>
      <c r="I743" s="122">
        <f t="shared" si="71"/>
        <v>-6.7877590789355985E-2</v>
      </c>
      <c r="J743" s="128">
        <f t="shared" si="72"/>
        <v>100.0502703289317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0.25403773584905665</v>
      </c>
      <c r="F744" s="128">
        <f t="shared" si="68"/>
        <v>67.320000000000007</v>
      </c>
      <c r="G744" s="122">
        <f t="shared" si="69"/>
        <v>0.25529540741523465</v>
      </c>
      <c r="H744" s="128">
        <f t="shared" si="70"/>
        <v>38656.32</v>
      </c>
      <c r="I744" s="122">
        <f t="shared" si="71"/>
        <v>-0.15314977467626309</v>
      </c>
      <c r="J744" s="128">
        <f t="shared" si="72"/>
        <v>99.507366161063587</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0.11058490566037738</v>
      </c>
      <c r="F745" s="128">
        <f t="shared" si="68"/>
        <v>29.305000000000003</v>
      </c>
      <c r="G745" s="122">
        <f t="shared" si="69"/>
        <v>0.1139719518155041</v>
      </c>
      <c r="H745" s="128">
        <f t="shared" si="70"/>
        <v>17257.404999999999</v>
      </c>
      <c r="I745" s="122">
        <f t="shared" si="71"/>
        <v>-0.31591155748285726</v>
      </c>
      <c r="J745" s="128">
        <f t="shared" si="72"/>
        <v>97.028175703606777</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6.6381132075471708E-2</v>
      </c>
      <c r="F746" s="128">
        <f t="shared" si="68"/>
        <v>17.591000000000001</v>
      </c>
      <c r="G746" s="122">
        <f t="shared" si="69"/>
        <v>7.5969785626543759E-2</v>
      </c>
      <c r="H746" s="128">
        <f t="shared" si="70"/>
        <v>11503.193000000003</v>
      </c>
      <c r="I746" s="122">
        <f t="shared" si="71"/>
        <v>-0.42524826091658913</v>
      </c>
      <c r="J746" s="128">
        <f t="shared" si="72"/>
        <v>87.378332751643583</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5.4060377358490584E-2</v>
      </c>
      <c r="F747" s="128">
        <f t="shared" si="68"/>
        <v>14.326000000000004</v>
      </c>
      <c r="G747" s="122">
        <f t="shared" si="69"/>
        <v>6.706923219168133E-2</v>
      </c>
      <c r="H747" s="128">
        <f t="shared" si="70"/>
        <v>10155.489000000003</v>
      </c>
      <c r="I747" s="122">
        <f t="shared" si="71"/>
        <v>-0.46847967268674429</v>
      </c>
      <c r="J747" s="128">
        <f t="shared" si="72"/>
        <v>80.60384112343506</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0.31335471698113204</v>
      </c>
      <c r="F748" s="128">
        <f t="shared" si="68"/>
        <v>83.038999999999987</v>
      </c>
      <c r="G748" s="122">
        <f t="shared" si="69"/>
        <v>0.31138658547860881</v>
      </c>
      <c r="H748" s="128">
        <f t="shared" si="70"/>
        <v>47149.533999999992</v>
      </c>
      <c r="I748" s="122">
        <f t="shared" si="71"/>
        <v>0.13075579313745245</v>
      </c>
      <c r="J748" s="128">
        <f t="shared" si="72"/>
        <v>100.63205404288634</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0.13301509433962264</v>
      </c>
      <c r="F749" s="128">
        <f t="shared" si="68"/>
        <v>35.248999999999995</v>
      </c>
      <c r="G749" s="122">
        <f t="shared" si="69"/>
        <v>0.14071119681940059</v>
      </c>
      <c r="H749" s="128">
        <f t="shared" si="70"/>
        <v>21306.207999999999</v>
      </c>
      <c r="I749" s="122">
        <f t="shared" si="71"/>
        <v>-0.28910847982280918</v>
      </c>
      <c r="J749" s="128">
        <f t="shared" si="72"/>
        <v>94.530568530622531</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0.3635509433962264</v>
      </c>
      <c r="F750" s="128">
        <f t="shared" si="68"/>
        <v>96.340999999999994</v>
      </c>
      <c r="G750" s="122">
        <f t="shared" si="69"/>
        <v>0.3585599334293148</v>
      </c>
      <c r="H750" s="128">
        <f t="shared" si="70"/>
        <v>54292.427999999993</v>
      </c>
      <c r="I750" s="122">
        <f t="shared" si="71"/>
        <v>0.2468661171543633</v>
      </c>
      <c r="J750" s="128">
        <f t="shared" si="72"/>
        <v>101.39195975389022</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98.05</v>
      </c>
      <c r="G751" s="122">
        <f t="shared" si="69"/>
        <v>0.36996916482848802</v>
      </c>
      <c r="H751" s="128">
        <f t="shared" si="70"/>
        <v>56019.990999999995</v>
      </c>
      <c r="I751" s="122">
        <f t="shared" si="71"/>
        <v>0.13929786854428622</v>
      </c>
      <c r="J751" s="128">
        <f t="shared" si="72"/>
        <v>100.00833452472351</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0.20180377358490564</v>
      </c>
      <c r="F752" s="128">
        <f t="shared" si="68"/>
        <v>53.477999999999994</v>
      </c>
      <c r="G752" s="122">
        <f t="shared" si="69"/>
        <v>0.20273890158369545</v>
      </c>
      <c r="H752" s="128">
        <f t="shared" si="70"/>
        <v>30698.319</v>
      </c>
      <c r="I752" s="122">
        <f t="shared" si="71"/>
        <v>-6.7404221856491364E-2</v>
      </c>
      <c r="J752" s="128">
        <f t="shared" si="72"/>
        <v>99.538752557360695</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0.14305283018867923</v>
      </c>
      <c r="F753" s="128">
        <f t="shared" si="68"/>
        <v>37.908999999999999</v>
      </c>
      <c r="G753" s="122">
        <f t="shared" si="69"/>
        <v>0.13691805465664583</v>
      </c>
      <c r="H753" s="128">
        <f t="shared" si="70"/>
        <v>20731.858</v>
      </c>
      <c r="I753" s="122">
        <f t="shared" si="71"/>
        <v>0.4460201543233186</v>
      </c>
      <c r="J753" s="128">
        <f t="shared" si="72"/>
        <v>104.48061838697444</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6.8950943396226427E-2</v>
      </c>
      <c r="F754" s="128">
        <f t="shared" si="68"/>
        <v>18.272000000000002</v>
      </c>
      <c r="G754" s="122">
        <f t="shared" si="69"/>
        <v>7.4997767768693296E-2</v>
      </c>
      <c r="H754" s="128">
        <f t="shared" si="70"/>
        <v>11356.012000000002</v>
      </c>
      <c r="I754" s="122">
        <f t="shared" si="71"/>
        <v>-0.39152780507465113</v>
      </c>
      <c r="J754" s="128">
        <f t="shared" si="72"/>
        <v>91.937327533378905</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0.29132830188679243</v>
      </c>
      <c r="F755" s="128">
        <f t="shared" si="68"/>
        <v>77.201999999999998</v>
      </c>
      <c r="G755" s="122">
        <f t="shared" si="69"/>
        <v>0.29206246285118015</v>
      </c>
      <c r="H755" s="128">
        <f t="shared" si="70"/>
        <v>44223.513999999996</v>
      </c>
      <c r="I755" s="122">
        <f t="shared" si="71"/>
        <v>-8.1380888907048879E-2</v>
      </c>
      <c r="J755" s="128">
        <f t="shared" si="72"/>
        <v>99.748628783986589</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0.18046415094339624</v>
      </c>
      <c r="F756" s="128">
        <f t="shared" si="68"/>
        <v>47.823</v>
      </c>
      <c r="G756" s="122">
        <f t="shared" si="69"/>
        <v>0.19363898611789879</v>
      </c>
      <c r="H756" s="128">
        <f t="shared" si="70"/>
        <v>29320.428</v>
      </c>
      <c r="I756" s="122">
        <f t="shared" si="71"/>
        <v>-0.37123972904105879</v>
      </c>
      <c r="J756" s="128">
        <f t="shared" si="72"/>
        <v>93.196186657122382</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0.26005660377358492</v>
      </c>
      <c r="F757" s="128">
        <f t="shared" si="68"/>
        <v>68.915000000000006</v>
      </c>
      <c r="G757" s="122">
        <f t="shared" si="69"/>
        <v>0.26454690987861412</v>
      </c>
      <c r="H757" s="128">
        <f t="shared" si="70"/>
        <v>40057.16399999999</v>
      </c>
      <c r="I757" s="122">
        <f t="shared" si="71"/>
        <v>-0.16559525576561551</v>
      </c>
      <c r="J757" s="128">
        <f t="shared" si="72"/>
        <v>98.302642768690987</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0.28827169811320758</v>
      </c>
      <c r="F758" s="128">
        <f t="shared" si="68"/>
        <v>76.39200000000001</v>
      </c>
      <c r="G758" s="122">
        <f t="shared" si="69"/>
        <v>0.28718946228321596</v>
      </c>
      <c r="H758" s="128">
        <f t="shared" si="70"/>
        <v>43485.653999999995</v>
      </c>
      <c r="I758" s="122">
        <f t="shared" si="71"/>
        <v>-8.7982307587223973E-2</v>
      </c>
      <c r="J758" s="128">
        <f t="shared" si="72"/>
        <v>100.37683688718506</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0.19083773584905658</v>
      </c>
      <c r="F759" s="128">
        <f t="shared" si="68"/>
        <v>50.571999999999996</v>
      </c>
      <c r="G759" s="122">
        <f t="shared" si="69"/>
        <v>0.1913650886948712</v>
      </c>
      <c r="H759" s="128">
        <f t="shared" si="70"/>
        <v>28976.119000000006</v>
      </c>
      <c r="I759" s="122">
        <f t="shared" si="71"/>
        <v>-9.6964510331059531E-2</v>
      </c>
      <c r="J759" s="128">
        <f t="shared" si="72"/>
        <v>99.724425782460528</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0.12401886792452831</v>
      </c>
      <c r="F760" s="128">
        <f t="shared" si="68"/>
        <v>32.865000000000002</v>
      </c>
      <c r="G760" s="122">
        <f t="shared" si="69"/>
        <v>0.1240309210265622</v>
      </c>
      <c r="H760" s="128">
        <f t="shared" si="70"/>
        <v>18780.513999999996</v>
      </c>
      <c r="I760" s="122">
        <f t="shared" si="71"/>
        <v>-0.12980537767255912</v>
      </c>
      <c r="J760" s="128">
        <f t="shared" si="72"/>
        <v>99.990282179690254</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7.7781132075471701E-2</v>
      </c>
      <c r="F761" s="128">
        <f t="shared" si="68"/>
        <v>20.612000000000002</v>
      </c>
      <c r="G761" s="122">
        <f t="shared" si="69"/>
        <v>8.364583470921555E-2</v>
      </c>
      <c r="H761" s="128">
        <f t="shared" si="70"/>
        <v>12665.485000000001</v>
      </c>
      <c r="I761" s="122">
        <f t="shared" si="71"/>
        <v>-0.49342228271920158</v>
      </c>
      <c r="J761" s="128">
        <f t="shared" si="72"/>
        <v>92.988649519570501</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0.33175849056603768</v>
      </c>
      <c r="F762" s="128">
        <f t="shared" si="68"/>
        <v>87.915999999999983</v>
      </c>
      <c r="G762" s="122">
        <f t="shared" si="69"/>
        <v>0.32993869949411558</v>
      </c>
      <c r="H762" s="128">
        <f t="shared" si="70"/>
        <v>49958.657999999996</v>
      </c>
      <c r="I762" s="122">
        <f t="shared" si="71"/>
        <v>-4.1619003720889218E-2</v>
      </c>
      <c r="J762" s="128">
        <f t="shared" si="72"/>
        <v>100.55155429621088</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0.14021509433962265</v>
      </c>
      <c r="F763" s="128">
        <f t="shared" si="68"/>
        <v>37.157000000000004</v>
      </c>
      <c r="G763" s="122">
        <f t="shared" si="69"/>
        <v>0.15282156018439022</v>
      </c>
      <c r="H763" s="128">
        <f t="shared" si="70"/>
        <v>23139.934999999998</v>
      </c>
      <c r="I763" s="122">
        <f t="shared" si="71"/>
        <v>-0.3470775464289757</v>
      </c>
      <c r="J763" s="128">
        <f t="shared" si="72"/>
        <v>91.750859087188374</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0.21146037735849058</v>
      </c>
      <c r="F764" s="128">
        <f t="shared" si="68"/>
        <v>56.036999999999999</v>
      </c>
      <c r="G764" s="122">
        <f t="shared" si="69"/>
        <v>0.21794608963267245</v>
      </c>
      <c r="H764" s="128">
        <f t="shared" si="70"/>
        <v>33000.960999999996</v>
      </c>
      <c r="I764" s="122">
        <f t="shared" si="71"/>
        <v>-0.24532830573309861</v>
      </c>
      <c r="J764" s="128">
        <f t="shared" si="72"/>
        <v>97.024166717047805</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0.319177358490566</v>
      </c>
      <c r="F765" s="128">
        <f t="shared" si="68"/>
        <v>84.581999999999994</v>
      </c>
      <c r="G765" s="122">
        <f t="shared" si="69"/>
        <v>0.32769891294297898</v>
      </c>
      <c r="H765" s="128">
        <f t="shared" si="70"/>
        <v>49619.513999999996</v>
      </c>
      <c r="I765" s="122">
        <f t="shared" si="71"/>
        <v>-0.45965800439113996</v>
      </c>
      <c r="J765" s="128">
        <f t="shared" si="72"/>
        <v>97.399578052950147</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0.16281132075471696</v>
      </c>
      <c r="F766" s="128">
        <f t="shared" si="68"/>
        <v>43.144999999999996</v>
      </c>
      <c r="G766" s="122">
        <f t="shared" si="69"/>
        <v>0.16783313740770583</v>
      </c>
      <c r="H766" s="128">
        <f t="shared" si="70"/>
        <v>25412.958000000002</v>
      </c>
      <c r="I766" s="122">
        <f t="shared" si="71"/>
        <v>-0.15338502072568666</v>
      </c>
      <c r="J766" s="128">
        <f t="shared" si="72"/>
        <v>97.007851530064826</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0.19319622641509435</v>
      </c>
      <c r="F767" s="128">
        <f t="shared" si="68"/>
        <v>51.197000000000003</v>
      </c>
      <c r="G767" s="122">
        <f t="shared" si="69"/>
        <v>0.19303152201191406</v>
      </c>
      <c r="H767" s="128">
        <f t="shared" si="70"/>
        <v>29228.447000000004</v>
      </c>
      <c r="I767" s="122">
        <f t="shared" si="71"/>
        <v>-1.1725623861898585E-2</v>
      </c>
      <c r="J767" s="128">
        <f t="shared" si="72"/>
        <v>100.08532513315112</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8.8739622641509447E-2</v>
      </c>
      <c r="F768" s="128">
        <f t="shared" si="68"/>
        <v>23.516000000000002</v>
      </c>
      <c r="G768" s="122">
        <f t="shared" si="69"/>
        <v>8.9247599360710111E-2</v>
      </c>
      <c r="H768" s="128">
        <f t="shared" si="70"/>
        <v>13513.693000000003</v>
      </c>
      <c r="I768" s="122">
        <f t="shared" si="71"/>
        <v>-7.3759001969497473E-2</v>
      </c>
      <c r="J768" s="128">
        <f t="shared" si="72"/>
        <v>99.430823100184924</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0.30883396226415089</v>
      </c>
      <c r="F769" s="128">
        <f t="shared" si="68"/>
        <v>81.84099999999998</v>
      </c>
      <c r="G769" s="122">
        <f t="shared" si="69"/>
        <v>0.31031343037155418</v>
      </c>
      <c r="H769" s="128">
        <f t="shared" si="70"/>
        <v>46987.03899999999</v>
      </c>
      <c r="I769" s="122">
        <f t="shared" si="71"/>
        <v>-0.1184272321076615</v>
      </c>
      <c r="J769" s="128">
        <f t="shared" si="72"/>
        <v>99.523234264906989</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0.12610943396226415</v>
      </c>
      <c r="F770" s="128">
        <f t="shared" si="68"/>
        <v>33.418999999999997</v>
      </c>
      <c r="G770" s="122">
        <f t="shared" si="69"/>
        <v>0.14279175527348137</v>
      </c>
      <c r="H770" s="128">
        <f t="shared" si="70"/>
        <v>21621.242000000002</v>
      </c>
      <c r="I770" s="122">
        <f t="shared" si="71"/>
        <v>-0.64739226522677518</v>
      </c>
      <c r="J770" s="128">
        <f t="shared" si="72"/>
        <v>88.317027632816419</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0.21502641509433962</v>
      </c>
      <c r="F771" s="128">
        <f t="shared" si="68"/>
        <v>56.981999999999999</v>
      </c>
      <c r="G771" s="122">
        <f t="shared" si="69"/>
        <v>0.22564708290956159</v>
      </c>
      <c r="H771" s="128">
        <f t="shared" si="70"/>
        <v>34167.03</v>
      </c>
      <c r="I771" s="122">
        <f t="shared" si="71"/>
        <v>-0.28995851829092162</v>
      </c>
      <c r="J771" s="128">
        <f t="shared" si="72"/>
        <v>95.293239478979359</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0.23030188679245284</v>
      </c>
      <c r="F772" s="128">
        <f t="shared" si="68"/>
        <v>61.03</v>
      </c>
      <c r="G772" s="122">
        <f t="shared" si="69"/>
        <v>0.23099230606664997</v>
      </c>
      <c r="H772" s="128">
        <f t="shared" si="70"/>
        <v>34976.393000000004</v>
      </c>
      <c r="I772" s="122">
        <f t="shared" si="71"/>
        <v>-0.14106707216119971</v>
      </c>
      <c r="J772" s="128">
        <f t="shared" si="72"/>
        <v>99.701107242075011</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0.12367169811320756</v>
      </c>
      <c r="F773" s="128">
        <f t="shared" si="68"/>
        <v>32.773000000000003</v>
      </c>
      <c r="G773" s="122">
        <f t="shared" si="69"/>
        <v>0.13255797857586288</v>
      </c>
      <c r="H773" s="128">
        <f t="shared" si="70"/>
        <v>20071.664000000004</v>
      </c>
      <c r="I773" s="122">
        <f t="shared" si="71"/>
        <v>-0.43977227478089687</v>
      </c>
      <c r="J773" s="128">
        <f t="shared" si="72"/>
        <v>93.296306598723746</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7.9411320754716963E-2</v>
      </c>
      <c r="F774" s="128">
        <f t="shared" si="68"/>
        <v>21.043999999999997</v>
      </c>
      <c r="G774" s="122">
        <f t="shared" si="69"/>
        <v>8.2454087360815748E-2</v>
      </c>
      <c r="H774" s="128">
        <f t="shared" si="70"/>
        <v>12485.032999999999</v>
      </c>
      <c r="I774" s="122">
        <f t="shared" si="71"/>
        <v>-0.28538744095869173</v>
      </c>
      <c r="J774" s="128">
        <f t="shared" si="72"/>
        <v>96.309744363813337</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6.3554716981132076E-2</v>
      </c>
      <c r="F775" s="128">
        <f t="shared" si="68"/>
        <v>16.841999999999999</v>
      </c>
      <c r="G775" s="122">
        <f t="shared" si="69"/>
        <v>6.8561571279504394E-2</v>
      </c>
      <c r="H775" s="128">
        <f t="shared" si="70"/>
        <v>10381.455999999996</v>
      </c>
      <c r="I775" s="122">
        <f t="shared" si="71"/>
        <v>-0.30430384242593234</v>
      </c>
      <c r="J775" s="128">
        <f t="shared" si="72"/>
        <v>92.697287700772037</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0.42618490566037737</v>
      </c>
      <c r="F776" s="128">
        <f t="shared" si="68"/>
        <v>112.93900000000001</v>
      </c>
      <c r="G776" s="122">
        <f t="shared" si="69"/>
        <v>0.41867147234806956</v>
      </c>
      <c r="H776" s="128">
        <f t="shared" si="70"/>
        <v>63394.396999999997</v>
      </c>
      <c r="I776" s="122">
        <f t="shared" si="71"/>
        <v>0.4274218070269139</v>
      </c>
      <c r="J776" s="128">
        <f t="shared" si="72"/>
        <v>101.79458926832766</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0.17605283018867926</v>
      </c>
      <c r="F777" s="128">
        <f t="shared" ref="F777:F803" si="74">SUMPRODUCT($K$2:$AI$2,$K777:$AI777)</f>
        <v>46.654000000000003</v>
      </c>
      <c r="G777" s="122">
        <f t="shared" ref="G777:G803" si="75">SUMPRODUCT($K$3:$AI$3,$K777:$AI777)/$J$3</f>
        <v>0.19461741008334543</v>
      </c>
      <c r="H777" s="128">
        <f t="shared" ref="H777:H803" si="76">SUMPRODUCT($K$3:$AI$3,$K777:$AI777)</f>
        <v>29468.578999999998</v>
      </c>
      <c r="I777" s="122">
        <f t="shared" ref="I777:I803" si="77">CORREL($K$4:$AI$4,$K777:$AI777)</f>
        <v>-0.52785970037800944</v>
      </c>
      <c r="J777" s="128">
        <f t="shared" si="72"/>
        <v>90.460987078845704</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0.40137358490566033</v>
      </c>
      <c r="F778" s="128">
        <f t="shared" si="74"/>
        <v>106.36399999999999</v>
      </c>
      <c r="G778" s="122">
        <f t="shared" si="75"/>
        <v>0.39933149295328152</v>
      </c>
      <c r="H778" s="128">
        <f t="shared" si="76"/>
        <v>60465.975999999981</v>
      </c>
      <c r="I778" s="122">
        <f t="shared" si="77"/>
        <v>3.0862400117855855E-2</v>
      </c>
      <c r="J778" s="128">
        <f t="shared" ref="J778:J803" si="78">$E778/$G778*100</f>
        <v>100.51137763697935</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0.46196981132075465</v>
      </c>
      <c r="F779" s="128">
        <f t="shared" si="74"/>
        <v>122.42199999999998</v>
      </c>
      <c r="G779" s="122">
        <f t="shared" si="75"/>
        <v>0.46218900659102619</v>
      </c>
      <c r="H779" s="128">
        <f t="shared" si="76"/>
        <v>69983.735000000001</v>
      </c>
      <c r="I779" s="122">
        <f t="shared" si="77"/>
        <v>1.2392809963861556E-3</v>
      </c>
      <c r="J779" s="128">
        <f t="shared" si="78"/>
        <v>99.952574538306678</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0.37798113207547163</v>
      </c>
      <c r="F780" s="128">
        <f t="shared" si="74"/>
        <v>100.16499999999998</v>
      </c>
      <c r="G780" s="122">
        <f t="shared" si="75"/>
        <v>0.38533332893051025</v>
      </c>
      <c r="H780" s="128">
        <f t="shared" si="76"/>
        <v>58346.402000000002</v>
      </c>
      <c r="I780" s="122">
        <f t="shared" si="77"/>
        <v>-0.17927652596921914</v>
      </c>
      <c r="J780" s="128">
        <f t="shared" si="78"/>
        <v>98.091990413742664</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0.15866415094339623</v>
      </c>
      <c r="F781" s="128">
        <f t="shared" si="74"/>
        <v>42.045999999999999</v>
      </c>
      <c r="G781" s="122">
        <f t="shared" si="75"/>
        <v>0.16454482954470404</v>
      </c>
      <c r="H781" s="128">
        <f t="shared" si="76"/>
        <v>24915.048999999995</v>
      </c>
      <c r="I781" s="122">
        <f t="shared" si="77"/>
        <v>-0.29076744021435896</v>
      </c>
      <c r="J781" s="128">
        <f t="shared" si="78"/>
        <v>96.426093352444028</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0.1032301886792453</v>
      </c>
      <c r="F782" s="128">
        <f t="shared" si="74"/>
        <v>27.356000000000005</v>
      </c>
      <c r="G782" s="122">
        <f t="shared" si="75"/>
        <v>0.11346643067534903</v>
      </c>
      <c r="H782" s="128">
        <f t="shared" si="76"/>
        <v>17180.86</v>
      </c>
      <c r="I782" s="122">
        <f t="shared" si="77"/>
        <v>-0.33944424284017355</v>
      </c>
      <c r="J782" s="128">
        <f t="shared" si="78"/>
        <v>90.978616375629414</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0.39004905660377365</v>
      </c>
      <c r="F783" s="128">
        <f t="shared" si="74"/>
        <v>103.36300000000001</v>
      </c>
      <c r="G783" s="122">
        <f t="shared" si="75"/>
        <v>0.38789274722952355</v>
      </c>
      <c r="H783" s="128">
        <f t="shared" si="76"/>
        <v>58733.943999999996</v>
      </c>
      <c r="I783" s="122">
        <f t="shared" si="77"/>
        <v>0.19057385722328915</v>
      </c>
      <c r="J783" s="128">
        <f t="shared" si="78"/>
        <v>100.55590350416482</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0.24997358490566041</v>
      </c>
      <c r="F784" s="128">
        <f t="shared" si="74"/>
        <v>66.243000000000009</v>
      </c>
      <c r="G784" s="122">
        <f t="shared" si="75"/>
        <v>0.25843765602504326</v>
      </c>
      <c r="H784" s="128">
        <f t="shared" si="76"/>
        <v>39132.112999999998</v>
      </c>
      <c r="I784" s="122">
        <f t="shared" si="77"/>
        <v>-0.3894567572335989</v>
      </c>
      <c r="J784" s="128">
        <f t="shared" si="78"/>
        <v>96.724907952824552</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0.37653584905660376</v>
      </c>
      <c r="F785" s="128">
        <f t="shared" si="74"/>
        <v>99.781999999999996</v>
      </c>
      <c r="G785" s="122">
        <f t="shared" si="75"/>
        <v>0.37500073967427905</v>
      </c>
      <c r="H785" s="128">
        <f t="shared" si="76"/>
        <v>56781.861999999986</v>
      </c>
      <c r="I785" s="122">
        <f t="shared" si="77"/>
        <v>4.4264704246161399E-2</v>
      </c>
      <c r="J785" s="128">
        <f t="shared" si="78"/>
        <v>100.40936169450174</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0.37026037735849054</v>
      </c>
      <c r="F786" s="128">
        <f t="shared" si="74"/>
        <v>98.119</v>
      </c>
      <c r="G786" s="122">
        <f t="shared" si="75"/>
        <v>0.36859936731432186</v>
      </c>
      <c r="H786" s="128">
        <f t="shared" si="76"/>
        <v>55812.578999999991</v>
      </c>
      <c r="I786" s="122">
        <f t="shared" si="77"/>
        <v>7.9184508075023474E-2</v>
      </c>
      <c r="J786" s="128">
        <f t="shared" si="78"/>
        <v>100.45062748107006</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0.39374339622641508</v>
      </c>
      <c r="F787" s="128">
        <f t="shared" si="74"/>
        <v>104.342</v>
      </c>
      <c r="G787" s="122">
        <f t="shared" si="75"/>
        <v>0.39329735566445206</v>
      </c>
      <c r="H787" s="128">
        <f t="shared" si="76"/>
        <v>59552.298999999999</v>
      </c>
      <c r="I787" s="122">
        <f t="shared" si="77"/>
        <v>-8.5204570696060328E-2</v>
      </c>
      <c r="J787" s="128">
        <f t="shared" si="78"/>
        <v>100.11341051637874</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0.12439622641509433</v>
      </c>
      <c r="F788" s="128">
        <f t="shared" si="74"/>
        <v>32.964999999999996</v>
      </c>
      <c r="G788" s="122">
        <f t="shared" si="75"/>
        <v>0.12696061234463538</v>
      </c>
      <c r="H788" s="128">
        <f t="shared" si="76"/>
        <v>19224.121999999999</v>
      </c>
      <c r="I788" s="122">
        <f t="shared" si="77"/>
        <v>-0.23981737405308945</v>
      </c>
      <c r="J788" s="128">
        <f t="shared" si="78"/>
        <v>97.98017205321915</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0.11037358490566038</v>
      </c>
      <c r="F789" s="128">
        <f t="shared" si="74"/>
        <v>29.248999999999999</v>
      </c>
      <c r="G789" s="122">
        <f t="shared" si="75"/>
        <v>0.11689474170838342</v>
      </c>
      <c r="H789" s="128">
        <f t="shared" si="76"/>
        <v>17699.968000000001</v>
      </c>
      <c r="I789" s="122">
        <f t="shared" si="77"/>
        <v>-0.26946377981780334</v>
      </c>
      <c r="J789" s="128">
        <f t="shared" si="78"/>
        <v>94.421342904378605</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0.44118867924528293</v>
      </c>
      <c r="F790" s="128">
        <f t="shared" si="74"/>
        <v>116.91499999999998</v>
      </c>
      <c r="G790" s="122">
        <f t="shared" si="75"/>
        <v>0.43802681979685376</v>
      </c>
      <c r="H790" s="128">
        <f t="shared" si="76"/>
        <v>66325.145000000004</v>
      </c>
      <c r="I790" s="122">
        <f t="shared" si="77"/>
        <v>0.3789313617417705</v>
      </c>
      <c r="J790" s="128">
        <f t="shared" si="78"/>
        <v>100.72184151872152</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0.21603396226415089</v>
      </c>
      <c r="F791" s="128">
        <f t="shared" si="74"/>
        <v>57.248999999999988</v>
      </c>
      <c r="G791" s="122">
        <f t="shared" si="75"/>
        <v>0.21673351252823309</v>
      </c>
      <c r="H791" s="128">
        <f t="shared" si="76"/>
        <v>32817.354999999996</v>
      </c>
      <c r="I791" s="122">
        <f t="shared" si="77"/>
        <v>-0.11505917048898354</v>
      </c>
      <c r="J791" s="128">
        <f t="shared" si="78"/>
        <v>99.677230228070485</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0.21320000000000003</v>
      </c>
      <c r="F792" s="128">
        <f t="shared" si="74"/>
        <v>56.498000000000005</v>
      </c>
      <c r="G792" s="122">
        <f t="shared" si="75"/>
        <v>0.21998376018703189</v>
      </c>
      <c r="H792" s="128">
        <f t="shared" si="76"/>
        <v>33309.500999999997</v>
      </c>
      <c r="I792" s="122">
        <f t="shared" si="77"/>
        <v>-0.26328849169101931</v>
      </c>
      <c r="J792" s="128">
        <f t="shared" si="78"/>
        <v>96.916245007693178</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0.38308301886792451</v>
      </c>
      <c r="F793" s="128">
        <f t="shared" si="74"/>
        <v>101.517</v>
      </c>
      <c r="G793" s="122">
        <f t="shared" si="75"/>
        <v>0.38266847402554516</v>
      </c>
      <c r="H793" s="128">
        <f t="shared" si="76"/>
        <v>57942.894999999997</v>
      </c>
      <c r="I793" s="122">
        <f t="shared" si="77"/>
        <v>-4.2982319928641925E-2</v>
      </c>
      <c r="J793" s="128">
        <f t="shared" si="78"/>
        <v>100.10833002207329</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0.29979245283018863</v>
      </c>
      <c r="F794" s="128">
        <f t="shared" si="74"/>
        <v>79.444999999999993</v>
      </c>
      <c r="G794" s="122">
        <f t="shared" si="75"/>
        <v>0.30634093040457544</v>
      </c>
      <c r="H794" s="128">
        <f t="shared" si="76"/>
        <v>46385.531000000003</v>
      </c>
      <c r="I794" s="122">
        <f t="shared" si="77"/>
        <v>-0.23057522381587617</v>
      </c>
      <c r="J794" s="128">
        <f t="shared" si="78"/>
        <v>97.862356308137336</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0.20194716981132074</v>
      </c>
      <c r="F795" s="128">
        <f t="shared" si="74"/>
        <v>53.515999999999998</v>
      </c>
      <c r="G795" s="122">
        <f t="shared" si="75"/>
        <v>0.2030590880872816</v>
      </c>
      <c r="H795" s="128">
        <f t="shared" si="76"/>
        <v>30746.801000000003</v>
      </c>
      <c r="I795" s="122">
        <f t="shared" si="77"/>
        <v>-6.1438745068696426E-2</v>
      </c>
      <c r="J795" s="128">
        <f t="shared" si="78"/>
        <v>99.452416394442338</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0.11676603773584908</v>
      </c>
      <c r="F796" s="128">
        <f t="shared" si="74"/>
        <v>30.943000000000005</v>
      </c>
      <c r="G796" s="122">
        <f t="shared" si="75"/>
        <v>0.12287370061683552</v>
      </c>
      <c r="H796" s="128">
        <f t="shared" si="76"/>
        <v>18605.29</v>
      </c>
      <c r="I796" s="122">
        <f t="shared" si="77"/>
        <v>-0.31557284246200268</v>
      </c>
      <c r="J796" s="128">
        <f t="shared" si="78"/>
        <v>95.029316403489531</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0.37693584905660377</v>
      </c>
      <c r="F797" s="128">
        <f t="shared" si="74"/>
        <v>99.888000000000005</v>
      </c>
      <c r="G797" s="122">
        <f t="shared" si="75"/>
        <v>0.37603564965856107</v>
      </c>
      <c r="H797" s="128">
        <f t="shared" si="76"/>
        <v>56938.565999999999</v>
      </c>
      <c r="I797" s="122">
        <f t="shared" si="77"/>
        <v>-4.4530560390984471E-2</v>
      </c>
      <c r="J797" s="128">
        <f t="shared" si="78"/>
        <v>100.23939203606362</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0.22104528301886792</v>
      </c>
      <c r="F798" s="128">
        <f t="shared" si="74"/>
        <v>58.576999999999998</v>
      </c>
      <c r="G798" s="122">
        <f t="shared" si="75"/>
        <v>0.23291065130961972</v>
      </c>
      <c r="H798" s="128">
        <f t="shared" si="76"/>
        <v>35266.864999999998</v>
      </c>
      <c r="I798" s="122">
        <f t="shared" si="77"/>
        <v>-0.42425148565570314</v>
      </c>
      <c r="J798" s="128">
        <f t="shared" si="78"/>
        <v>94.905613708933146</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0.22021509433962264</v>
      </c>
      <c r="F799" s="128">
        <f t="shared" si="74"/>
        <v>58.356999999999999</v>
      </c>
      <c r="G799" s="122">
        <f t="shared" si="75"/>
        <v>0.22642294179027592</v>
      </c>
      <c r="H799" s="128">
        <f t="shared" si="76"/>
        <v>34284.508999999998</v>
      </c>
      <c r="I799" s="122">
        <f t="shared" si="77"/>
        <v>-0.23356888916375565</v>
      </c>
      <c r="J799" s="128">
        <f t="shared" si="78"/>
        <v>97.258295735595865</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0.25304150943396231</v>
      </c>
      <c r="F800" s="128">
        <f t="shared" si="74"/>
        <v>67.056000000000012</v>
      </c>
      <c r="G800" s="122">
        <f t="shared" si="75"/>
        <v>0.25622429301668237</v>
      </c>
      <c r="H800" s="128">
        <f t="shared" si="76"/>
        <v>38796.970000000008</v>
      </c>
      <c r="I800" s="122">
        <f t="shared" si="77"/>
        <v>-0.24143604345614025</v>
      </c>
      <c r="J800" s="128">
        <f t="shared" si="78"/>
        <v>98.757813497991449</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0.38284150943396228</v>
      </c>
      <c r="F801" s="128">
        <f t="shared" si="74"/>
        <v>101.453</v>
      </c>
      <c r="G801" s="122">
        <f t="shared" si="75"/>
        <v>0.38361656474131212</v>
      </c>
      <c r="H801" s="128">
        <f t="shared" si="76"/>
        <v>58086.453000000001</v>
      </c>
      <c r="I801" s="122">
        <f t="shared" si="77"/>
        <v>-7.369765825981478E-2</v>
      </c>
      <c r="J801" s="128">
        <f t="shared" si="78"/>
        <v>99.797960938450998</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9.2841509433962272E-2</v>
      </c>
      <c r="F802" s="128">
        <f t="shared" si="74"/>
        <v>24.603000000000002</v>
      </c>
      <c r="G802" s="122">
        <f t="shared" si="75"/>
        <v>0.10109090068551954</v>
      </c>
      <c r="H802" s="128">
        <f t="shared" si="76"/>
        <v>15306.981999999998</v>
      </c>
      <c r="I802" s="122">
        <f t="shared" si="77"/>
        <v>-0.33744764470795469</v>
      </c>
      <c r="J802" s="128">
        <f t="shared" si="78"/>
        <v>91.839630277684407</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7.2664150943396233E-2</v>
      </c>
      <c r="F803" s="128">
        <f t="shared" si="74"/>
        <v>19.256</v>
      </c>
      <c r="G803" s="122">
        <f t="shared" si="75"/>
        <v>8.5292501551995137E-2</v>
      </c>
      <c r="H803" s="128">
        <f t="shared" si="76"/>
        <v>12914.82</v>
      </c>
      <c r="I803" s="122">
        <f t="shared" si="77"/>
        <v>-0.45814166287197805</v>
      </c>
      <c r="J803" s="128">
        <f t="shared" si="78"/>
        <v>85.194067029561154</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0.525532075471698</v>
      </c>
      <c r="F804" s="128">
        <f>SUMPRODUCT($K$2:$AI$2,$K804:$AI804)</f>
        <v>139.26599999999996</v>
      </c>
      <c r="G804" s="122">
        <f>SUMPRODUCT($K$3:$AI$3,$K804:$AI804)/$J$3</f>
        <v>0.51147432273573823</v>
      </c>
      <c r="H804" s="128">
        <f>SUMPRODUCT($K$3:$AI$3,$K804:$AI804)</f>
        <v>77446.419000000009</v>
      </c>
      <c r="I804" s="122">
        <f>CORREL($K$4:$AI$4,$K804:$AI804)</f>
        <v>0.49417501296063543</v>
      </c>
      <c r="J804" s="128">
        <f>$E804/$G804*100</f>
        <v>102.74847672914814</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CF65F-63E1-4D95-B518-4785D0DB7918}">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1334C-98D6-44BB-941B-47FEAE4DDF4D}">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40.649359515831719</v>
      </c>
    </row>
    <row r="17" spans="13:16" ht="21" customHeight="1">
      <c r="M17" s="139" t="s">
        <v>1706</v>
      </c>
      <c r="N17" s="3"/>
      <c r="O17" s="3"/>
      <c r="P17" s="140">
        <f t="shared" si="0"/>
        <v>118.86620362456794</v>
      </c>
    </row>
    <row r="18" spans="13:16" ht="21" customHeight="1">
      <c r="M18" s="139" t="s">
        <v>1707</v>
      </c>
      <c r="N18" s="3"/>
      <c r="O18" s="3"/>
      <c r="P18" s="140">
        <f t="shared" si="0"/>
        <v>26.909003903567264</v>
      </c>
    </row>
    <row r="19" spans="13:16" ht="21" customHeight="1">
      <c r="M19" s="139" t="s">
        <v>1708</v>
      </c>
      <c r="N19" s="3"/>
      <c r="O19" s="3"/>
      <c r="P19" s="140">
        <f t="shared" si="0"/>
        <v>98.807064899073595</v>
      </c>
    </row>
    <row r="20" spans="13:16" ht="21" customHeight="1" thickBot="1">
      <c r="M20" s="141" t="s">
        <v>1709</v>
      </c>
      <c r="N20" s="142"/>
      <c r="O20" s="142"/>
      <c r="P20" s="143">
        <f t="shared" si="0"/>
        <v>97.988950846757533</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22.394512242189794</v>
      </c>
    </row>
    <row r="25" spans="13:16" ht="21" customHeight="1">
      <c r="M25" s="144" t="s">
        <v>1714</v>
      </c>
      <c r="N25" s="13"/>
      <c r="O25" s="13"/>
      <c r="P25" s="145">
        <f t="shared" si="0"/>
        <v>21.550834550489629</v>
      </c>
    </row>
    <row r="26" spans="13:16" ht="21" customHeight="1">
      <c r="M26" s="144" t="s">
        <v>1715</v>
      </c>
      <c r="N26" s="13"/>
      <c r="O26" s="13"/>
      <c r="P26" s="145">
        <f t="shared" si="0"/>
        <v>21.258619844720279</v>
      </c>
    </row>
    <row r="27" spans="13:16" ht="21" customHeight="1">
      <c r="M27" s="144" t="s">
        <v>1716</v>
      </c>
      <c r="N27" s="13"/>
      <c r="O27" s="13"/>
      <c r="P27" s="145">
        <f t="shared" si="0"/>
        <v>41.669719961411843</v>
      </c>
    </row>
    <row r="28" spans="13:16" ht="21" customHeight="1" thickBot="1">
      <c r="M28" s="146" t="s">
        <v>1717</v>
      </c>
      <c r="N28" s="147"/>
      <c r="O28" s="147"/>
      <c r="P28" s="148">
        <f t="shared" si="0"/>
        <v>28.665127317284071</v>
      </c>
    </row>
    <row r="29" spans="13:16" ht="21" customHeight="1" thickTop="1">
      <c r="M29" s="149" t="s">
        <v>1718</v>
      </c>
      <c r="N29" s="22"/>
      <c r="O29" s="22"/>
      <c r="P29" s="150">
        <f t="shared" si="0"/>
        <v>36.986655103363262</v>
      </c>
    </row>
    <row r="30" spans="13:16" ht="21" customHeight="1">
      <c r="M30" s="149" t="s">
        <v>1719</v>
      </c>
      <c r="N30" s="22"/>
      <c r="O30" s="22"/>
      <c r="P30" s="150">
        <f t="shared" si="0"/>
        <v>42.020276718085427</v>
      </c>
    </row>
    <row r="31" spans="13:16" ht="21" customHeight="1">
      <c r="M31" s="149" t="s">
        <v>1720</v>
      </c>
      <c r="N31" s="22"/>
      <c r="O31" s="22"/>
      <c r="P31" s="150">
        <f t="shared" si="0"/>
        <v>90.490010187685456</v>
      </c>
    </row>
    <row r="32" spans="13:16" ht="21" customHeight="1">
      <c r="M32" s="149" t="s">
        <v>1721</v>
      </c>
      <c r="N32" s="22"/>
      <c r="O32" s="22"/>
      <c r="P32" s="150">
        <f t="shared" si="0"/>
        <v>102.47210546066148</v>
      </c>
    </row>
    <row r="33" spans="1:16" ht="21" customHeight="1" thickBot="1">
      <c r="M33" s="151" t="s">
        <v>1722</v>
      </c>
      <c r="N33" s="152"/>
      <c r="O33" s="152"/>
      <c r="P33" s="153">
        <f t="shared" si="0"/>
        <v>0</v>
      </c>
    </row>
    <row r="34" spans="1:16" ht="21" customHeight="1" thickTop="1">
      <c r="M34" s="154" t="s">
        <v>1723</v>
      </c>
      <c r="N34" s="29"/>
      <c r="O34" s="29"/>
      <c r="P34" s="155">
        <f t="shared" si="0"/>
        <v>254.75560797509539</v>
      </c>
    </row>
    <row r="35" spans="1:16" ht="21" customHeight="1">
      <c r="M35" s="154" t="s">
        <v>1724</v>
      </c>
      <c r="N35" s="29"/>
      <c r="O35" s="29"/>
      <c r="P35" s="155">
        <f t="shared" si="0"/>
        <v>75.295671942012206</v>
      </c>
    </row>
    <row r="36" spans="1:16" ht="21" customHeight="1">
      <c r="M36" s="154" t="s">
        <v>1725</v>
      </c>
      <c r="N36" s="29"/>
      <c r="O36" s="29"/>
      <c r="P36" s="155">
        <f t="shared" si="0"/>
        <v>62.343485663916432</v>
      </c>
    </row>
    <row r="37" spans="1:16" ht="21" customHeight="1">
      <c r="M37" s="154" t="s">
        <v>1726</v>
      </c>
      <c r="N37" s="29"/>
      <c r="O37" s="29"/>
      <c r="P37" s="155">
        <f t="shared" si="0"/>
        <v>0</v>
      </c>
    </row>
    <row r="38" spans="1:16" ht="21" customHeight="1">
      <c r="M38" s="154" t="s">
        <v>1727</v>
      </c>
      <c r="N38" s="29"/>
      <c r="O38" s="29"/>
      <c r="P38" s="155">
        <f t="shared" si="0"/>
        <v>79.895363508900758</v>
      </c>
    </row>
    <row r="39" spans="1:16" ht="21" customHeight="1">
      <c r="M39" s="154" t="s">
        <v>1728</v>
      </c>
      <c r="N39" s="29"/>
      <c r="O39" s="29"/>
      <c r="P39" s="155">
        <f t="shared" si="0"/>
        <v>187.19481178855014</v>
      </c>
    </row>
    <row r="40" spans="1:16" ht="21" customHeight="1">
      <c r="M40" s="154" t="s">
        <v>1729</v>
      </c>
      <c r="N40" s="29"/>
      <c r="O40" s="29"/>
      <c r="P40" s="155">
        <f t="shared" si="0"/>
        <v>59.853272203321673</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2</v>
      </c>
      <c r="C49" s="158">
        <f>'Wellbeing Acorn Type'!F14</f>
        <v>7.4349442379182153E-3</v>
      </c>
      <c r="D49" s="159">
        <f>'Wellbeing Acorn Type'!K14</f>
        <v>40.649359515831719</v>
      </c>
      <c r="E49" s="158">
        <f>IF(C49&gt;0.1,0.1,C49)</f>
        <v>7.4349442379182153E-3</v>
      </c>
      <c r="F49" s="159">
        <f>IF(D49&gt;200,200,D49)</f>
        <v>40.649359515831719</v>
      </c>
      <c r="G49" s="156">
        <v>1.1000000000000001</v>
      </c>
    </row>
    <row r="50" spans="1:9" ht="14.5">
      <c r="A50" s="156">
        <v>1.2</v>
      </c>
      <c r="B50" s="157">
        <f>'Wellbeing Acorn Type'!E15</f>
        <v>12</v>
      </c>
      <c r="C50" s="158">
        <f>'Wellbeing Acorn Type'!F15</f>
        <v>4.4609665427509292E-2</v>
      </c>
      <c r="D50" s="159">
        <f>'Wellbeing Acorn Type'!K15</f>
        <v>118.86620362456794</v>
      </c>
      <c r="E50" s="158">
        <f t="shared" ref="E50:E73" si="1">IF(C50&gt;0.1,0.1,C50)</f>
        <v>4.4609665427509292E-2</v>
      </c>
      <c r="F50" s="159">
        <f t="shared" ref="F50:F73" si="2">IF(D50&gt;200,200,D50)</f>
        <v>118.86620362456794</v>
      </c>
      <c r="G50" s="156">
        <v>1.2</v>
      </c>
    </row>
    <row r="51" spans="1:9" ht="14.5">
      <c r="A51" s="156">
        <v>1.3</v>
      </c>
      <c r="B51" s="157">
        <f>'Wellbeing Acorn Type'!E16</f>
        <v>4</v>
      </c>
      <c r="C51" s="158">
        <f>'Wellbeing Acorn Type'!F16</f>
        <v>1.4869888475836431E-2</v>
      </c>
      <c r="D51" s="159">
        <f>'Wellbeing Acorn Type'!K16</f>
        <v>26.909003903567264</v>
      </c>
      <c r="E51" s="158">
        <f t="shared" si="1"/>
        <v>1.4869888475836431E-2</v>
      </c>
      <c r="F51" s="159">
        <f t="shared" si="2"/>
        <v>26.909003903567264</v>
      </c>
      <c r="G51" s="156">
        <v>1.3</v>
      </c>
      <c r="H51" s="38"/>
    </row>
    <row r="52" spans="1:9" ht="14.5">
      <c r="A52" s="156">
        <v>1.4</v>
      </c>
      <c r="B52" s="157">
        <f>'Wellbeing Acorn Type'!E17</f>
        <v>13</v>
      </c>
      <c r="C52" s="158">
        <f>'Wellbeing Acorn Type'!F17</f>
        <v>4.8327137546468404E-2</v>
      </c>
      <c r="D52" s="159">
        <f>'Wellbeing Acorn Type'!K17</f>
        <v>98.807064899073595</v>
      </c>
      <c r="E52" s="158">
        <f t="shared" si="1"/>
        <v>4.8327137546468404E-2</v>
      </c>
      <c r="F52" s="159">
        <f t="shared" si="2"/>
        <v>98.807064899073595</v>
      </c>
      <c r="G52" s="156">
        <v>1.4</v>
      </c>
      <c r="H52" s="38"/>
    </row>
    <row r="53" spans="1:9" ht="14.5">
      <c r="A53" s="156">
        <v>1.5</v>
      </c>
      <c r="B53" s="157">
        <f>'Wellbeing Acorn Type'!E18</f>
        <v>9</v>
      </c>
      <c r="C53" s="158">
        <f>'Wellbeing Acorn Type'!F18</f>
        <v>3.3457249070631967E-2</v>
      </c>
      <c r="D53" s="159">
        <f>'Wellbeing Acorn Type'!K18</f>
        <v>97.988950846757533</v>
      </c>
      <c r="E53" s="158">
        <f t="shared" si="1"/>
        <v>3.3457249070631967E-2</v>
      </c>
      <c r="F53" s="159">
        <f t="shared" si="2"/>
        <v>97.988950846757533</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3</v>
      </c>
      <c r="C57" s="158">
        <f>'Wellbeing Acorn Type'!F24</f>
        <v>1.1152416356877323E-2</v>
      </c>
      <c r="D57" s="159">
        <f>'Wellbeing Acorn Type'!K24</f>
        <v>22.394512242189794</v>
      </c>
      <c r="E57" s="158">
        <f t="shared" si="1"/>
        <v>1.1152416356877323E-2</v>
      </c>
      <c r="F57" s="159">
        <f t="shared" si="2"/>
        <v>22.394512242189794</v>
      </c>
      <c r="G57" s="156">
        <v>2.9</v>
      </c>
      <c r="H57" s="38"/>
      <c r="I57" s="48"/>
    </row>
    <row r="58" spans="1:9" ht="14.5">
      <c r="A58" s="160">
        <v>2.1</v>
      </c>
      <c r="B58" s="157">
        <f>'Wellbeing Acorn Type'!E25</f>
        <v>2</v>
      </c>
      <c r="C58" s="158">
        <f>'Wellbeing Acorn Type'!F25</f>
        <v>7.4349442379182153E-3</v>
      </c>
      <c r="D58" s="159">
        <f>'Wellbeing Acorn Type'!K25</f>
        <v>21.550834550489629</v>
      </c>
      <c r="E58" s="158">
        <f t="shared" si="1"/>
        <v>7.4349442379182153E-3</v>
      </c>
      <c r="F58" s="159">
        <f t="shared" si="2"/>
        <v>21.550834550489629</v>
      </c>
      <c r="G58" s="160">
        <v>2.1</v>
      </c>
      <c r="H58" s="38"/>
      <c r="I58" s="48"/>
    </row>
    <row r="59" spans="1:9" ht="14.5">
      <c r="A59" s="156">
        <v>2.11</v>
      </c>
      <c r="B59" s="157">
        <f>'Wellbeing Acorn Type'!E26</f>
        <v>1</v>
      </c>
      <c r="C59" s="158">
        <f>'Wellbeing Acorn Type'!F26</f>
        <v>3.7174721189591076E-3</v>
      </c>
      <c r="D59" s="159">
        <f>'Wellbeing Acorn Type'!K26</f>
        <v>21.258619844720279</v>
      </c>
      <c r="E59" s="158">
        <f t="shared" si="1"/>
        <v>3.7174721189591076E-3</v>
      </c>
      <c r="F59" s="159">
        <f t="shared" si="2"/>
        <v>21.258619844720279</v>
      </c>
      <c r="G59" s="156">
        <v>2.11</v>
      </c>
      <c r="H59" s="38"/>
      <c r="I59" s="48"/>
    </row>
    <row r="60" spans="1:9" ht="14.5">
      <c r="A60" s="156">
        <v>2.12</v>
      </c>
      <c r="B60" s="157">
        <f>'Wellbeing Acorn Type'!E27</f>
        <v>2</v>
      </c>
      <c r="C60" s="158">
        <f>'Wellbeing Acorn Type'!F27</f>
        <v>7.4349442379182153E-3</v>
      </c>
      <c r="D60" s="159">
        <f>'Wellbeing Acorn Type'!K27</f>
        <v>41.669719961411843</v>
      </c>
      <c r="E60" s="158">
        <f t="shared" si="1"/>
        <v>7.4349442379182153E-3</v>
      </c>
      <c r="F60" s="159">
        <f t="shared" si="2"/>
        <v>41.669719961411843</v>
      </c>
      <c r="G60" s="156">
        <v>2.12</v>
      </c>
      <c r="H60" s="38"/>
      <c r="I60" s="48"/>
    </row>
    <row r="61" spans="1:9" ht="14.5">
      <c r="A61" s="156">
        <v>2.13</v>
      </c>
      <c r="B61" s="157">
        <f>'Wellbeing Acorn Type'!E28</f>
        <v>2</v>
      </c>
      <c r="C61" s="158">
        <f>'Wellbeing Acorn Type'!F28</f>
        <v>7.4349442379182153E-3</v>
      </c>
      <c r="D61" s="159">
        <f>'Wellbeing Acorn Type'!K28</f>
        <v>28.665127317284071</v>
      </c>
      <c r="E61" s="158">
        <f t="shared" si="1"/>
        <v>7.4349442379182153E-3</v>
      </c>
      <c r="F61" s="159">
        <f t="shared" si="2"/>
        <v>28.665127317284071</v>
      </c>
      <c r="G61" s="156">
        <v>2.13</v>
      </c>
      <c r="H61" s="38"/>
      <c r="I61" s="48"/>
    </row>
    <row r="62" spans="1:9" ht="14.5">
      <c r="A62" s="156">
        <v>3.14</v>
      </c>
      <c r="B62" s="157">
        <f>'Wellbeing Acorn Type'!E31</f>
        <v>4</v>
      </c>
      <c r="C62" s="158">
        <f>'Wellbeing Acorn Type'!F31</f>
        <v>1.4869888475836431E-2</v>
      </c>
      <c r="D62" s="159">
        <f>'Wellbeing Acorn Type'!K31</f>
        <v>36.986655103363262</v>
      </c>
      <c r="E62" s="158">
        <f t="shared" si="1"/>
        <v>1.4869888475836431E-2</v>
      </c>
      <c r="F62" s="159">
        <f t="shared" si="2"/>
        <v>36.986655103363262</v>
      </c>
      <c r="G62" s="156">
        <v>3.14</v>
      </c>
      <c r="H62" s="38"/>
      <c r="I62" s="48"/>
    </row>
    <row r="63" spans="1:9" ht="14.5">
      <c r="A63" s="156">
        <v>3.15</v>
      </c>
      <c r="B63" s="157">
        <f>'Wellbeing Acorn Type'!E32</f>
        <v>5</v>
      </c>
      <c r="C63" s="158">
        <f>'Wellbeing Acorn Type'!F32</f>
        <v>1.858736059479554E-2</v>
      </c>
      <c r="D63" s="159">
        <f>'Wellbeing Acorn Type'!K32</f>
        <v>42.020276718085427</v>
      </c>
      <c r="E63" s="158">
        <f t="shared" si="1"/>
        <v>1.858736059479554E-2</v>
      </c>
      <c r="F63" s="159">
        <f t="shared" si="2"/>
        <v>42.020276718085427</v>
      </c>
      <c r="G63" s="156">
        <v>3.15</v>
      </c>
      <c r="H63" s="38"/>
      <c r="I63" s="48"/>
    </row>
    <row r="64" spans="1:9" ht="14.5">
      <c r="A64" s="156">
        <v>3.16</v>
      </c>
      <c r="B64" s="157">
        <f>'Wellbeing Acorn Type'!E33</f>
        <v>15</v>
      </c>
      <c r="C64" s="158">
        <f>'Wellbeing Acorn Type'!F33</f>
        <v>5.5762081784386616E-2</v>
      </c>
      <c r="D64" s="159">
        <f>'Wellbeing Acorn Type'!K33</f>
        <v>90.490010187685456</v>
      </c>
      <c r="E64" s="158">
        <f t="shared" si="1"/>
        <v>5.5762081784386616E-2</v>
      </c>
      <c r="F64" s="159">
        <f t="shared" si="2"/>
        <v>90.490010187685456</v>
      </c>
      <c r="G64" s="156">
        <v>3.16</v>
      </c>
      <c r="H64" s="38"/>
      <c r="I64" s="48"/>
    </row>
    <row r="65" spans="1:9" ht="15" customHeight="1">
      <c r="A65" s="156">
        <v>3.17</v>
      </c>
      <c r="B65" s="157">
        <f>'Wellbeing Acorn Type'!E34</f>
        <v>20</v>
      </c>
      <c r="C65" s="158">
        <f>'Wellbeing Acorn Type'!F34</f>
        <v>7.434944237918216E-2</v>
      </c>
      <c r="D65" s="159">
        <f>'Wellbeing Acorn Type'!K34</f>
        <v>102.47210546066148</v>
      </c>
      <c r="E65" s="158">
        <f t="shared" si="1"/>
        <v>7.434944237918216E-2</v>
      </c>
      <c r="F65" s="159">
        <f t="shared" si="2"/>
        <v>102.47210546066148</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96</v>
      </c>
      <c r="C67" s="158">
        <f>'Wellbeing Acorn Type'!F38</f>
        <v>0.35687732342007433</v>
      </c>
      <c r="D67" s="159">
        <f>'Wellbeing Acorn Type'!K38</f>
        <v>254.75560797509539</v>
      </c>
      <c r="E67" s="158">
        <f t="shared" si="1"/>
        <v>0.1</v>
      </c>
      <c r="F67" s="159">
        <f t="shared" si="2"/>
        <v>200</v>
      </c>
      <c r="G67" s="156">
        <v>4.1900000000000004</v>
      </c>
      <c r="H67" s="38"/>
      <c r="I67" s="48"/>
    </row>
    <row r="68" spans="1:9" ht="15" customHeight="1">
      <c r="A68" s="160">
        <v>4.2</v>
      </c>
      <c r="B68" s="157">
        <f>'Wellbeing Acorn Type'!E39</f>
        <v>15</v>
      </c>
      <c r="C68" s="158">
        <f>'Wellbeing Acorn Type'!F39</f>
        <v>5.5762081784386616E-2</v>
      </c>
      <c r="D68" s="159">
        <f>'Wellbeing Acorn Type'!K39</f>
        <v>75.295671942012206</v>
      </c>
      <c r="E68" s="158">
        <f t="shared" si="1"/>
        <v>5.5762081784386616E-2</v>
      </c>
      <c r="F68" s="159">
        <f t="shared" si="2"/>
        <v>75.295671942012206</v>
      </c>
      <c r="G68" s="160">
        <v>4.2</v>
      </c>
      <c r="H68" s="38"/>
      <c r="I68" s="48"/>
    </row>
    <row r="69" spans="1:9" ht="15" customHeight="1">
      <c r="A69" s="156">
        <v>4.21</v>
      </c>
      <c r="B69" s="157">
        <f>'Wellbeing Acorn Type'!E40</f>
        <v>3</v>
      </c>
      <c r="C69" s="158">
        <f>'Wellbeing Acorn Type'!F40</f>
        <v>1.1152416356877323E-2</v>
      </c>
      <c r="D69" s="159">
        <f>'Wellbeing Acorn Type'!K40</f>
        <v>62.343485663916432</v>
      </c>
      <c r="E69" s="158">
        <f t="shared" si="1"/>
        <v>1.1152416356877323E-2</v>
      </c>
      <c r="F69" s="159">
        <f t="shared" si="2"/>
        <v>62.343485663916432</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9</v>
      </c>
      <c r="C71" s="158">
        <f>'Wellbeing Acorn Type'!F42</f>
        <v>3.3457249070631967E-2</v>
      </c>
      <c r="D71" s="159">
        <f>'Wellbeing Acorn Type'!K42</f>
        <v>79.895363508900758</v>
      </c>
      <c r="E71" s="158">
        <f t="shared" si="1"/>
        <v>3.3457249070631967E-2</v>
      </c>
      <c r="F71" s="159">
        <f t="shared" si="2"/>
        <v>79.895363508900758</v>
      </c>
      <c r="G71" s="156">
        <v>4.2300000000000004</v>
      </c>
      <c r="H71" s="38"/>
      <c r="I71" s="48"/>
    </row>
    <row r="72" spans="1:9" ht="15" customHeight="1">
      <c r="A72" s="156">
        <v>4.24</v>
      </c>
      <c r="B72" s="157">
        <f>'Wellbeing Acorn Type'!E43</f>
        <v>39</v>
      </c>
      <c r="C72" s="158">
        <f>'Wellbeing Acorn Type'!F43</f>
        <v>0.1449814126394052</v>
      </c>
      <c r="D72" s="159">
        <f>'Wellbeing Acorn Type'!K43</f>
        <v>187.19481178855014</v>
      </c>
      <c r="E72" s="158">
        <f t="shared" si="1"/>
        <v>0.1</v>
      </c>
      <c r="F72" s="159">
        <f t="shared" si="2"/>
        <v>187.19481178855014</v>
      </c>
      <c r="G72" s="156">
        <v>4.24</v>
      </c>
      <c r="H72" s="38"/>
      <c r="I72" s="48"/>
    </row>
    <row r="73" spans="1:9" ht="15" customHeight="1">
      <c r="A73" s="156">
        <v>4.25</v>
      </c>
      <c r="B73" s="157">
        <f>'Wellbeing Acorn Type'!E44</f>
        <v>9</v>
      </c>
      <c r="C73" s="158">
        <f>'Wellbeing Acorn Type'!F44</f>
        <v>3.3457249070631967E-2</v>
      </c>
      <c r="D73" s="159">
        <f>'Wellbeing Acorn Type'!K44</f>
        <v>59.853272203321673</v>
      </c>
      <c r="E73" s="158">
        <f t="shared" si="1"/>
        <v>3.3457249070631967E-2</v>
      </c>
      <c r="F73" s="159">
        <f t="shared" si="2"/>
        <v>59.853272203321673</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EB18C-0A0C-419E-B8CA-2EA69182AEAD}">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95.080311691978949</v>
      </c>
      <c r="B19" s="40" t="str">
        <f>'Features Data'!AD18</f>
        <v>Asthma</v>
      </c>
      <c r="C19" s="173"/>
      <c r="D19" s="173"/>
      <c r="E19" s="173"/>
      <c r="F19" s="173"/>
      <c r="G19" s="173"/>
      <c r="H19" s="173"/>
      <c r="K19" s="174">
        <f>'Features Data'!AE18</f>
        <v>95.080311691978949</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97.352987148877276</v>
      </c>
      <c r="B20" s="40" t="str">
        <f>'Features Data'!AD19</f>
        <v>Congestive heart failure</v>
      </c>
      <c r="C20" s="173"/>
      <c r="D20" s="173"/>
      <c r="E20" s="173"/>
      <c r="F20" s="173"/>
      <c r="G20" s="173"/>
      <c r="H20" s="173"/>
      <c r="K20" s="174">
        <f>'Features Data'!AE19</f>
        <v>97.352987148877276</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103.75564137639223</v>
      </c>
      <c r="B21" s="40" t="str">
        <f>'Features Data'!AD20</f>
        <v>Coronary heart disease</v>
      </c>
      <c r="C21" s="173"/>
      <c r="D21" s="173"/>
      <c r="E21" s="173"/>
      <c r="F21" s="173"/>
      <c r="G21" s="173"/>
      <c r="H21" s="173"/>
      <c r="K21" s="174">
        <f>'Features Data'!AE20</f>
        <v>103.75564137639223</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93.489322795987732</v>
      </c>
      <c r="B22" s="40" t="str">
        <f>'Features Data'!AD21</f>
        <v>Angina</v>
      </c>
      <c r="C22" s="173"/>
      <c r="D22" s="173"/>
      <c r="E22" s="173"/>
      <c r="F22" s="173"/>
      <c r="G22" s="173"/>
      <c r="H22" s="173"/>
      <c r="K22" s="174">
        <f>'Features Data'!AE21</f>
        <v>93.489322795987732</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96.275968849207629</v>
      </c>
      <c r="B23" s="40" t="str">
        <f>'Features Data'!AD22</f>
        <v>Heart attack or myocardial infarction</v>
      </c>
      <c r="C23" s="173"/>
      <c r="D23" s="173"/>
      <c r="E23" s="173"/>
      <c r="F23" s="173"/>
      <c r="G23" s="173"/>
      <c r="H23" s="173"/>
      <c r="K23" s="174">
        <f>'Features Data'!AE22</f>
        <v>96.275968849207629</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94.984888144382765</v>
      </c>
      <c r="B24" s="40" t="str">
        <f>'Features Data'!AD23</f>
        <v>Stroke</v>
      </c>
      <c r="C24" s="173"/>
      <c r="D24" s="173"/>
      <c r="E24" s="173"/>
      <c r="F24" s="173"/>
      <c r="G24" s="173"/>
      <c r="H24" s="173"/>
      <c r="K24" s="174">
        <f>'Features Data'!AE23</f>
        <v>94.984888144382765</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90.947886320768575</v>
      </c>
      <c r="B25" s="40" t="str">
        <f>'Features Data'!AD24</f>
        <v>Emphysema</v>
      </c>
      <c r="C25" s="173"/>
      <c r="D25" s="173"/>
      <c r="E25" s="173"/>
      <c r="F25" s="173"/>
      <c r="G25" s="173"/>
      <c r="H25" s="173"/>
      <c r="K25" s="174">
        <f>'Features Data'!AE24</f>
        <v>90.947886320768575</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100.5038313749222</v>
      </c>
      <c r="B26" s="40" t="str">
        <f>'Features Data'!AD25</f>
        <v>Hypothyroidism or an under-active thyroid</v>
      </c>
      <c r="C26" s="173"/>
      <c r="D26" s="173"/>
      <c r="E26" s="173"/>
      <c r="F26" s="173"/>
      <c r="G26" s="173"/>
      <c r="H26" s="173"/>
      <c r="K26" s="174">
        <f>'Features Data'!AE25</f>
        <v>100.5038313749222</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91.021231878164528</v>
      </c>
      <c r="B27" s="40" t="str">
        <f>'Features Data'!AD26</f>
        <v>Chronic bronchitis</v>
      </c>
      <c r="C27" s="173"/>
      <c r="D27" s="173"/>
      <c r="E27" s="173"/>
      <c r="F27" s="173"/>
      <c r="G27" s="173"/>
      <c r="H27" s="173"/>
      <c r="K27" s="174">
        <f>'Features Data'!AE26</f>
        <v>91.021231878164528</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93.464596476228564</v>
      </c>
      <c r="B28" s="40" t="str">
        <f>'Features Data'!AD27</f>
        <v>Any kind of liver condition</v>
      </c>
      <c r="C28" s="173"/>
      <c r="D28" s="173"/>
      <c r="E28" s="173"/>
      <c r="F28" s="173"/>
      <c r="G28" s="173"/>
      <c r="H28" s="173"/>
      <c r="K28" s="174">
        <f>'Features Data'!AE27</f>
        <v>93.464596476228564</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93.796530168448982</v>
      </c>
      <c r="B29" s="40" t="str">
        <f>'Features Data'!AD28</f>
        <v>Epilepsy</v>
      </c>
      <c r="C29" s="173"/>
      <c r="D29" s="173"/>
      <c r="E29" s="173"/>
      <c r="F29" s="173"/>
      <c r="G29" s="173"/>
      <c r="H29" s="173"/>
      <c r="K29" s="174">
        <f>'Features Data'!AE28</f>
        <v>93.796530168448982</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102.06973776851062</v>
      </c>
      <c r="B30" s="40" t="str">
        <f>'Features Data'!AD29</f>
        <v>High blood pressure/hypertension</v>
      </c>
      <c r="C30" s="173"/>
      <c r="D30" s="173"/>
      <c r="E30" s="173"/>
      <c r="F30" s="173"/>
      <c r="G30" s="173"/>
      <c r="H30" s="173"/>
      <c r="K30" s="174">
        <f>'Features Data'!AE29</f>
        <v>102.06973776851062</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99.637457778674047</v>
      </c>
      <c r="B31" s="40" t="str">
        <f>'Features Data'!AD30</f>
        <v>Multiple Sclerosis</v>
      </c>
      <c r="C31" s="173"/>
      <c r="D31" s="173"/>
      <c r="E31" s="173"/>
      <c r="F31" s="173"/>
      <c r="G31" s="173"/>
      <c r="H31" s="173"/>
      <c r="K31" s="174">
        <f>'Features Data'!AE30</f>
        <v>99.637457778674047</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85.062400531421474</v>
      </c>
      <c r="B32" s="40" t="str">
        <f>'Features Data'!AD31</f>
        <v>COPD (Chronic Obstructive Pulmonary Disease)</v>
      </c>
      <c r="C32" s="173"/>
      <c r="D32" s="173"/>
      <c r="E32" s="173"/>
      <c r="F32" s="173"/>
      <c r="G32" s="173"/>
      <c r="H32" s="173"/>
      <c r="K32" s="174">
        <f>'Features Data'!AE31</f>
        <v>85.062400531421474</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100.69574845560948</v>
      </c>
      <c r="B33" s="40" t="str">
        <f>'Features Data'!AD32</f>
        <v>Osteoarthritis</v>
      </c>
      <c r="C33" s="173"/>
      <c r="D33" s="173"/>
      <c r="E33" s="173"/>
      <c r="F33" s="173"/>
      <c r="G33" s="173"/>
      <c r="H33" s="173"/>
      <c r="K33" s="174">
        <f>'Features Data'!AE32</f>
        <v>100.69574845560948</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94.25812623415824</v>
      </c>
      <c r="B34" s="40" t="str">
        <f>'Features Data'!AD33</f>
        <v>Rheumatoid arthritis</v>
      </c>
      <c r="C34" s="173"/>
      <c r="D34" s="173"/>
      <c r="E34" s="173"/>
      <c r="F34" s="173"/>
      <c r="G34" s="173"/>
      <c r="H34" s="173"/>
      <c r="K34" s="174">
        <f>'Features Data'!AE33</f>
        <v>94.25812623415824</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102.1962238539232</v>
      </c>
      <c r="B35" s="40" t="str">
        <f>'Features Data'!AD34</f>
        <v>Other arthritis</v>
      </c>
      <c r="C35" s="173"/>
      <c r="D35" s="173"/>
      <c r="E35" s="173"/>
      <c r="F35" s="173"/>
      <c r="G35" s="173"/>
      <c r="H35" s="173"/>
      <c r="K35" s="174">
        <f>'Features Data'!AE34</f>
        <v>102.1962238539232</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103.51756866164044</v>
      </c>
      <c r="B36" s="40" t="str">
        <f>'Features Data'!AD35</f>
        <v>Bowel/colorectal cancer</v>
      </c>
      <c r="C36" s="173"/>
      <c r="D36" s="173"/>
      <c r="E36" s="173"/>
      <c r="F36" s="173"/>
      <c r="G36" s="173"/>
      <c r="H36" s="173"/>
      <c r="K36" s="174">
        <f>'Features Data'!AE35</f>
        <v>103.51756866164044</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97.9178163729717</v>
      </c>
      <c r="B37" s="40" t="str">
        <f>'Features Data'!AD36</f>
        <v>Lung cancer</v>
      </c>
      <c r="C37" s="173"/>
      <c r="D37" s="173"/>
      <c r="E37" s="173"/>
      <c r="F37" s="173"/>
      <c r="G37" s="173"/>
      <c r="H37" s="173"/>
      <c r="K37" s="174">
        <f>'Features Data'!AE36</f>
        <v>97.9178163729717</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109.40387843399499</v>
      </c>
      <c r="B38" s="40" t="str">
        <f>'Features Data'!AD37</f>
        <v>Breast cancer</v>
      </c>
      <c r="C38" s="173"/>
      <c r="D38" s="173"/>
      <c r="E38" s="173"/>
      <c r="F38" s="173"/>
      <c r="G38" s="173"/>
      <c r="H38" s="173"/>
      <c r="K38" s="174">
        <f>'Features Data'!AE37</f>
        <v>109.40387843399499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114.55173393320972</v>
      </c>
      <c r="B39" s="40" t="str">
        <f>'Features Data'!AD38</f>
        <v>Prostate cancer</v>
      </c>
      <c r="C39" s="173"/>
      <c r="D39" s="173"/>
      <c r="E39" s="173"/>
      <c r="F39" s="173"/>
      <c r="G39" s="173"/>
      <c r="H39" s="173"/>
      <c r="K39" s="174">
        <f>'Features Data'!AE38</f>
        <v>114.55173393320972</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41.151507327712125</v>
      </c>
      <c r="B40" s="40" t="str">
        <f>'Features Data'!AD39</f>
        <v>Liver cancer</v>
      </c>
      <c r="C40" s="173"/>
      <c r="D40" s="173"/>
      <c r="E40" s="173"/>
      <c r="F40" s="173"/>
      <c r="G40" s="173"/>
      <c r="H40" s="173"/>
      <c r="K40" s="174">
        <f>'Features Data'!AE39</f>
        <v>41.151507327712125</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109.04559367901436</v>
      </c>
      <c r="B41" s="40" t="str">
        <f>'Features Data'!AD40</f>
        <v>Skin cancer or melanoma</v>
      </c>
      <c r="C41" s="173"/>
      <c r="D41" s="173"/>
      <c r="E41" s="173"/>
      <c r="F41" s="173"/>
      <c r="G41" s="173"/>
      <c r="H41" s="173"/>
      <c r="K41" s="174">
        <f>'Features Data'!AE40</f>
        <v>109.04559367901436</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108.55153738266668</v>
      </c>
      <c r="B42" s="40" t="str">
        <f>'Features Data'!AD41</f>
        <v>Other cancer</v>
      </c>
      <c r="C42" s="173"/>
      <c r="D42" s="173"/>
      <c r="E42" s="173"/>
      <c r="F42" s="173"/>
      <c r="G42" s="173"/>
      <c r="H42" s="173"/>
      <c r="K42" s="174">
        <f>'Features Data'!AE41</f>
        <v>108.55153738266668</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100.00647312861024</v>
      </c>
      <c r="B43" s="40" t="str">
        <f>'Features Data'!AD42</f>
        <v>Type 1 diabetes</v>
      </c>
      <c r="C43" s="173"/>
      <c r="D43" s="173"/>
      <c r="E43" s="173"/>
      <c r="F43" s="173"/>
      <c r="G43" s="173"/>
      <c r="H43" s="173"/>
      <c r="K43" s="174">
        <f>'Features Data'!AE42</f>
        <v>100.00647312861024</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92.876552296215309</v>
      </c>
      <c r="B44" s="40" t="str">
        <f>'Features Data'!AD43</f>
        <v>Type 2 diabetes</v>
      </c>
      <c r="C44" s="173"/>
      <c r="D44" s="173"/>
      <c r="E44" s="173"/>
      <c r="F44" s="173"/>
      <c r="G44" s="173"/>
      <c r="H44" s="173"/>
      <c r="K44" s="174">
        <f>'Features Data'!AE43</f>
        <v>92.876552296215309</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97.559628793445043</v>
      </c>
      <c r="B45" s="40" t="str">
        <f>'Features Data'!AD44</f>
        <v>Gestational diabetes/during pregnancy</v>
      </c>
      <c r="C45" s="173"/>
      <c r="D45" s="173"/>
      <c r="E45" s="173"/>
      <c r="F45" s="173"/>
      <c r="G45" s="173"/>
      <c r="H45" s="173"/>
      <c r="K45" s="174">
        <f>'Features Data'!AE44</f>
        <v>97.559628793445043</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91.870475472321516</v>
      </c>
      <c r="B47" s="40" t="str">
        <f>'Features Data'!AD46</f>
        <v>Anxiety</v>
      </c>
      <c r="C47" s="173"/>
      <c r="D47" s="173"/>
      <c r="E47" s="173"/>
      <c r="F47" s="173"/>
      <c r="G47" s="173"/>
      <c r="H47" s="173"/>
      <c r="K47" s="174">
        <f>'Features Data'!AE46</f>
        <v>91.870475472321516</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93.419212711890225</v>
      </c>
      <c r="B48" s="40" t="str">
        <f>'Features Data'!AD47</f>
        <v>Depression</v>
      </c>
      <c r="C48" s="173"/>
      <c r="D48" s="173"/>
      <c r="E48" s="173"/>
      <c r="F48" s="173"/>
      <c r="G48" s="173"/>
      <c r="H48" s="173"/>
      <c r="K48" s="174">
        <f>'Features Data'!AE47</f>
        <v>93.419212711890225</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84.410387707488184</v>
      </c>
      <c r="B49" s="40" t="str">
        <f>'Features Data'!AD48</f>
        <v>Psychosis or schizophrenia</v>
      </c>
      <c r="C49" s="173"/>
      <c r="D49" s="173"/>
      <c r="E49" s="173"/>
      <c r="F49" s="173"/>
      <c r="G49" s="173"/>
      <c r="H49" s="173"/>
      <c r="K49" s="174">
        <f>'Features Data'!AE48</f>
        <v>84.410387707488184</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87.307385149916001</v>
      </c>
      <c r="B50" s="40" t="str">
        <f>'Features Data'!AD49</f>
        <v>Bipolar disorder or manic depression</v>
      </c>
      <c r="C50" s="173"/>
      <c r="D50" s="173"/>
      <c r="E50" s="173"/>
      <c r="F50" s="173"/>
      <c r="G50" s="173"/>
      <c r="H50" s="173"/>
      <c r="K50" s="174">
        <f>'Features Data'!AE49</f>
        <v>87.307385149916001</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98.113986425857021</v>
      </c>
      <c r="B51" s="40" t="str">
        <f>'Features Data'!AD50</f>
        <v>An eating disorder</v>
      </c>
      <c r="C51" s="173"/>
      <c r="D51" s="173"/>
      <c r="E51" s="173"/>
      <c r="F51" s="173"/>
      <c r="G51" s="173"/>
      <c r="H51" s="173"/>
      <c r="K51" s="174">
        <f>'Features Data'!AE50</f>
        <v>98.113986425857021</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90.957050118126716</v>
      </c>
      <c r="B52" s="40" t="str">
        <f>'Features Data'!AD51</f>
        <v>Post-traumatic stress disorder</v>
      </c>
      <c r="C52" s="173"/>
      <c r="D52" s="173"/>
      <c r="E52" s="173"/>
      <c r="F52" s="173"/>
      <c r="G52" s="173"/>
      <c r="H52" s="173"/>
      <c r="K52" s="174">
        <f>'Features Data'!AE51</f>
        <v>90.957050118126716</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95.16051944564154</v>
      </c>
      <c r="B53" s="40" t="str">
        <f>'Features Data'!AD52</f>
        <v>Other emotional, nervous or psychiatric problem</v>
      </c>
      <c r="C53" s="173"/>
      <c r="D53" s="173"/>
      <c r="E53" s="173"/>
      <c r="F53" s="173"/>
      <c r="G53" s="173"/>
      <c r="H53" s="173"/>
      <c r="K53" s="174">
        <f>'Features Data'!AE52</f>
        <v>95.16051944564154</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465D4D59-F454-4037-BADC-2B94BE4D44D7}">
          <x14:formula1>
            <xm:f>'Features Data'!$R$2:$R$17</xm:f>
          </x14:formula1>
          <xm:sqref>B14:O14</xm:sqref>
        </x14:dataValidation>
        <x14:dataValidation type="list" allowBlank="1" showInputMessage="1" showErrorMessage="1" xr:uid="{3CC6F329-0634-4CD6-8EEC-A4EC8F596AE6}">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20976-935E-4C46-A7CF-6C387A89C4C1}">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40</v>
      </c>
      <c r="F13" s="189">
        <f>IF($E$19&lt;&gt;0,E13/$E$19,0)</f>
        <v>0.14869888475836432</v>
      </c>
      <c r="G13" s="188">
        <f>SUM('Wellbeing Acorn Type'!$G$14:$G$18)</f>
        <v>29475</v>
      </c>
      <c r="H13" s="189">
        <f>IF($G$19=0,0,G13/$G$19)</f>
        <v>0.19413415180335644</v>
      </c>
      <c r="I13" s="189">
        <f>IF(G13&gt;0,E13/G13,0)</f>
        <v>1.3570822731128074E-3</v>
      </c>
      <c r="J13" s="190">
        <f>IF(AND((SQRT((H13*(1-H13))/$E$19))&gt;0, $E$19&gt;0),(F13-H13)/(SQRT((H13*(1-H13))/$E$19)),0)</f>
        <v>-1.8840259401757922</v>
      </c>
      <c r="K13" s="191">
        <f>IF(AND(I13&gt;0,$I$19&gt;0),F13/H13*100,0)</f>
        <v>76.595943257312754</v>
      </c>
      <c r="L13" s="161"/>
      <c r="M13" s="161"/>
      <c r="N13" s="161"/>
    </row>
    <row r="14" spans="1:17" ht="18.75" customHeight="1">
      <c r="B14" s="186" t="s">
        <v>1746</v>
      </c>
      <c r="C14" s="192"/>
      <c r="D14" s="176"/>
      <c r="E14" s="188">
        <f>SUM('Wellbeing Acorn Type'!$E$21:$E$28)</f>
        <v>10</v>
      </c>
      <c r="F14" s="189">
        <f>IF($E$19&lt;&gt;0,E14/$E$19,0)</f>
        <v>3.717472118959108E-2</v>
      </c>
      <c r="G14" s="188">
        <f>SUM('Wellbeing Acorn Type'!$G$21:$G$28)</f>
        <v>26194</v>
      </c>
      <c r="H14" s="189">
        <f>IF($G$19=0,0,G14/$G$19)</f>
        <v>0.17252417208946966</v>
      </c>
      <c r="I14" s="189">
        <f t="shared" ref="I14:I19" si="0">IF(G14&gt;0,E14/G14,0)</f>
        <v>3.817668168282813E-4</v>
      </c>
      <c r="J14" s="190">
        <f>IF(AND((SQRT((H14*(1-H14))/$E$19))&gt;0, $E$19&gt;0),(F14-H14)/(SQRT((H14*(1-H14))/$E$19)),0)</f>
        <v>-5.8752994191176775</v>
      </c>
      <c r="K14" s="191">
        <f>IF(AND(I14&gt;0,$I$19&gt;0),F14/H14*100,0)</f>
        <v>21.547543593087099</v>
      </c>
      <c r="L14" s="161"/>
      <c r="M14" s="161"/>
      <c r="N14" s="161"/>
      <c r="Q14" s="176"/>
    </row>
    <row r="15" spans="1:17" ht="18.75" customHeight="1">
      <c r="B15" s="186" t="s">
        <v>1747</v>
      </c>
      <c r="C15" s="192"/>
      <c r="D15" s="176"/>
      <c r="E15" s="188">
        <f>SUM('Wellbeing Acorn Type'!$E$31:$E$35)</f>
        <v>44</v>
      </c>
      <c r="F15" s="189">
        <f>IF($E$19&lt;&gt;0,E15/$E$19,0)</f>
        <v>0.16356877323420074</v>
      </c>
      <c r="G15" s="188">
        <f>SUM('Wellbeing Acorn Type'!$G$31:$G$35)</f>
        <v>33249</v>
      </c>
      <c r="H15" s="189">
        <f>IF($G$19=0,0,G15/$G$19)</f>
        <v>0.2189912269146666</v>
      </c>
      <c r="I15" s="189">
        <f t="shared" si="0"/>
        <v>1.3233480706186652E-3</v>
      </c>
      <c r="J15" s="190">
        <f>IF(AND((SQRT((H15*(1-H15))/$E$19))&gt;0, $E$19&gt;0),(F15-H15)/(SQRT((H15*(1-H15))/$E$19)),0)</f>
        <v>-2.1979639980654913</v>
      </c>
      <c r="K15" s="191">
        <f>IF(AND(I15&gt;0,$I$19&gt;0),F15/H15*100,0)</f>
        <v>74.691929689922191</v>
      </c>
      <c r="L15" s="161"/>
      <c r="M15" s="161"/>
      <c r="N15" s="161"/>
      <c r="Q15" s="176"/>
    </row>
    <row r="16" spans="1:17" ht="18.75" customHeight="1">
      <c r="B16" s="186" t="s">
        <v>1748</v>
      </c>
      <c r="C16" s="192"/>
      <c r="D16" s="176"/>
      <c r="E16" s="188">
        <f>SUM('Wellbeing Acorn Type'!$E$38:$E$44)</f>
        <v>171</v>
      </c>
      <c r="F16" s="189">
        <f>IF($E$19&lt;&gt;0,E16/$E$19,0)</f>
        <v>0.63568773234200748</v>
      </c>
      <c r="G16" s="188">
        <f>SUM('Wellbeing Acorn Type'!$G$38:$G$44)</f>
        <v>62500</v>
      </c>
      <c r="H16" s="189">
        <f>IF($G$19=0,0,G16/$G$19)</f>
        <v>0.41165002502832154</v>
      </c>
      <c r="I16" s="189">
        <f t="shared" si="0"/>
        <v>2.7360000000000002E-3</v>
      </c>
      <c r="J16" s="190">
        <f>IF(AND((SQRT((H16*(1-H16))/$E$19))&gt;0, $E$19&gt;0),(F16-H16)/(SQRT((H16*(1-H16))/$E$19)),0)</f>
        <v>7.4664698707798447</v>
      </c>
      <c r="K16" s="191">
        <f>IF(AND(I16&gt;0,$I$19&gt;0),F16/H16*100,0)</f>
        <v>154.4243152416357</v>
      </c>
      <c r="L16" s="161"/>
      <c r="M16" s="161"/>
      <c r="N16" s="161"/>
      <c r="Q16" s="176"/>
    </row>
    <row r="17" spans="1:17" ht="18.75" customHeight="1">
      <c r="B17" s="193" t="s">
        <v>1749</v>
      </c>
      <c r="C17" s="192"/>
      <c r="D17" s="176"/>
      <c r="E17" s="188">
        <f>SUM('Wellbeing Acorn Type'!$E$47:$E$48)</f>
        <v>4</v>
      </c>
      <c r="F17" s="189">
        <f>IF($E$19&lt;&gt;0,E17/$E$19,0)</f>
        <v>1.4869888475836431E-2</v>
      </c>
      <c r="G17" s="188">
        <f>SUM('Wellbeing Acorn Type'!$G$47:$G$48)</f>
        <v>410</v>
      </c>
      <c r="H17" s="189">
        <f>IF($G$19=0,0,G17/$G$19)</f>
        <v>2.700424164185789E-3</v>
      </c>
      <c r="I17" s="189">
        <f t="shared" si="0"/>
        <v>9.7560975609756097E-3</v>
      </c>
      <c r="J17" s="190">
        <f>IF(AND((SQRT((H17*(1-H17))/$E$19))&gt;0, $E$19&gt;0),(F17-H17)/(SQRT((H17*(1-H17))/$E$19)),0)</f>
        <v>3.8460842330849845</v>
      </c>
      <c r="K17" s="191">
        <f>IF(AND(I17&gt;0,$I$19&gt;0),F17/H17*100,0)</f>
        <v>550.6501042705595</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269</v>
      </c>
      <c r="F19" s="198"/>
      <c r="G19" s="197">
        <f>SUM(G13:G18)</f>
        <v>151828</v>
      </c>
      <c r="H19" s="199"/>
      <c r="I19" s="200">
        <f t="shared" si="0"/>
        <v>1.7717417077218959E-3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0.14869888475836432</v>
      </c>
      <c r="C24" s="38">
        <f>IF($A$23,D24,"")</f>
        <v>0.19413415180335644</v>
      </c>
      <c r="D24" s="39">
        <f>H13</f>
        <v>0.19413415180335644</v>
      </c>
    </row>
    <row r="25" spans="1:17" ht="15" customHeight="1">
      <c r="A25" s="38" t="s">
        <v>1752</v>
      </c>
      <c r="B25" s="39">
        <f>F14</f>
        <v>3.717472118959108E-2</v>
      </c>
      <c r="C25" s="38">
        <f>IF($A$23,D25,"")</f>
        <v>0.17252417208946966</v>
      </c>
      <c r="D25" s="39">
        <f>H14</f>
        <v>0.17252417208946966</v>
      </c>
    </row>
    <row r="26" spans="1:17" ht="15" customHeight="1">
      <c r="A26" s="38" t="s">
        <v>1753</v>
      </c>
      <c r="B26" s="39">
        <f>F15</f>
        <v>0.16356877323420074</v>
      </c>
      <c r="C26" s="38">
        <f>IF($A$23,D26,"")</f>
        <v>0.2189912269146666</v>
      </c>
      <c r="D26" s="39">
        <f>H15</f>
        <v>0.2189912269146666</v>
      </c>
    </row>
    <row r="27" spans="1:17" ht="15" customHeight="1">
      <c r="A27" s="38" t="s">
        <v>1754</v>
      </c>
      <c r="B27" s="39">
        <f>F16</f>
        <v>0.63568773234200748</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E5C43-96FC-46EE-9886-FF7CBF995FAC}">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2</v>
      </c>
      <c r="F14" s="207">
        <f>IF($E$51=0,0,E14/$E$51)</f>
        <v>7.4349442379182153E-3</v>
      </c>
      <c r="G14" s="206">
        <f>'Input Sheet'!C8</f>
        <v>2777</v>
      </c>
      <c r="H14" s="207">
        <f>IF($G$51=0,0,G14/$G$51)</f>
        <v>1.8290433912058382E-2</v>
      </c>
      <c r="I14" s="207">
        <f>IF(G14&gt;0,E14/G14,0)</f>
        <v>7.2020165646380992E-4</v>
      </c>
      <c r="J14" s="190">
        <f>IF(AND((SQRT((H14*(1-H14))/$E$51))&gt;0, $E$51&gt;0),(F14-H14)/(SQRT((H14*(1-H14))/$E$51)),0)</f>
        <v>-1.3286850327748401</v>
      </c>
      <c r="K14" s="208">
        <f>IF(AND(I14&gt;0,$I$51&gt;0),F14/H14*100,0)</f>
        <v>40.649359515831719</v>
      </c>
      <c r="P14" s="1">
        <f ca="1">IF(K14="",0,IF($P$11=2,K14+RAND()/1000,F14+RAND()/1000))</f>
        <v>40.649756084547001</v>
      </c>
      <c r="Q14" s="176">
        <f ca="1">RANK(P14,$P$14:$P$48)+COUNTIF($P14:P$14,P14)-1</f>
        <v>15</v>
      </c>
      <c r="R14" s="40">
        <v>1</v>
      </c>
    </row>
    <row r="15" spans="1:18" ht="14.5">
      <c r="C15" s="205" t="s">
        <v>1757</v>
      </c>
      <c r="D15" s="40" t="s">
        <v>2</v>
      </c>
      <c r="E15" s="206">
        <f>'Input Sheet'!B9</f>
        <v>12</v>
      </c>
      <c r="F15" s="207">
        <f>IF($E$51=0,0,E15/$E$51)</f>
        <v>4.4609665427509292E-2</v>
      </c>
      <c r="G15" s="206">
        <f>'Input Sheet'!C9</f>
        <v>5698</v>
      </c>
      <c r="H15" s="207">
        <f>IF($G$51=0,0,G15/$G$51)</f>
        <v>3.7529309481782014E-2</v>
      </c>
      <c r="I15" s="207">
        <f>IF(G15&gt;0,E15/G15,0)</f>
        <v>2.106002106002106E-3</v>
      </c>
      <c r="J15" s="190">
        <f>IF(AND((SQRT((H15*(1-H15))/$E$51))&gt;0, $E$51&gt;0),(F15-H15)/(SQRT((H15*(1-H15))/$E$51)),0)</f>
        <v>0.61101544431410681</v>
      </c>
      <c r="K15" s="208">
        <f>IF(AND(I15&gt;0,$I$51&gt;0),F15/H15*100,0)</f>
        <v>118.86620362456794</v>
      </c>
      <c r="P15" s="1">
        <f t="shared" ref="P15:P48" ca="1" si="0">IF(K15="",0,IF($P$11=2,K15+RAND()/1000,F15+RAND()/1000))</f>
        <v>118.86641705897684</v>
      </c>
      <c r="Q15" s="176">
        <f ca="1">RANK(P15,$P$14:$P$48)+COUNTIF($P$14:P15,P15)-1</f>
        <v>4</v>
      </c>
      <c r="R15" s="40">
        <v>2</v>
      </c>
    </row>
    <row r="16" spans="1:18" ht="14.5">
      <c r="C16" s="205" t="s">
        <v>1758</v>
      </c>
      <c r="D16" s="40" t="s">
        <v>3</v>
      </c>
      <c r="E16" s="206">
        <f>'Input Sheet'!B10</f>
        <v>4</v>
      </c>
      <c r="F16" s="207">
        <f>IF($E$51=0,0,E16/$E$51)</f>
        <v>1.4869888475836431E-2</v>
      </c>
      <c r="G16" s="206">
        <f>'Input Sheet'!C10</f>
        <v>8390</v>
      </c>
      <c r="H16" s="207">
        <f>IF($G$51=0,0,G16/$G$51)</f>
        <v>5.5259899359801884E-2</v>
      </c>
      <c r="I16" s="207">
        <f>IF(G16&gt;0,E16/G16,0)</f>
        <v>4.7675804529201431E-4</v>
      </c>
      <c r="J16" s="190">
        <f>IF(AND((SQRT((H16*(1-H16))/$E$51))&gt;0, $E$51&gt;0),(F16-H16)/(SQRT((H16*(1-H16))/$E$51)),0)</f>
        <v>-2.8992715267441249</v>
      </c>
      <c r="K16" s="208">
        <f>IF(AND(I16&gt;0,$I$51&gt;0),F16/H16*100,0)</f>
        <v>26.909003903567264</v>
      </c>
      <c r="P16" s="1">
        <f t="shared" ca="1" si="0"/>
        <v>26.909113042875003</v>
      </c>
      <c r="Q16" s="176">
        <f ca="1">RANK(P16,$P$14:$P$48)+COUNTIF($P$14:P16,P16)-1</f>
        <v>18</v>
      </c>
      <c r="R16" s="40">
        <v>3</v>
      </c>
    </row>
    <row r="17" spans="1:18" ht="14.5">
      <c r="C17" s="205" t="s">
        <v>1759</v>
      </c>
      <c r="D17" s="40" t="s">
        <v>4</v>
      </c>
      <c r="E17" s="206">
        <f>'Input Sheet'!B11</f>
        <v>13</v>
      </c>
      <c r="F17" s="207">
        <f>IF($E$51=0,0,E17/$E$51)</f>
        <v>4.8327137546468404E-2</v>
      </c>
      <c r="G17" s="206">
        <f>'Input Sheet'!C11</f>
        <v>7426</v>
      </c>
      <c r="H17" s="207">
        <f>IF($G$51=0,0,G17/$G$51)</f>
        <v>4.8910609373765047E-2</v>
      </c>
      <c r="I17" s="207">
        <f>IF(G17&gt;0,E17/G17,0)</f>
        <v>1.7506059789927282E-3</v>
      </c>
      <c r="J17" s="190">
        <f>IF(AND((SQRT((H17*(1-H17))/$E$51))&gt;0, $E$51&gt;0),(F17-H17)/(SQRT((H17*(1-H17))/$E$51)),0)</f>
        <v>-4.4369427570102475E-2</v>
      </c>
      <c r="K17" s="208">
        <f>IF(AND(I17&gt;0,$I$51&gt;0),F17/H17*100,0)</f>
        <v>98.807064899073595</v>
      </c>
      <c r="P17" s="1">
        <f t="shared" ca="1" si="0"/>
        <v>98.807550430155985</v>
      </c>
      <c r="Q17" s="176">
        <f ca="1">RANK(P17,$P$14:$P$48)+COUNTIF($P$14:P17,P17)-1</f>
        <v>6</v>
      </c>
      <c r="R17" s="40">
        <v>4</v>
      </c>
    </row>
    <row r="18" spans="1:18" ht="14.5">
      <c r="C18" s="205" t="s">
        <v>1760</v>
      </c>
      <c r="D18" s="40" t="s">
        <v>5</v>
      </c>
      <c r="E18" s="206">
        <f>'Input Sheet'!B12</f>
        <v>9</v>
      </c>
      <c r="F18" s="207">
        <f>IF($E$51=0,0,E18/$E$51)</f>
        <v>3.3457249070631967E-2</v>
      </c>
      <c r="G18" s="206">
        <f>'Input Sheet'!C12</f>
        <v>5184</v>
      </c>
      <c r="H18" s="207">
        <f>IF($G$51=0,0,G18/$G$51)</f>
        <v>3.4143899675949101E-2</v>
      </c>
      <c r="I18" s="207">
        <f>IF(G18&gt;0,E18/G18,0)</f>
        <v>1.736111111111111E-3</v>
      </c>
      <c r="J18" s="190">
        <f>IF(AND((SQRT((H18*(1-H18))/$E$51))&gt;0, $E$51&gt;0),(F18-H18)/(SQRT((H18*(1-H18))/$E$51)),0)</f>
        <v>-6.2015346249969017E-2</v>
      </c>
      <c r="K18" s="208">
        <f>IF(AND(I18&gt;0,$I$51&gt;0),F18/H18*100,0)</f>
        <v>97.988950846757533</v>
      </c>
      <c r="P18" s="1">
        <f t="shared" ca="1" si="0"/>
        <v>97.989808133505136</v>
      </c>
      <c r="Q18" s="176">
        <f ca="1">RANK(P18,$P$14:$P$48)+COUNTIF($P$14:P18,P18)-1</f>
        <v>7</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-1.7096493041057013</v>
      </c>
      <c r="K21" s="208">
        <f t="shared" ref="K21:K28" si="5">IF(AND(I21&gt;0,$I$51&gt;0),F21/H21*100,0)</f>
        <v>0</v>
      </c>
      <c r="P21" s="1">
        <f t="shared" ca="1" si="0"/>
        <v>5.3536128478496789E-4</v>
      </c>
      <c r="Q21" s="176">
        <f ca="1">RANK(P21,$P$14:$P$48)+COUNTIF($P$14:P21,P21)-1</f>
        <v>22</v>
      </c>
      <c r="R21" s="40">
        <v>6</v>
      </c>
    </row>
    <row r="22" spans="1:18" ht="14.5">
      <c r="C22" s="205" t="s">
        <v>1762</v>
      </c>
      <c r="D22" s="40" t="s">
        <v>8</v>
      </c>
      <c r="E22" s="206">
        <f>'Input Sheet'!B14</f>
        <v>0</v>
      </c>
      <c r="F22" s="207">
        <f t="shared" si="1"/>
        <v>0</v>
      </c>
      <c r="G22" s="206">
        <f>'Input Sheet'!C14</f>
        <v>2461</v>
      </c>
      <c r="H22" s="207">
        <f t="shared" si="2"/>
        <v>1.6209131385515187E-2</v>
      </c>
      <c r="I22" s="207">
        <f t="shared" si="3"/>
        <v>0</v>
      </c>
      <c r="J22" s="190">
        <f t="shared" si="4"/>
        <v>-2.1052545645960081</v>
      </c>
      <c r="K22" s="208">
        <f t="shared" si="5"/>
        <v>0</v>
      </c>
      <c r="P22" s="1">
        <f t="shared" ca="1" si="0"/>
        <v>2.4827320978219338E-4</v>
      </c>
      <c r="Q22" s="176">
        <f ca="1">RANK(P22,$P$14:$P$48)+COUNTIF($P$14:P22,P22)-1</f>
        <v>25</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3.1116848632985737E-4</v>
      </c>
      <c r="Q23" s="176">
        <f ca="1">RANK(P23,$P$14:$P$48)+COUNTIF($P$14:P23,P23)-1</f>
        <v>24</v>
      </c>
      <c r="R23" s="40">
        <v>8</v>
      </c>
    </row>
    <row r="24" spans="1:18" ht="14.5">
      <c r="C24" s="205" t="s">
        <v>1764</v>
      </c>
      <c r="D24" s="40" t="s">
        <v>10</v>
      </c>
      <c r="E24" s="206">
        <f>'Input Sheet'!B16</f>
        <v>3</v>
      </c>
      <c r="F24" s="207">
        <f t="shared" si="1"/>
        <v>1.1152416356877323E-2</v>
      </c>
      <c r="G24" s="206">
        <f>'Input Sheet'!C16</f>
        <v>7561</v>
      </c>
      <c r="H24" s="207">
        <f t="shared" si="2"/>
        <v>4.9799773427826224E-2</v>
      </c>
      <c r="I24" s="207">
        <f t="shared" si="3"/>
        <v>3.9677291363576247E-4</v>
      </c>
      <c r="J24" s="190">
        <f t="shared" si="4"/>
        <v>-2.9139003220590669</v>
      </c>
      <c r="K24" s="208">
        <f t="shared" si="5"/>
        <v>22.394512242189794</v>
      </c>
      <c r="P24" s="1">
        <f t="shared" ca="1" si="0"/>
        <v>22.394688345582978</v>
      </c>
      <c r="Q24" s="176">
        <f ca="1">RANK(P24,$P$14:$P$48)+COUNTIF($P$14:P24,P24)-1</f>
        <v>19</v>
      </c>
      <c r="R24" s="40">
        <v>9</v>
      </c>
    </row>
    <row r="25" spans="1:18" ht="14.5">
      <c r="C25" s="213" t="s">
        <v>1765</v>
      </c>
      <c r="D25" s="40" t="s">
        <v>11</v>
      </c>
      <c r="E25" s="206">
        <f>'Input Sheet'!B17</f>
        <v>2</v>
      </c>
      <c r="F25" s="207">
        <f t="shared" si="1"/>
        <v>7.4349442379182153E-3</v>
      </c>
      <c r="G25" s="206">
        <f>'Input Sheet'!C17</f>
        <v>5238</v>
      </c>
      <c r="H25" s="207">
        <f t="shared" si="2"/>
        <v>3.4499565297573573E-2</v>
      </c>
      <c r="I25" s="207">
        <f t="shared" si="3"/>
        <v>3.8182512409316535E-4</v>
      </c>
      <c r="J25" s="190">
        <f t="shared" si="4"/>
        <v>-2.4321762454755258</v>
      </c>
      <c r="K25" s="208">
        <f t="shared" si="5"/>
        <v>21.550834550489629</v>
      </c>
      <c r="P25" s="1">
        <f t="shared" ca="1" si="0"/>
        <v>21.551546440848718</v>
      </c>
      <c r="Q25" s="176">
        <f ca="1">RANK(P25,$P$14:$P$48)+COUNTIF($P$14:P25,P25)-1</f>
        <v>20</v>
      </c>
      <c r="R25" s="40">
        <v>10</v>
      </c>
    </row>
    <row r="26" spans="1:18" ht="14.5">
      <c r="C26" s="213" t="s">
        <v>1766</v>
      </c>
      <c r="D26" s="40" t="s">
        <v>12</v>
      </c>
      <c r="E26" s="206">
        <f>'Input Sheet'!B18</f>
        <v>1</v>
      </c>
      <c r="F26" s="207">
        <f t="shared" si="1"/>
        <v>3.7174721189591076E-3</v>
      </c>
      <c r="G26" s="206">
        <f>'Input Sheet'!C18</f>
        <v>2655</v>
      </c>
      <c r="H26" s="207">
        <f t="shared" si="2"/>
        <v>1.7486893063203099E-2</v>
      </c>
      <c r="I26" s="207">
        <f t="shared" si="3"/>
        <v>3.7664783427495291E-4</v>
      </c>
      <c r="J26" s="190">
        <f t="shared" si="4"/>
        <v>-1.7229247648834973</v>
      </c>
      <c r="K26" s="208">
        <f t="shared" si="5"/>
        <v>21.258619844720279</v>
      </c>
      <c r="P26" s="1">
        <f t="shared" ca="1" si="0"/>
        <v>21.258933645951899</v>
      </c>
      <c r="Q26" s="176">
        <f ca="1">RANK(P26,$P$14:$P$48)+COUNTIF($P$14:P26,P26)-1</f>
        <v>21</v>
      </c>
      <c r="R26" s="40">
        <v>11</v>
      </c>
    </row>
    <row r="27" spans="1:18" ht="14.5">
      <c r="C27" s="213" t="s">
        <v>1767</v>
      </c>
      <c r="D27" s="40" t="s">
        <v>13</v>
      </c>
      <c r="E27" s="206">
        <f>'Input Sheet'!B19</f>
        <v>2</v>
      </c>
      <c r="F27" s="207">
        <f t="shared" si="1"/>
        <v>7.4349442379182153E-3</v>
      </c>
      <c r="G27" s="206">
        <f>'Input Sheet'!C19</f>
        <v>2709</v>
      </c>
      <c r="H27" s="207">
        <f t="shared" si="2"/>
        <v>1.7842558684827568E-2</v>
      </c>
      <c r="I27" s="207">
        <f t="shared" si="3"/>
        <v>7.3827980804724988E-4</v>
      </c>
      <c r="J27" s="190">
        <f t="shared" si="4"/>
        <v>-1.2894610038682639</v>
      </c>
      <c r="K27" s="208">
        <f t="shared" si="5"/>
        <v>41.669719961411843</v>
      </c>
      <c r="P27" s="1">
        <f t="shared" ca="1" si="0"/>
        <v>41.67064115854604</v>
      </c>
      <c r="Q27" s="176">
        <f ca="1">RANK(P27,$P$14:$P$48)+COUNTIF($P$14:P27,P27)-1</f>
        <v>14</v>
      </c>
      <c r="R27" s="40">
        <v>12</v>
      </c>
    </row>
    <row r="28" spans="1:18" ht="14.5">
      <c r="C28" s="213" t="s">
        <v>1768</v>
      </c>
      <c r="D28" s="40" t="s">
        <v>14</v>
      </c>
      <c r="E28" s="206">
        <f>'Input Sheet'!B20</f>
        <v>2</v>
      </c>
      <c r="F28" s="207">
        <f t="shared" si="1"/>
        <v>7.4349442379182153E-3</v>
      </c>
      <c r="G28" s="206">
        <f>'Input Sheet'!C20</f>
        <v>3938</v>
      </c>
      <c r="H28" s="207">
        <f t="shared" si="2"/>
        <v>2.5937244776984482E-2</v>
      </c>
      <c r="I28" s="207">
        <f t="shared" si="3"/>
        <v>5.0787201625190448E-4</v>
      </c>
      <c r="J28" s="190">
        <f t="shared" si="4"/>
        <v>-1.909178266683448</v>
      </c>
      <c r="K28" s="208">
        <f t="shared" si="5"/>
        <v>28.665127317284071</v>
      </c>
      <c r="P28" s="1">
        <f t="shared" ca="1" si="0"/>
        <v>28.665794334758605</v>
      </c>
      <c r="Q28" s="176">
        <f ca="1">RANK(P28,$P$14:$P$48)+COUNTIF($P$14:P28,P28)-1</f>
        <v>17</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4</v>
      </c>
      <c r="F31" s="207">
        <f>IF($E$51=0,0,E31/$E$51)</f>
        <v>1.4869888475836431E-2</v>
      </c>
      <c r="G31" s="206">
        <f>'Input Sheet'!C21</f>
        <v>6104</v>
      </c>
      <c r="H31" s="207">
        <f>IF($G$51=0,0,G31/$G$51)</f>
        <v>4.020338804436599E-2</v>
      </c>
      <c r="I31" s="207">
        <f>IF(G31&gt;0,E31/G31,0)</f>
        <v>6.5530799475753605E-4</v>
      </c>
      <c r="J31" s="190">
        <f>IF(AND((SQRT((H31*(1-H31))/$E$51))&gt;0, $E$51&gt;0),(F31-H31)/(SQRT((H31*(1-H31))/$E$51)),0)</f>
        <v>-2.1151949172039641</v>
      </c>
      <c r="K31" s="208">
        <f>IF(AND(I31&gt;0,$I$51&gt;0),F31/H31*100,0)</f>
        <v>36.986655103363262</v>
      </c>
      <c r="P31" s="1">
        <f t="shared" ca="1" si="0"/>
        <v>36.987096739275444</v>
      </c>
      <c r="Q31" s="176">
        <f ca="1">RANK(P31,$P$14:$P$48)+COUNTIF($P$14:P31,P31)-1</f>
        <v>16</v>
      </c>
      <c r="R31" s="40">
        <v>14</v>
      </c>
    </row>
    <row r="32" spans="1:18" ht="14.5">
      <c r="C32" s="213" t="s">
        <v>1771</v>
      </c>
      <c r="D32" s="40" t="s">
        <v>17</v>
      </c>
      <c r="E32" s="206">
        <f>'Input Sheet'!B22</f>
        <v>5</v>
      </c>
      <c r="F32" s="207">
        <f>IF($E$51=0,0,E32/$E$51)</f>
        <v>1.858736059479554E-2</v>
      </c>
      <c r="G32" s="206">
        <f>'Input Sheet'!C22</f>
        <v>6716</v>
      </c>
      <c r="H32" s="207">
        <f>IF($G$51=0,0,G32/$G$51)</f>
        <v>4.4234265089443316E-2</v>
      </c>
      <c r="I32" s="207">
        <f>IF(G32&gt;0,E32/G32,0)</f>
        <v>7.4449076831447291E-4</v>
      </c>
      <c r="J32" s="190">
        <f>IF(AND((SQRT((H32*(1-H32))/$E$51))&gt;0, $E$51&gt;0),(F32-H32)/(SQRT((H32*(1-H32))/$E$51)),0)</f>
        <v>-2.045766007651717</v>
      </c>
      <c r="K32" s="208">
        <f>IF(AND(I32&gt;0,$I$51&gt;0),F32/H32*100,0)</f>
        <v>42.020276718085427</v>
      </c>
      <c r="P32" s="1">
        <f t="shared" ca="1" si="0"/>
        <v>42.020495818708881</v>
      </c>
      <c r="Q32" s="176">
        <f ca="1">RANK(P32,$P$14:$P$48)+COUNTIF($P$14:P32,P32)-1</f>
        <v>13</v>
      </c>
      <c r="R32" s="40">
        <v>15</v>
      </c>
    </row>
    <row r="33" spans="1:18" ht="14.5">
      <c r="C33" s="213" t="s">
        <v>1772</v>
      </c>
      <c r="D33" s="40" t="s">
        <v>18</v>
      </c>
      <c r="E33" s="206">
        <f>'Input Sheet'!B23</f>
        <v>15</v>
      </c>
      <c r="F33" s="207">
        <f>IF($E$51=0,0,E33/$E$51)</f>
        <v>5.5762081784386616E-2</v>
      </c>
      <c r="G33" s="206">
        <f>'Input Sheet'!C23</f>
        <v>9356</v>
      </c>
      <c r="H33" s="207">
        <f>IF($G$51=0,0,G33/$G$51)</f>
        <v>6.1622362146639617E-2</v>
      </c>
      <c r="I33" s="207">
        <f>IF(G33&gt;0,E33/G33,0)</f>
        <v>1.6032492518170158E-3</v>
      </c>
      <c r="J33" s="190">
        <f>IF(AND((SQRT((H33*(1-H33))/$E$51))&gt;0, $E$51&gt;0),(F33-H33)/(SQRT((H33*(1-H33))/$E$51)),0)</f>
        <v>-0.39970219921469619</v>
      </c>
      <c r="K33" s="208">
        <f>IF(AND(I33&gt;0,$I$51&gt;0),F33/H33*100,0)</f>
        <v>90.490010187685456</v>
      </c>
      <c r="P33" s="1">
        <f t="shared" ca="1" si="0"/>
        <v>90.490374279716789</v>
      </c>
      <c r="Q33" s="176">
        <f ca="1">RANK(P33,$P$14:$P$48)+COUNTIF($P$14:P33,P33)-1</f>
        <v>8</v>
      </c>
      <c r="R33" s="40">
        <v>16</v>
      </c>
    </row>
    <row r="34" spans="1:18" ht="14.5">
      <c r="C34" s="213" t="s">
        <v>1773</v>
      </c>
      <c r="D34" s="40" t="s">
        <v>19</v>
      </c>
      <c r="E34" s="206">
        <f>'Input Sheet'!B24</f>
        <v>20</v>
      </c>
      <c r="F34" s="207">
        <f>IF($E$51=0,0,E34/$E$51)</f>
        <v>7.434944237918216E-2</v>
      </c>
      <c r="G34" s="206">
        <f>'Input Sheet'!C24</f>
        <v>11016</v>
      </c>
      <c r="H34" s="207">
        <f>IF($G$51=0,0,G34/$G$51)</f>
        <v>7.255578681139184E-2</v>
      </c>
      <c r="I34" s="207">
        <f>IF(G34&gt;0,E34/G34,0)</f>
        <v>1.8155410312273058E-3</v>
      </c>
      <c r="J34" s="190">
        <f>IF(AND((SQRT((H34*(1-H34))/$E$51))&gt;0, $E$51&gt;0),(F34-H34)/(SQRT((H34*(1-H34))/$E$51)),0)</f>
        <v>0.11340579934460034</v>
      </c>
      <c r="K34" s="208">
        <f>IF(AND(I34&gt;0,$I$51&gt;0),F34/H34*100,0)</f>
        <v>102.47210546066148</v>
      </c>
      <c r="P34" s="1">
        <f t="shared" ca="1" si="0"/>
        <v>102.4729116033855</v>
      </c>
      <c r="Q34" s="176">
        <f ca="1">RANK(P34,$P$14:$P$48)+COUNTIF($P$14:P34,P34)-1</f>
        <v>5</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-0.31784777089175698</v>
      </c>
      <c r="K35" s="208">
        <f>IF(AND(I35&gt;0,$I$51&gt;0),F35/H35*100,0)</f>
        <v>0</v>
      </c>
      <c r="P35" s="1">
        <f t="shared" ca="1" si="0"/>
        <v>1.8131251423048956E-4</v>
      </c>
      <c r="Q35" s="176">
        <f ca="1">RANK(P35,$P$14:$P$48)+COUNTIF($P$14:P35,P35)-1</f>
        <v>26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96</v>
      </c>
      <c r="F38" s="207">
        <f t="shared" ref="F38:F44" si="6">IF($E$51=0,0,E38/$E$51)</f>
        <v>0.35687732342007433</v>
      </c>
      <c r="G38" s="206">
        <f>'Input Sheet'!C26</f>
        <v>21269</v>
      </c>
      <c r="H38" s="207">
        <f t="shared" ref="H38:H44" si="7">IF($G$51=0,0,G38/$G$51)</f>
        <v>0.14008615011723793</v>
      </c>
      <c r="I38" s="207">
        <f t="shared" ref="I38:I44" si="8">IF(G38&gt;0,E38/G38,0)</f>
        <v>4.5136113592552539E-3</v>
      </c>
      <c r="J38" s="190">
        <f t="shared" ref="J38:J44" si="9">IF(AND((SQRT((H38*(1-H38))/$E$51))&gt;0, $E$51&gt;0),(F38-H38)/(SQRT((H38*(1-H38))/$E$51)),0)</f>
        <v>10.244544750942385</v>
      </c>
      <c r="K38" s="208">
        <f t="shared" ref="K38:K44" si="10">IF(AND(I38&gt;0,$I$51&gt;0),F38/H38*100,0)</f>
        <v>254.75560797509539</v>
      </c>
      <c r="P38" s="1">
        <f t="shared" ca="1" si="0"/>
        <v>254.75591636846849</v>
      </c>
      <c r="Q38" s="176">
        <f ca="1">RANK(P38,$P$14:$P$48)+COUNTIF($P$14:P38,P38)-1</f>
        <v>2</v>
      </c>
      <c r="R38" s="40">
        <v>19</v>
      </c>
    </row>
    <row r="39" spans="1:18" ht="14.5">
      <c r="C39" s="213" t="s">
        <v>1777</v>
      </c>
      <c r="D39" s="40" t="s">
        <v>23</v>
      </c>
      <c r="E39" s="206">
        <f>'Input Sheet'!B27</f>
        <v>15</v>
      </c>
      <c r="F39" s="207">
        <f t="shared" si="6"/>
        <v>5.5762081784386616E-2</v>
      </c>
      <c r="G39" s="206">
        <f>'Input Sheet'!C27</f>
        <v>11244</v>
      </c>
      <c r="H39" s="207">
        <f t="shared" si="7"/>
        <v>7.405748610269515E-2</v>
      </c>
      <c r="I39" s="207">
        <f t="shared" si="8"/>
        <v>1.3340448239060833E-3</v>
      </c>
      <c r="J39" s="190">
        <f t="shared" si="9"/>
        <v>-1.1458866408800332</v>
      </c>
      <c r="K39" s="208">
        <f t="shared" si="10"/>
        <v>75.295671942012206</v>
      </c>
      <c r="P39" s="1">
        <f t="shared" ca="1" si="0"/>
        <v>75.295755070837032</v>
      </c>
      <c r="Q39" s="176">
        <f ca="1">RANK(P39,$P$14:$P$48)+COUNTIF($P$14:P39,P39)-1</f>
        <v>10</v>
      </c>
      <c r="R39" s="40">
        <v>20</v>
      </c>
    </row>
    <row r="40" spans="1:18" ht="14.5">
      <c r="C40" s="213" t="s">
        <v>1778</v>
      </c>
      <c r="D40" s="40" t="s">
        <v>24</v>
      </c>
      <c r="E40" s="206">
        <f>'Input Sheet'!B28</f>
        <v>3</v>
      </c>
      <c r="F40" s="207">
        <f t="shared" si="6"/>
        <v>1.1152416356877323E-2</v>
      </c>
      <c r="G40" s="206">
        <f>'Input Sheet'!C28</f>
        <v>2716</v>
      </c>
      <c r="H40" s="207">
        <f t="shared" si="7"/>
        <v>1.788866348763074E-2</v>
      </c>
      <c r="I40" s="207">
        <f t="shared" si="8"/>
        <v>1.1045655375552283E-3</v>
      </c>
      <c r="J40" s="190">
        <f t="shared" si="9"/>
        <v>-0.8335369228268843</v>
      </c>
      <c r="K40" s="208">
        <f t="shared" si="10"/>
        <v>62.343485663916432</v>
      </c>
      <c r="P40" s="1">
        <f t="shared" ca="1" si="0"/>
        <v>62.343973323814424</v>
      </c>
      <c r="Q40" s="176">
        <f ca="1">RANK(P40,$P$14:$P$48)+COUNTIF($P$14:P40,P40)-1</f>
        <v>11</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-1.0894797909234228</v>
      </c>
      <c r="K41" s="208">
        <f t="shared" si="10"/>
        <v>0</v>
      </c>
      <c r="P41" s="1">
        <f t="shared" ca="1" si="0"/>
        <v>1.7003602257891116E-4</v>
      </c>
      <c r="Q41" s="176">
        <f ca="1">RANK(P41,$P$14:$P$48)+COUNTIF($P$14:P41,P41)-1</f>
        <v>27</v>
      </c>
      <c r="R41" s="40">
        <v>22</v>
      </c>
    </row>
    <row r="42" spans="1:18" ht="14.5">
      <c r="C42" s="213" t="s">
        <v>1780</v>
      </c>
      <c r="D42" s="40" t="s">
        <v>26</v>
      </c>
      <c r="E42" s="206">
        <f>'Input Sheet'!B30</f>
        <v>9</v>
      </c>
      <c r="F42" s="207">
        <f t="shared" si="6"/>
        <v>3.3457249070631967E-2</v>
      </c>
      <c r="G42" s="206">
        <f>'Input Sheet'!C30</f>
        <v>6358</v>
      </c>
      <c r="H42" s="207">
        <f t="shared" si="7"/>
        <v>4.1876333746081094E-2</v>
      </c>
      <c r="I42" s="207">
        <f t="shared" si="8"/>
        <v>1.4155394778232148E-3</v>
      </c>
      <c r="J42" s="190">
        <f t="shared" si="9"/>
        <v>-0.6893597262404193</v>
      </c>
      <c r="K42" s="208">
        <f t="shared" si="10"/>
        <v>79.895363508900758</v>
      </c>
      <c r="P42" s="1">
        <f t="shared" ca="1" si="0"/>
        <v>79.895655306844588</v>
      </c>
      <c r="Q42" s="176">
        <f ca="1">RANK(P42,$P$14:$P$48)+COUNTIF($P$14:P42,P42)-1</f>
        <v>9</v>
      </c>
      <c r="R42" s="40">
        <v>23</v>
      </c>
    </row>
    <row r="43" spans="1:18" ht="14.5">
      <c r="C43" s="213" t="s">
        <v>1781</v>
      </c>
      <c r="D43" s="40" t="s">
        <v>27</v>
      </c>
      <c r="E43" s="206">
        <f>'Input Sheet'!B31</f>
        <v>39</v>
      </c>
      <c r="F43" s="207">
        <f t="shared" si="6"/>
        <v>0.1449814126394052</v>
      </c>
      <c r="G43" s="206">
        <f>'Input Sheet'!C31</f>
        <v>11759</v>
      </c>
      <c r="H43" s="207">
        <f t="shared" si="7"/>
        <v>7.7449482308928522E-2</v>
      </c>
      <c r="I43" s="207">
        <f t="shared" si="8"/>
        <v>3.3166085551492473E-3</v>
      </c>
      <c r="J43" s="190">
        <f t="shared" si="9"/>
        <v>4.1436299714708262</v>
      </c>
      <c r="K43" s="208">
        <f t="shared" si="10"/>
        <v>187.19481178855014</v>
      </c>
      <c r="P43" s="1">
        <f t="shared" ca="1" si="0"/>
        <v>187.19571132974843</v>
      </c>
      <c r="Q43" s="176">
        <f ca="1">RANK(P43,$P$14:$P$48)+COUNTIF($P$14:P43,P43)-1</f>
        <v>3</v>
      </c>
      <c r="R43" s="40">
        <v>24</v>
      </c>
    </row>
    <row r="44" spans="1:18" ht="14.5">
      <c r="C44" s="213" t="s">
        <v>1782</v>
      </c>
      <c r="D44" s="40" t="s">
        <v>28</v>
      </c>
      <c r="E44" s="206">
        <f>'Input Sheet'!B32</f>
        <v>9</v>
      </c>
      <c r="F44" s="207">
        <f t="shared" si="6"/>
        <v>3.3457249070631967E-2</v>
      </c>
      <c r="G44" s="206">
        <f>'Input Sheet'!C32</f>
        <v>8487</v>
      </c>
      <c r="H44" s="207">
        <f t="shared" si="7"/>
        <v>5.5898780198645838E-2</v>
      </c>
      <c r="I44" s="207">
        <f t="shared" si="8"/>
        <v>1.0604453870625664E-3</v>
      </c>
      <c r="J44" s="190">
        <f t="shared" si="9"/>
        <v>-1.6022053571867081</v>
      </c>
      <c r="K44" s="208">
        <f t="shared" si="10"/>
        <v>59.853272203321673</v>
      </c>
      <c r="P44" s="1">
        <f t="shared" ca="1" si="0"/>
        <v>59.853973275668999</v>
      </c>
      <c r="Q44" s="176">
        <f ca="1">RANK(P44,$P$14:$P$48)+COUNTIF($P$14:P44,P44)-1</f>
        <v>12</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-0.35475697909527748</v>
      </c>
      <c r="K47" s="208">
        <f>IF(AND(I47&gt;0,$I$51&gt;0),F47/H47*100,0)</f>
        <v>0</v>
      </c>
      <c r="P47" s="1">
        <f t="shared" ca="1" si="0"/>
        <v>3.9778427172852861E-4</v>
      </c>
      <c r="Q47" s="176">
        <f ca="1">RANK(P47,$P$14:$P$48)+COUNTIF($P$14:P47,P47)-1</f>
        <v>23</v>
      </c>
      <c r="R47" s="40">
        <v>60</v>
      </c>
    </row>
    <row r="48" spans="1:18" ht="14.5">
      <c r="C48" s="205" t="s">
        <v>1785</v>
      </c>
      <c r="D48" s="40" t="s">
        <v>1786</v>
      </c>
      <c r="E48" s="206">
        <f>'Input Sheet'!B34</f>
        <v>4</v>
      </c>
      <c r="F48" s="207">
        <f>IF($E$51=0,0,E48/$E$51)</f>
        <v>1.4869888475836431E-2</v>
      </c>
      <c r="G48" s="206">
        <f>'Input Sheet'!C34</f>
        <v>339</v>
      </c>
      <c r="H48" s="207">
        <f>IF($G$51=0,0,G48/$G$51)</f>
        <v>2.2327897357536158E-3</v>
      </c>
      <c r="I48" s="207">
        <f>IF(G48&gt;0,E48/G48,0)</f>
        <v>1.1799410029498525E-2</v>
      </c>
      <c r="J48" s="190">
        <f>IF(AND((SQRT((H48*(1-H48))/$E$51))&gt;0, $E$51&gt;0),(F48-H48)/(SQRT((H48*(1-H48))/$E$51)),0)</f>
        <v>4.391217935171662</v>
      </c>
      <c r="K48" s="208">
        <f>IF(AND(I48&gt;0,$I$51&gt;0),F48/H48*100,0)</f>
        <v>665.97800221513091</v>
      </c>
      <c r="P48" s="1">
        <f t="shared" ca="1" si="0"/>
        <v>665.97845075051828</v>
      </c>
      <c r="Q48" s="176">
        <f ca="1">RANK(P48,$P$14:$P$48)+COUNTIF($P$14:P48,P48)-1</f>
        <v>1</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269</v>
      </c>
      <c r="F51" s="42"/>
      <c r="G51" s="220">
        <f>SUM(G14:G48)</f>
        <v>151828</v>
      </c>
      <c r="H51" s="17"/>
      <c r="I51" s="221">
        <f>IF(G51&gt;0,E51/G51,0)</f>
        <v>1.7717417077218959E-3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D5196-6560-4D5F-94C2-0D8ED753515E}">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35</v>
      </c>
      <c r="C13" s="226" t="str">
        <f ca="1">INDEX('Wellbeing Acorn Type'!$C$14:$C$48,'Type Sorted'!B13)</f>
        <v>61</v>
      </c>
      <c r="D13" s="40" t="str">
        <f ca="1">INDEX('Wellbeing Acorn Type'!D$14:D$48,'Type Sorted'!$B13)</f>
        <v>Inactive Communal Population</v>
      </c>
      <c r="E13" s="40"/>
      <c r="F13" s="40"/>
      <c r="G13" s="40"/>
      <c r="H13" s="40"/>
      <c r="I13" s="40"/>
      <c r="J13" s="40"/>
      <c r="K13" s="40"/>
      <c r="L13" s="40"/>
      <c r="M13" s="40"/>
      <c r="N13" s="40"/>
      <c r="O13" s="40"/>
      <c r="P13" s="206">
        <f ca="1">INDEX('Wellbeing Acorn Type'!E$14:E$48,'Type Sorted'!$B13)</f>
        <v>4</v>
      </c>
      <c r="Q13" s="207">
        <f ca="1">INDEX('Wellbeing Acorn Type'!F$14:F$48,'Type Sorted'!$B13)</f>
        <v>1.4869888475836431E-2</v>
      </c>
      <c r="R13" s="206">
        <f ca="1">INDEX('Wellbeing Acorn Type'!G$14:G$48,'Type Sorted'!$B13)</f>
        <v>339</v>
      </c>
      <c r="S13" s="207">
        <f ca="1">INDEX('Wellbeing Acorn Type'!H$14:H$48,'Type Sorted'!$B13)</f>
        <v>2.2327897357536158E-3</v>
      </c>
      <c r="T13" s="207">
        <f ca="1">INDEX('Wellbeing Acorn Type'!I$14:I$48,'Type Sorted'!$B13)</f>
        <v>1.1799410029498525E-2</v>
      </c>
      <c r="U13" s="227">
        <f ca="1">INDEX('Wellbeing Acorn Type'!J$14:J$48,'Type Sorted'!$B13)</f>
        <v>4.391217935171662</v>
      </c>
      <c r="V13" s="208">
        <f ca="1">INDEX('Wellbeing Acorn Type'!K$14:K$48,'Type Sorted'!$B13)</f>
        <v>665.97800221513091</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96</v>
      </c>
      <c r="Q14" s="207">
        <f ca="1">INDEX('Wellbeing Acorn Type'!F$14:F$48,'Type Sorted'!$B14)</f>
        <v>0.35687732342007433</v>
      </c>
      <c r="R14" s="206">
        <f ca="1">INDEX('Wellbeing Acorn Type'!G$14:G$48,'Type Sorted'!$B14)</f>
        <v>21269</v>
      </c>
      <c r="S14" s="207">
        <f ca="1">INDEX('Wellbeing Acorn Type'!H$14:H$48,'Type Sorted'!$B14)</f>
        <v>0.14008615011723793</v>
      </c>
      <c r="T14" s="207">
        <f ca="1">INDEX('Wellbeing Acorn Type'!I$14:I$48,'Type Sorted'!$B14)</f>
        <v>4.5136113592552539E-3</v>
      </c>
      <c r="U14" s="227">
        <f ca="1">INDEX('Wellbeing Acorn Type'!J$14:J$48,'Type Sorted'!$B14)</f>
        <v>10.244544750942385</v>
      </c>
      <c r="V14" s="208">
        <f ca="1">INDEX('Wellbeing Acorn Type'!K$14:K$48,'Type Sorted'!$B14)</f>
        <v>254.75560797509539</v>
      </c>
      <c r="W14" s="208"/>
    </row>
    <row r="15" spans="1:28" ht="20.149999999999999" customHeight="1">
      <c r="A15" s="225">
        <v>3</v>
      </c>
      <c r="B15" s="225">
        <f ca="1">MATCH(A15,'Wellbeing Acorn Type'!$Q$14:$Q$48,0)</f>
        <v>30</v>
      </c>
      <c r="C15" s="226" t="str">
        <f ca="1">INDEX('Wellbeing Acorn Type'!$C$14:$C$48,'Type Sorted'!B15)</f>
        <v>4.24</v>
      </c>
      <c r="D15" s="40" t="str">
        <f ca="1">INDEX('Wellbeing Acorn Type'!D$14:D$48,'Type Sorted'!$B15)</f>
        <v>Five-A-Day Greys</v>
      </c>
      <c r="E15" s="40"/>
      <c r="F15" s="40"/>
      <c r="G15" s="40"/>
      <c r="H15" s="40"/>
      <c r="I15" s="40"/>
      <c r="J15" s="40"/>
      <c r="K15" s="40"/>
      <c r="L15" s="40"/>
      <c r="M15" s="40"/>
      <c r="N15" s="40"/>
      <c r="O15" s="40"/>
      <c r="P15" s="206">
        <f ca="1">INDEX('Wellbeing Acorn Type'!E$14:E$48,'Type Sorted'!$B15)</f>
        <v>39</v>
      </c>
      <c r="Q15" s="207">
        <f ca="1">INDEX('Wellbeing Acorn Type'!F$14:F$48,'Type Sorted'!$B15)</f>
        <v>0.1449814126394052</v>
      </c>
      <c r="R15" s="206">
        <f ca="1">INDEX('Wellbeing Acorn Type'!G$14:G$48,'Type Sorted'!$B15)</f>
        <v>11759</v>
      </c>
      <c r="S15" s="207">
        <f ca="1">INDEX('Wellbeing Acorn Type'!H$14:H$48,'Type Sorted'!$B15)</f>
        <v>7.7449482308928522E-2</v>
      </c>
      <c r="T15" s="207">
        <f ca="1">INDEX('Wellbeing Acorn Type'!I$14:I$48,'Type Sorted'!$B15)</f>
        <v>3.3166085551492473E-3</v>
      </c>
      <c r="U15" s="227">
        <f ca="1">INDEX('Wellbeing Acorn Type'!J$14:J$48,'Type Sorted'!$B15)</f>
        <v>4.1436299714708262</v>
      </c>
      <c r="V15" s="208">
        <f ca="1">INDEX('Wellbeing Acorn Type'!K$14:K$48,'Type Sorted'!$B15)</f>
        <v>187.19481178855014</v>
      </c>
      <c r="W15" s="208"/>
    </row>
    <row r="16" spans="1:28" ht="20.149999999999999" customHeight="1">
      <c r="A16" s="225">
        <v>4</v>
      </c>
      <c r="B16" s="225">
        <f ca="1">MATCH(A16,'Wellbeing Acorn Type'!$Q$14:$Q$48,0)</f>
        <v>2</v>
      </c>
      <c r="C16" s="226" t="str">
        <f ca="1">INDEX('Wellbeing Acorn Type'!$C$14:$C$48,'Type Sorted'!B16)</f>
        <v>1.2</v>
      </c>
      <c r="D16" s="40" t="str">
        <f ca="1">INDEX('Wellbeing Acorn Type'!D$14:D$48,'Type Sorted'!$B16)</f>
        <v>Poorly Pensioners</v>
      </c>
      <c r="E16" s="40"/>
      <c r="F16" s="40"/>
      <c r="G16" s="40"/>
      <c r="H16" s="40"/>
      <c r="I16" s="40"/>
      <c r="J16" s="40"/>
      <c r="K16" s="40"/>
      <c r="L16" s="40"/>
      <c r="M16" s="40"/>
      <c r="N16" s="40"/>
      <c r="O16" s="40"/>
      <c r="P16" s="206">
        <f ca="1">INDEX('Wellbeing Acorn Type'!E$14:E$48,'Type Sorted'!$B16)</f>
        <v>12</v>
      </c>
      <c r="Q16" s="207">
        <f ca="1">INDEX('Wellbeing Acorn Type'!F$14:F$48,'Type Sorted'!$B16)</f>
        <v>4.4609665427509292E-2</v>
      </c>
      <c r="R16" s="206">
        <f ca="1">INDEX('Wellbeing Acorn Type'!G$14:G$48,'Type Sorted'!$B16)</f>
        <v>5698</v>
      </c>
      <c r="S16" s="207">
        <f ca="1">INDEX('Wellbeing Acorn Type'!H$14:H$48,'Type Sorted'!$B16)</f>
        <v>3.7529309481782014E-2</v>
      </c>
      <c r="T16" s="207">
        <f ca="1">INDEX('Wellbeing Acorn Type'!I$14:I$48,'Type Sorted'!$B16)</f>
        <v>2.106002106002106E-3</v>
      </c>
      <c r="U16" s="227">
        <f ca="1">INDEX('Wellbeing Acorn Type'!J$14:J$48,'Type Sorted'!$B16)</f>
        <v>0.61101544431410681</v>
      </c>
      <c r="V16" s="208">
        <f ca="1">INDEX('Wellbeing Acorn Type'!K$14:K$48,'Type Sorted'!$B16)</f>
        <v>118.86620362456794</v>
      </c>
      <c r="W16" s="208"/>
    </row>
    <row r="17" spans="1:23" ht="20.149999999999999" customHeight="1">
      <c r="A17" s="225">
        <v>5</v>
      </c>
      <c r="B17" s="225">
        <f ca="1">MATCH(A17,'Wellbeing Acorn Type'!$Q$14:$Q$48,0)</f>
        <v>21</v>
      </c>
      <c r="C17" s="226" t="str">
        <f ca="1">INDEX('Wellbeing Acorn Type'!$C$14:$C$48,'Type Sorted'!B17)</f>
        <v>3.17</v>
      </c>
      <c r="D17" s="40" t="str">
        <f ca="1">INDEX('Wellbeing Acorn Type'!D$14:D$48,'Type Sorted'!$B17)</f>
        <v>Everthing in Moderation</v>
      </c>
      <c r="E17" s="40"/>
      <c r="F17" s="40"/>
      <c r="G17" s="40"/>
      <c r="H17" s="40"/>
      <c r="I17" s="40"/>
      <c r="J17" s="40"/>
      <c r="K17" s="40"/>
      <c r="L17" s="40"/>
      <c r="M17" s="40"/>
      <c r="N17" s="40"/>
      <c r="O17" s="40"/>
      <c r="P17" s="206">
        <f ca="1">INDEX('Wellbeing Acorn Type'!E$14:E$48,'Type Sorted'!$B17)</f>
        <v>20</v>
      </c>
      <c r="Q17" s="207">
        <f ca="1">INDEX('Wellbeing Acorn Type'!F$14:F$48,'Type Sorted'!$B17)</f>
        <v>7.434944237918216E-2</v>
      </c>
      <c r="R17" s="206">
        <f ca="1">INDEX('Wellbeing Acorn Type'!G$14:G$48,'Type Sorted'!$B17)</f>
        <v>11016</v>
      </c>
      <c r="S17" s="207">
        <f ca="1">INDEX('Wellbeing Acorn Type'!H$14:H$48,'Type Sorted'!$B17)</f>
        <v>7.255578681139184E-2</v>
      </c>
      <c r="T17" s="207">
        <f ca="1">INDEX('Wellbeing Acorn Type'!I$14:I$48,'Type Sorted'!$B17)</f>
        <v>1.8155410312273058E-3</v>
      </c>
      <c r="U17" s="227">
        <f ca="1">INDEX('Wellbeing Acorn Type'!J$14:J$48,'Type Sorted'!$B17)</f>
        <v>0.11340579934460034</v>
      </c>
      <c r="V17" s="208">
        <f ca="1">INDEX('Wellbeing Acorn Type'!K$14:K$48,'Type Sorted'!$B17)</f>
        <v>102.47210546066148</v>
      </c>
      <c r="W17" s="208"/>
    </row>
    <row r="18" spans="1:23" ht="20.149999999999999" customHeight="1">
      <c r="A18" s="225">
        <v>6</v>
      </c>
      <c r="B18" s="225">
        <f ca="1">MATCH(A18,'Wellbeing Acorn Type'!$Q$14:$Q$48,0)</f>
        <v>4</v>
      </c>
      <c r="C18" s="226" t="str">
        <f ca="1">INDEX('Wellbeing Acorn Type'!$C$14:$C$48,'Type Sorted'!B18)</f>
        <v>1.4</v>
      </c>
      <c r="D18" s="40" t="str">
        <f ca="1">INDEX('Wellbeing Acorn Type'!D$14:D$48,'Type Sorted'!$B18)</f>
        <v>Elderly Ailments</v>
      </c>
      <c r="E18" s="40"/>
      <c r="F18" s="40"/>
      <c r="G18" s="40"/>
      <c r="H18" s="40"/>
      <c r="I18" s="40"/>
      <c r="J18" s="40"/>
      <c r="K18" s="40"/>
      <c r="L18" s="40"/>
      <c r="M18" s="40"/>
      <c r="N18" s="40"/>
      <c r="O18" s="40"/>
      <c r="P18" s="206">
        <f ca="1">INDEX('Wellbeing Acorn Type'!E$14:E$48,'Type Sorted'!$B18)</f>
        <v>13</v>
      </c>
      <c r="Q18" s="207">
        <f ca="1">INDEX('Wellbeing Acorn Type'!F$14:F$48,'Type Sorted'!$B18)</f>
        <v>4.8327137546468404E-2</v>
      </c>
      <c r="R18" s="206">
        <f ca="1">INDEX('Wellbeing Acorn Type'!G$14:G$48,'Type Sorted'!$B18)</f>
        <v>7426</v>
      </c>
      <c r="S18" s="207">
        <f ca="1">INDEX('Wellbeing Acorn Type'!H$14:H$48,'Type Sorted'!$B18)</f>
        <v>4.8910609373765047E-2</v>
      </c>
      <c r="T18" s="207">
        <f ca="1">INDEX('Wellbeing Acorn Type'!I$14:I$48,'Type Sorted'!$B18)</f>
        <v>1.7506059789927282E-3</v>
      </c>
      <c r="U18" s="227">
        <f ca="1">INDEX('Wellbeing Acorn Type'!J$14:J$48,'Type Sorted'!$B18)</f>
        <v>-4.4369427570102475E-2</v>
      </c>
      <c r="V18" s="208">
        <f ca="1">INDEX('Wellbeing Acorn Type'!K$14:K$48,'Type Sorted'!$B18)</f>
        <v>98.807064899073595</v>
      </c>
      <c r="W18" s="208"/>
    </row>
    <row r="19" spans="1:23" ht="20.149999999999999" customHeight="1">
      <c r="A19" s="225">
        <v>7</v>
      </c>
      <c r="B19" s="225">
        <f ca="1">MATCH(A19,'Wellbeing Acorn Type'!$Q$14:$Q$48,0)</f>
        <v>5</v>
      </c>
      <c r="C19" s="226" t="str">
        <f ca="1">INDEX('Wellbeing Acorn Type'!$C$14:$C$48,'Type Sorted'!B19)</f>
        <v>1.5</v>
      </c>
      <c r="D19" s="40" t="str">
        <f ca="1">INDEX('Wellbeing Acorn Type'!D$14:D$48,'Type Sorted'!$B19)</f>
        <v>Countryside Complacency</v>
      </c>
      <c r="E19" s="40"/>
      <c r="F19" s="40"/>
      <c r="G19" s="40"/>
      <c r="H19" s="40"/>
      <c r="I19" s="40"/>
      <c r="J19" s="40"/>
      <c r="K19" s="40"/>
      <c r="L19" s="40"/>
      <c r="M19" s="40"/>
      <c r="N19" s="40"/>
      <c r="O19" s="40"/>
      <c r="P19" s="206">
        <f ca="1">INDEX('Wellbeing Acorn Type'!E$14:E$48,'Type Sorted'!$B19)</f>
        <v>9</v>
      </c>
      <c r="Q19" s="207">
        <f ca="1">INDEX('Wellbeing Acorn Type'!F$14:F$48,'Type Sorted'!$B19)</f>
        <v>3.3457249070631967E-2</v>
      </c>
      <c r="R19" s="206">
        <f ca="1">INDEX('Wellbeing Acorn Type'!G$14:G$48,'Type Sorted'!$B19)</f>
        <v>5184</v>
      </c>
      <c r="S19" s="207">
        <f ca="1">INDEX('Wellbeing Acorn Type'!H$14:H$48,'Type Sorted'!$B19)</f>
        <v>3.4143899675949101E-2</v>
      </c>
      <c r="T19" s="207">
        <f ca="1">INDEX('Wellbeing Acorn Type'!I$14:I$48,'Type Sorted'!$B19)</f>
        <v>1.736111111111111E-3</v>
      </c>
      <c r="U19" s="227">
        <f ca="1">INDEX('Wellbeing Acorn Type'!J$14:J$48,'Type Sorted'!$B19)</f>
        <v>-6.2015346249969017E-2</v>
      </c>
      <c r="V19" s="208">
        <f ca="1">INDEX('Wellbeing Acorn Type'!K$14:K$48,'Type Sorted'!$B19)</f>
        <v>97.988950846757533</v>
      </c>
      <c r="W19" s="208"/>
    </row>
    <row r="20" spans="1:23" ht="20.149999999999999" customHeight="1">
      <c r="A20" s="225">
        <v>8</v>
      </c>
      <c r="B20" s="225">
        <f ca="1">MATCH(A20,'Wellbeing Acorn Type'!$Q$14:$Q$48,0)</f>
        <v>20</v>
      </c>
      <c r="C20" s="226" t="str">
        <f ca="1">INDEX('Wellbeing Acorn Type'!$C$14:$C$48,'Type Sorted'!B20)</f>
        <v>3.16</v>
      </c>
      <c r="D20" s="40" t="str">
        <f ca="1">INDEX('Wellbeing Acorn Type'!D$14:D$48,'Type Sorted'!$B20)</f>
        <v>Countryside Concerns</v>
      </c>
      <c r="E20" s="40"/>
      <c r="F20" s="40"/>
      <c r="G20" s="40"/>
      <c r="H20" s="40"/>
      <c r="I20" s="40"/>
      <c r="J20" s="40"/>
      <c r="K20" s="40"/>
      <c r="L20" s="40"/>
      <c r="M20" s="40"/>
      <c r="N20" s="40"/>
      <c r="O20" s="40"/>
      <c r="P20" s="206">
        <f ca="1">INDEX('Wellbeing Acorn Type'!E$14:E$48,'Type Sorted'!$B20)</f>
        <v>15</v>
      </c>
      <c r="Q20" s="207">
        <f ca="1">INDEX('Wellbeing Acorn Type'!F$14:F$48,'Type Sorted'!$B20)</f>
        <v>5.5762081784386616E-2</v>
      </c>
      <c r="R20" s="206">
        <f ca="1">INDEX('Wellbeing Acorn Type'!G$14:G$48,'Type Sorted'!$B20)</f>
        <v>9356</v>
      </c>
      <c r="S20" s="207">
        <f ca="1">INDEX('Wellbeing Acorn Type'!H$14:H$48,'Type Sorted'!$B20)</f>
        <v>6.1622362146639617E-2</v>
      </c>
      <c r="T20" s="207">
        <f ca="1">INDEX('Wellbeing Acorn Type'!I$14:I$48,'Type Sorted'!$B20)</f>
        <v>1.6032492518170158E-3</v>
      </c>
      <c r="U20" s="227">
        <f ca="1">INDEX('Wellbeing Acorn Type'!J$14:J$48,'Type Sorted'!$B20)</f>
        <v>-0.39970219921469619</v>
      </c>
      <c r="V20" s="208">
        <f ca="1">INDEX('Wellbeing Acorn Type'!K$14:K$48,'Type Sorted'!$B20)</f>
        <v>90.490010187685456</v>
      </c>
      <c r="W20" s="208"/>
    </row>
    <row r="21" spans="1:23" ht="20.149999999999999" customHeight="1">
      <c r="A21" s="225">
        <v>9</v>
      </c>
      <c r="B21" s="225">
        <f ca="1">MATCH(A21,'Wellbeing Acorn Type'!$Q$14:$Q$48,0)</f>
        <v>29</v>
      </c>
      <c r="C21" s="226" t="str">
        <f ca="1">INDEX('Wellbeing Acorn Type'!$C$14:$C$48,'Type Sorted'!B21)</f>
        <v>4.23</v>
      </c>
      <c r="D21" s="40" t="str">
        <f ca="1">INDEX('Wellbeing Acorn Type'!D$14:D$48,'Type Sorted'!$B21)</f>
        <v>Happy Families</v>
      </c>
      <c r="E21" s="40"/>
      <c r="F21" s="40"/>
      <c r="G21" s="40"/>
      <c r="H21" s="40"/>
      <c r="I21" s="40"/>
      <c r="J21" s="40"/>
      <c r="K21" s="40"/>
      <c r="L21" s="40"/>
      <c r="M21" s="40"/>
      <c r="N21" s="40"/>
      <c r="O21" s="40"/>
      <c r="P21" s="206">
        <f ca="1">INDEX('Wellbeing Acorn Type'!E$14:E$48,'Type Sorted'!$B21)</f>
        <v>9</v>
      </c>
      <c r="Q21" s="207">
        <f ca="1">INDEX('Wellbeing Acorn Type'!F$14:F$48,'Type Sorted'!$B21)</f>
        <v>3.3457249070631967E-2</v>
      </c>
      <c r="R21" s="206">
        <f ca="1">INDEX('Wellbeing Acorn Type'!G$14:G$48,'Type Sorted'!$B21)</f>
        <v>6358</v>
      </c>
      <c r="S21" s="207">
        <f ca="1">INDEX('Wellbeing Acorn Type'!H$14:H$48,'Type Sorted'!$B21)</f>
        <v>4.1876333746081094E-2</v>
      </c>
      <c r="T21" s="207">
        <f ca="1">INDEX('Wellbeing Acorn Type'!I$14:I$48,'Type Sorted'!$B21)</f>
        <v>1.4155394778232148E-3</v>
      </c>
      <c r="U21" s="227">
        <f ca="1">INDEX('Wellbeing Acorn Type'!J$14:J$48,'Type Sorted'!$B21)</f>
        <v>-0.6893597262404193</v>
      </c>
      <c r="V21" s="208">
        <f ca="1">INDEX('Wellbeing Acorn Type'!K$14:K$48,'Type Sorted'!$B21)</f>
        <v>79.895363508900758</v>
      </c>
      <c r="W21" s="208"/>
    </row>
    <row r="22" spans="1:23" ht="20.149999999999999" customHeight="1">
      <c r="A22" s="225">
        <v>10</v>
      </c>
      <c r="B22" s="225">
        <f ca="1">MATCH(A22,'Wellbeing Acorn Type'!$Q$14:$Q$48,0)</f>
        <v>26</v>
      </c>
      <c r="C22" s="226" t="str">
        <f ca="1">INDEX('Wellbeing Acorn Type'!$C$14:$C$48,'Type Sorted'!B22)</f>
        <v>4.20</v>
      </c>
      <c r="D22" s="40" t="str">
        <f ca="1">INDEX('Wellbeing Acorn Type'!D$14:D$48,'Type Sorted'!$B22)</f>
        <v>Perky Pensioners</v>
      </c>
      <c r="E22" s="40"/>
      <c r="F22" s="40"/>
      <c r="G22" s="40"/>
      <c r="H22" s="40"/>
      <c r="I22" s="40"/>
      <c r="J22" s="40"/>
      <c r="K22" s="40"/>
      <c r="L22" s="40"/>
      <c r="M22" s="40"/>
      <c r="N22" s="40"/>
      <c r="O22" s="40"/>
      <c r="P22" s="206">
        <f ca="1">INDEX('Wellbeing Acorn Type'!E$14:E$48,'Type Sorted'!$B22)</f>
        <v>15</v>
      </c>
      <c r="Q22" s="207">
        <f ca="1">INDEX('Wellbeing Acorn Type'!F$14:F$48,'Type Sorted'!$B22)</f>
        <v>5.5762081784386616E-2</v>
      </c>
      <c r="R22" s="206">
        <f ca="1">INDEX('Wellbeing Acorn Type'!G$14:G$48,'Type Sorted'!$B22)</f>
        <v>11244</v>
      </c>
      <c r="S22" s="207">
        <f ca="1">INDEX('Wellbeing Acorn Type'!H$14:H$48,'Type Sorted'!$B22)</f>
        <v>7.405748610269515E-2</v>
      </c>
      <c r="T22" s="207">
        <f ca="1">INDEX('Wellbeing Acorn Type'!I$14:I$48,'Type Sorted'!$B22)</f>
        <v>1.3340448239060833E-3</v>
      </c>
      <c r="U22" s="227">
        <f ca="1">INDEX('Wellbeing Acorn Type'!J$14:J$48,'Type Sorted'!$B22)</f>
        <v>-1.1458866408800332</v>
      </c>
      <c r="V22" s="208">
        <f ca="1">INDEX('Wellbeing Acorn Type'!K$14:K$48,'Type Sorted'!$B22)</f>
        <v>75.295671942012206</v>
      </c>
      <c r="W22" s="208"/>
    </row>
    <row r="23" spans="1:23" ht="20.149999999999999" customHeight="1">
      <c r="A23" s="225">
        <v>11</v>
      </c>
      <c r="B23" s="225">
        <f ca="1">MATCH(A23,'Wellbeing Acorn Type'!$Q$14:$Q$48,0)</f>
        <v>27</v>
      </c>
      <c r="C23" s="226" t="str">
        <f ca="1">INDEX('Wellbeing Acorn Type'!$C$14:$C$48,'Type Sorted'!B23)</f>
        <v>4.21</v>
      </c>
      <c r="D23" s="40" t="str">
        <f ca="1">INDEX('Wellbeing Acorn Type'!D$14:D$48,'Type Sorted'!$B23)</f>
        <v>Sensible Seniors</v>
      </c>
      <c r="E23" s="40"/>
      <c r="F23" s="40"/>
      <c r="G23" s="40"/>
      <c r="H23" s="40"/>
      <c r="I23" s="40"/>
      <c r="J23" s="40"/>
      <c r="K23" s="40"/>
      <c r="L23" s="40"/>
      <c r="M23" s="40"/>
      <c r="N23" s="40"/>
      <c r="O23" s="40"/>
      <c r="P23" s="206">
        <f ca="1">INDEX('Wellbeing Acorn Type'!E$14:E$48,'Type Sorted'!$B23)</f>
        <v>3</v>
      </c>
      <c r="Q23" s="207">
        <f ca="1">INDEX('Wellbeing Acorn Type'!F$14:F$48,'Type Sorted'!$B23)</f>
        <v>1.1152416356877323E-2</v>
      </c>
      <c r="R23" s="206">
        <f ca="1">INDEX('Wellbeing Acorn Type'!G$14:G$48,'Type Sorted'!$B23)</f>
        <v>2716</v>
      </c>
      <c r="S23" s="207">
        <f ca="1">INDEX('Wellbeing Acorn Type'!H$14:H$48,'Type Sorted'!$B23)</f>
        <v>1.788866348763074E-2</v>
      </c>
      <c r="T23" s="207">
        <f ca="1">INDEX('Wellbeing Acorn Type'!I$14:I$48,'Type Sorted'!$B23)</f>
        <v>1.1045655375552283E-3</v>
      </c>
      <c r="U23" s="227">
        <f ca="1">INDEX('Wellbeing Acorn Type'!J$14:J$48,'Type Sorted'!$B23)</f>
        <v>-0.8335369228268843</v>
      </c>
      <c r="V23" s="208">
        <f ca="1">INDEX('Wellbeing Acorn Type'!K$14:K$48,'Type Sorted'!$B23)</f>
        <v>62.343485663916432</v>
      </c>
      <c r="W23" s="208"/>
    </row>
    <row r="24" spans="1:23" ht="20.149999999999999" customHeight="1">
      <c r="A24" s="225">
        <v>12</v>
      </c>
      <c r="B24" s="225">
        <f ca="1">MATCH(A24,'Wellbeing Acorn Type'!$Q$14:$Q$48,0)</f>
        <v>31</v>
      </c>
      <c r="C24" s="226" t="str">
        <f ca="1">INDEX('Wellbeing Acorn Type'!$C$14:$C$48,'Type Sorted'!B24)</f>
        <v>4.25</v>
      </c>
      <c r="D24" s="40" t="str">
        <f ca="1">INDEX('Wellbeing Acorn Type'!D$14:D$48,'Type Sorted'!$B24)</f>
        <v>Healthy, Wealthy &amp; Wine</v>
      </c>
      <c r="E24" s="40"/>
      <c r="F24" s="40"/>
      <c r="G24" s="40"/>
      <c r="H24" s="40"/>
      <c r="I24" s="40"/>
      <c r="J24" s="40"/>
      <c r="K24" s="40"/>
      <c r="L24" s="40"/>
      <c r="M24" s="40"/>
      <c r="N24" s="40"/>
      <c r="O24" s="40"/>
      <c r="P24" s="206">
        <f ca="1">INDEX('Wellbeing Acorn Type'!E$14:E$48,'Type Sorted'!$B24)</f>
        <v>9</v>
      </c>
      <c r="Q24" s="207">
        <f ca="1">INDEX('Wellbeing Acorn Type'!F$14:F$48,'Type Sorted'!$B24)</f>
        <v>3.3457249070631967E-2</v>
      </c>
      <c r="R24" s="206">
        <f ca="1">INDEX('Wellbeing Acorn Type'!G$14:G$48,'Type Sorted'!$B24)</f>
        <v>8487</v>
      </c>
      <c r="S24" s="207">
        <f ca="1">INDEX('Wellbeing Acorn Type'!H$14:H$48,'Type Sorted'!$B24)</f>
        <v>5.5898780198645838E-2</v>
      </c>
      <c r="T24" s="207">
        <f ca="1">INDEX('Wellbeing Acorn Type'!I$14:I$48,'Type Sorted'!$B24)</f>
        <v>1.0604453870625664E-3</v>
      </c>
      <c r="U24" s="227">
        <f ca="1">INDEX('Wellbeing Acorn Type'!J$14:J$48,'Type Sorted'!$B24)</f>
        <v>-1.6022053571867081</v>
      </c>
      <c r="V24" s="208">
        <f ca="1">INDEX('Wellbeing Acorn Type'!K$14:K$48,'Type Sorted'!$B24)</f>
        <v>59.853272203321673</v>
      </c>
      <c r="W24" s="208"/>
    </row>
    <row r="25" spans="1:23" ht="20.149999999999999" customHeight="1">
      <c r="A25" s="225">
        <v>13</v>
      </c>
      <c r="B25" s="225">
        <f ca="1">MATCH(A25,'Wellbeing Acorn Type'!$Q$14:$Q$48,0)</f>
        <v>19</v>
      </c>
      <c r="C25" s="226" t="str">
        <f ca="1">INDEX('Wellbeing Acorn Type'!$C$14:$C$48,'Type Sorted'!B25)</f>
        <v>3.15</v>
      </c>
      <c r="D25" s="40" t="str">
        <f ca="1">INDEX('Wellbeing Acorn Type'!D$14:D$48,'Type Sorted'!$B25)</f>
        <v>Borderline Behaviours</v>
      </c>
      <c r="E25" s="40"/>
      <c r="F25" s="40"/>
      <c r="G25" s="40"/>
      <c r="H25" s="40"/>
      <c r="I25" s="40"/>
      <c r="J25" s="40"/>
      <c r="K25" s="40"/>
      <c r="L25" s="40"/>
      <c r="M25" s="40"/>
      <c r="N25" s="40"/>
      <c r="O25" s="40"/>
      <c r="P25" s="206">
        <f ca="1">INDEX('Wellbeing Acorn Type'!E$14:E$48,'Type Sorted'!$B25)</f>
        <v>5</v>
      </c>
      <c r="Q25" s="207">
        <f ca="1">INDEX('Wellbeing Acorn Type'!F$14:F$48,'Type Sorted'!$B25)</f>
        <v>1.858736059479554E-2</v>
      </c>
      <c r="R25" s="206">
        <f ca="1">INDEX('Wellbeing Acorn Type'!G$14:G$48,'Type Sorted'!$B25)</f>
        <v>6716</v>
      </c>
      <c r="S25" s="207">
        <f ca="1">INDEX('Wellbeing Acorn Type'!H$14:H$48,'Type Sorted'!$B25)</f>
        <v>4.4234265089443316E-2</v>
      </c>
      <c r="T25" s="207">
        <f ca="1">INDEX('Wellbeing Acorn Type'!I$14:I$48,'Type Sorted'!$B25)</f>
        <v>7.4449076831447291E-4</v>
      </c>
      <c r="U25" s="227">
        <f ca="1">INDEX('Wellbeing Acorn Type'!J$14:J$48,'Type Sorted'!$B25)</f>
        <v>-2.045766007651717</v>
      </c>
      <c r="V25" s="208">
        <f ca="1">INDEX('Wellbeing Acorn Type'!K$14:K$48,'Type Sorted'!$B25)</f>
        <v>42.020276718085427</v>
      </c>
      <c r="W25" s="208"/>
    </row>
    <row r="26" spans="1:23" ht="20.149999999999999" customHeight="1">
      <c r="A26" s="225">
        <v>14</v>
      </c>
      <c r="B26" s="225">
        <f ca="1">MATCH(A26,'Wellbeing Acorn Type'!$Q$14:$Q$48,0)</f>
        <v>14</v>
      </c>
      <c r="C26" s="226" t="str">
        <f ca="1">INDEX('Wellbeing Acorn Type'!$C$14:$C$48,'Type Sorted'!B26)</f>
        <v>2.12</v>
      </c>
      <c r="D26" s="40" t="str">
        <f ca="1">INDEX('Wellbeing Acorn Type'!D$14:D$48,'Type Sorted'!$B26)</f>
        <v>Perilous Futures</v>
      </c>
      <c r="E26" s="40"/>
      <c r="F26" s="40"/>
      <c r="G26" s="40"/>
      <c r="H26" s="40"/>
      <c r="I26" s="40"/>
      <c r="J26" s="40"/>
      <c r="K26" s="40"/>
      <c r="L26" s="40"/>
      <c r="M26" s="40"/>
      <c r="N26" s="40"/>
      <c r="O26" s="40"/>
      <c r="P26" s="206">
        <f ca="1">INDEX('Wellbeing Acorn Type'!E$14:E$48,'Type Sorted'!$B26)</f>
        <v>2</v>
      </c>
      <c r="Q26" s="207">
        <f ca="1">INDEX('Wellbeing Acorn Type'!F$14:F$48,'Type Sorted'!$B26)</f>
        <v>7.4349442379182153E-3</v>
      </c>
      <c r="R26" s="206">
        <f ca="1">INDEX('Wellbeing Acorn Type'!G$14:G$48,'Type Sorted'!$B26)</f>
        <v>2709</v>
      </c>
      <c r="S26" s="207">
        <f ca="1">INDEX('Wellbeing Acorn Type'!H$14:H$48,'Type Sorted'!$B26)</f>
        <v>1.7842558684827568E-2</v>
      </c>
      <c r="T26" s="207">
        <f ca="1">INDEX('Wellbeing Acorn Type'!I$14:I$48,'Type Sorted'!$B26)</f>
        <v>7.3827980804724988E-4</v>
      </c>
      <c r="U26" s="227">
        <f ca="1">INDEX('Wellbeing Acorn Type'!J$14:J$48,'Type Sorted'!$B26)</f>
        <v>-1.2894610038682639</v>
      </c>
      <c r="V26" s="208">
        <f ca="1">INDEX('Wellbeing Acorn Type'!K$14:K$48,'Type Sorted'!$B26)</f>
        <v>41.669719961411843</v>
      </c>
      <c r="W26" s="208"/>
    </row>
    <row r="27" spans="1:23" ht="20.149999999999999" customHeight="1">
      <c r="A27" s="225">
        <v>15</v>
      </c>
      <c r="B27" s="225">
        <f ca="1">MATCH(A27,'Wellbeing Acorn Type'!$Q$14:$Q$48,0)</f>
        <v>1</v>
      </c>
      <c r="C27" s="226" t="str">
        <f ca="1">INDEX('Wellbeing Acorn Type'!$C$14:$C$48,'Type Sorted'!B27)</f>
        <v>1.1</v>
      </c>
      <c r="D27" s="40" t="str">
        <f ca="1">INDEX('Wellbeing Acorn Type'!D$14:D$48,'Type Sorted'!$B27)</f>
        <v>Limited Living</v>
      </c>
      <c r="E27" s="40"/>
      <c r="F27" s="40"/>
      <c r="G27" s="40"/>
      <c r="H27" s="40"/>
      <c r="I27" s="40"/>
      <c r="J27" s="40"/>
      <c r="K27" s="40"/>
      <c r="L27" s="40"/>
      <c r="M27" s="40"/>
      <c r="N27" s="40"/>
      <c r="O27" s="40"/>
      <c r="P27" s="206">
        <f ca="1">INDEX('Wellbeing Acorn Type'!E$14:E$48,'Type Sorted'!$B27)</f>
        <v>2</v>
      </c>
      <c r="Q27" s="207">
        <f ca="1">INDEX('Wellbeing Acorn Type'!F$14:F$48,'Type Sorted'!$B27)</f>
        <v>7.4349442379182153E-3</v>
      </c>
      <c r="R27" s="206">
        <f ca="1">INDEX('Wellbeing Acorn Type'!G$14:G$48,'Type Sorted'!$B27)</f>
        <v>2777</v>
      </c>
      <c r="S27" s="207">
        <f ca="1">INDEX('Wellbeing Acorn Type'!H$14:H$48,'Type Sorted'!$B27)</f>
        <v>1.8290433912058382E-2</v>
      </c>
      <c r="T27" s="207">
        <f ca="1">INDEX('Wellbeing Acorn Type'!I$14:I$48,'Type Sorted'!$B27)</f>
        <v>7.2020165646380992E-4</v>
      </c>
      <c r="U27" s="227">
        <f ca="1">INDEX('Wellbeing Acorn Type'!J$14:J$48,'Type Sorted'!$B27)</f>
        <v>-1.3286850327748401</v>
      </c>
      <c r="V27" s="208">
        <f ca="1">INDEX('Wellbeing Acorn Type'!K$14:K$48,'Type Sorted'!$B27)</f>
        <v>40.649359515831719</v>
      </c>
      <c r="W27" s="208"/>
    </row>
    <row r="28" spans="1:23" ht="20.149999999999999" customHeight="1">
      <c r="A28" s="225">
        <v>16</v>
      </c>
      <c r="B28" s="225">
        <f ca="1">MATCH(A28,'Wellbeing Acorn Type'!$Q$14:$Q$48,0)</f>
        <v>18</v>
      </c>
      <c r="C28" s="226" t="str">
        <f ca="1">INDEX('Wellbeing Acorn Type'!$C$14:$C$48,'Type Sorted'!B28)</f>
        <v>3.14</v>
      </c>
      <c r="D28" s="40" t="str">
        <f ca="1">INDEX('Wellbeing Acorn Type'!D$14:D$48,'Type Sorted'!$B28)</f>
        <v>Rooted Routines</v>
      </c>
      <c r="E28" s="40"/>
      <c r="F28" s="40"/>
      <c r="G28" s="40"/>
      <c r="H28" s="40"/>
      <c r="I28" s="40"/>
      <c r="J28" s="40"/>
      <c r="K28" s="40"/>
      <c r="L28" s="40"/>
      <c r="M28" s="40"/>
      <c r="N28" s="40"/>
      <c r="O28" s="40"/>
      <c r="P28" s="206">
        <f ca="1">INDEX('Wellbeing Acorn Type'!E$14:E$48,'Type Sorted'!$B28)</f>
        <v>4</v>
      </c>
      <c r="Q28" s="207">
        <f ca="1">INDEX('Wellbeing Acorn Type'!F$14:F$48,'Type Sorted'!$B28)</f>
        <v>1.4869888475836431E-2</v>
      </c>
      <c r="R28" s="206">
        <f ca="1">INDEX('Wellbeing Acorn Type'!G$14:G$48,'Type Sorted'!$B28)</f>
        <v>6104</v>
      </c>
      <c r="S28" s="207">
        <f ca="1">INDEX('Wellbeing Acorn Type'!H$14:H$48,'Type Sorted'!$B28)</f>
        <v>4.020338804436599E-2</v>
      </c>
      <c r="T28" s="207">
        <f ca="1">INDEX('Wellbeing Acorn Type'!I$14:I$48,'Type Sorted'!$B28)</f>
        <v>6.5530799475753605E-4</v>
      </c>
      <c r="U28" s="227">
        <f ca="1">INDEX('Wellbeing Acorn Type'!J$14:J$48,'Type Sorted'!$B28)</f>
        <v>-2.1151949172039641</v>
      </c>
      <c r="V28" s="208">
        <f ca="1">INDEX('Wellbeing Acorn Type'!K$14:K$48,'Type Sorted'!$B28)</f>
        <v>36.986655103363262</v>
      </c>
      <c r="W28" s="208"/>
    </row>
    <row r="29" spans="1:23" ht="20.149999999999999" customHeight="1">
      <c r="A29" s="225">
        <v>17</v>
      </c>
      <c r="B29" s="225">
        <f ca="1">MATCH(A29,'Wellbeing Acorn Type'!$Q$14:$Q$48,0)</f>
        <v>15</v>
      </c>
      <c r="C29" s="226" t="str">
        <f ca="1">INDEX('Wellbeing Acorn Type'!$C$14:$C$48,'Type Sorted'!B29)</f>
        <v>2.13</v>
      </c>
      <c r="D29" s="40" t="str">
        <f ca="1">INDEX('Wellbeing Acorn Type'!D$14:D$48,'Type Sorted'!$B29)</f>
        <v>Regular Revellers</v>
      </c>
      <c r="E29" s="40"/>
      <c r="F29" s="40"/>
      <c r="G29" s="40"/>
      <c r="H29" s="40"/>
      <c r="I29" s="40"/>
      <c r="J29" s="40"/>
      <c r="K29" s="40"/>
      <c r="L29" s="40"/>
      <c r="M29" s="40"/>
      <c r="N29" s="40"/>
      <c r="O29" s="40"/>
      <c r="P29" s="206">
        <f ca="1">INDEX('Wellbeing Acorn Type'!E$14:E$48,'Type Sorted'!$B29)</f>
        <v>2</v>
      </c>
      <c r="Q29" s="207">
        <f ca="1">INDEX('Wellbeing Acorn Type'!F$14:F$48,'Type Sorted'!$B29)</f>
        <v>7.4349442379182153E-3</v>
      </c>
      <c r="R29" s="206">
        <f ca="1">INDEX('Wellbeing Acorn Type'!G$14:G$48,'Type Sorted'!$B29)</f>
        <v>3938</v>
      </c>
      <c r="S29" s="207">
        <f ca="1">INDEX('Wellbeing Acorn Type'!H$14:H$48,'Type Sorted'!$B29)</f>
        <v>2.5937244776984482E-2</v>
      </c>
      <c r="T29" s="207">
        <f ca="1">INDEX('Wellbeing Acorn Type'!I$14:I$48,'Type Sorted'!$B29)</f>
        <v>5.0787201625190448E-4</v>
      </c>
      <c r="U29" s="227">
        <f ca="1">INDEX('Wellbeing Acorn Type'!J$14:J$48,'Type Sorted'!$B29)</f>
        <v>-1.909178266683448</v>
      </c>
      <c r="V29" s="208">
        <f ca="1">INDEX('Wellbeing Acorn Type'!K$14:K$48,'Type Sorted'!$B29)</f>
        <v>28.665127317284071</v>
      </c>
      <c r="W29" s="208"/>
    </row>
    <row r="30" spans="1:23" ht="20.149999999999999" customHeight="1">
      <c r="A30" s="225">
        <v>18</v>
      </c>
      <c r="B30" s="225">
        <f ca="1">MATCH(A30,'Wellbeing Acorn Type'!$Q$14:$Q$48,0)</f>
        <v>3</v>
      </c>
      <c r="C30" s="226" t="str">
        <f ca="1">INDEX('Wellbeing Acorn Type'!$C$14:$C$48,'Type Sorted'!B30)</f>
        <v>1.3</v>
      </c>
      <c r="D30" s="40" t="str">
        <f ca="1">INDEX('Wellbeing Acorn Type'!D$14:D$48,'Type Sorted'!$B30)</f>
        <v>Hardship Heartlands</v>
      </c>
      <c r="E30" s="40"/>
      <c r="F30" s="40"/>
      <c r="G30" s="40"/>
      <c r="H30" s="40"/>
      <c r="I30" s="40"/>
      <c r="J30" s="40"/>
      <c r="K30" s="40"/>
      <c r="L30" s="40"/>
      <c r="M30" s="40"/>
      <c r="N30" s="40"/>
      <c r="O30" s="40"/>
      <c r="P30" s="206">
        <f ca="1">INDEX('Wellbeing Acorn Type'!E$14:E$48,'Type Sorted'!$B30)</f>
        <v>4</v>
      </c>
      <c r="Q30" s="207">
        <f ca="1">INDEX('Wellbeing Acorn Type'!F$14:F$48,'Type Sorted'!$B30)</f>
        <v>1.4869888475836431E-2</v>
      </c>
      <c r="R30" s="206">
        <f ca="1">INDEX('Wellbeing Acorn Type'!G$14:G$48,'Type Sorted'!$B30)</f>
        <v>8390</v>
      </c>
      <c r="S30" s="207">
        <f ca="1">INDEX('Wellbeing Acorn Type'!H$14:H$48,'Type Sorted'!$B30)</f>
        <v>5.5259899359801884E-2</v>
      </c>
      <c r="T30" s="207">
        <f ca="1">INDEX('Wellbeing Acorn Type'!I$14:I$48,'Type Sorted'!$B30)</f>
        <v>4.7675804529201431E-4</v>
      </c>
      <c r="U30" s="227">
        <f ca="1">INDEX('Wellbeing Acorn Type'!J$14:J$48,'Type Sorted'!$B30)</f>
        <v>-2.8992715267441249</v>
      </c>
      <c r="V30" s="208">
        <f ca="1">INDEX('Wellbeing Acorn Type'!K$14:K$48,'Type Sorted'!$B30)</f>
        <v>26.909003903567264</v>
      </c>
      <c r="W30" s="208"/>
    </row>
    <row r="31" spans="1:23" ht="20.149999999999999" customHeight="1">
      <c r="A31" s="225">
        <v>19</v>
      </c>
      <c r="B31" s="225">
        <f ca="1">MATCH(A31,'Wellbeing Acorn Type'!$Q$14:$Q$48,0)</f>
        <v>11</v>
      </c>
      <c r="C31" s="226" t="str">
        <f ca="1">INDEX('Wellbeing Acorn Type'!$C$14:$C$48,'Type Sorted'!B31)</f>
        <v>2.9</v>
      </c>
      <c r="D31" s="40" t="str">
        <f ca="1">INDEX('Wellbeing Acorn Type'!D$14:D$48,'Type Sorted'!$B31)</f>
        <v>Everyday Excesses</v>
      </c>
      <c r="E31" s="40"/>
      <c r="F31" s="40"/>
      <c r="G31" s="40"/>
      <c r="H31" s="40"/>
      <c r="I31" s="40"/>
      <c r="J31" s="40"/>
      <c r="K31" s="40"/>
      <c r="L31" s="40"/>
      <c r="M31" s="40"/>
      <c r="N31" s="40"/>
      <c r="O31" s="40"/>
      <c r="P31" s="206">
        <f ca="1">INDEX('Wellbeing Acorn Type'!E$14:E$48,'Type Sorted'!$B31)</f>
        <v>3</v>
      </c>
      <c r="Q31" s="207">
        <f ca="1">INDEX('Wellbeing Acorn Type'!F$14:F$48,'Type Sorted'!$B31)</f>
        <v>1.1152416356877323E-2</v>
      </c>
      <c r="R31" s="206">
        <f ca="1">INDEX('Wellbeing Acorn Type'!G$14:G$48,'Type Sorted'!$B31)</f>
        <v>7561</v>
      </c>
      <c r="S31" s="207">
        <f ca="1">INDEX('Wellbeing Acorn Type'!H$14:H$48,'Type Sorted'!$B31)</f>
        <v>4.9799773427826224E-2</v>
      </c>
      <c r="T31" s="207">
        <f ca="1">INDEX('Wellbeing Acorn Type'!I$14:I$48,'Type Sorted'!$B31)</f>
        <v>3.9677291363576247E-4</v>
      </c>
      <c r="U31" s="227">
        <f ca="1">INDEX('Wellbeing Acorn Type'!J$14:J$48,'Type Sorted'!$B31)</f>
        <v>-2.9139003220590669</v>
      </c>
      <c r="V31" s="208">
        <f ca="1">INDEX('Wellbeing Acorn Type'!K$14:K$48,'Type Sorted'!$B31)</f>
        <v>22.394512242189794</v>
      </c>
      <c r="W31" s="208"/>
    </row>
    <row r="32" spans="1:23" ht="20.149999999999999" customHeight="1">
      <c r="A32" s="225">
        <v>20</v>
      </c>
      <c r="B32" s="225">
        <f ca="1">MATCH(A32,'Wellbeing Acorn Type'!$Q$14:$Q$48,0)</f>
        <v>12</v>
      </c>
      <c r="C32" s="226" t="str">
        <f ca="1">INDEX('Wellbeing Acorn Type'!$C$14:$C$48,'Type Sorted'!B32)</f>
        <v>2.10</v>
      </c>
      <c r="D32" s="40" t="str">
        <f ca="1">INDEX('Wellbeing Acorn Type'!D$14:D$48,'Type Sorted'!$B32)</f>
        <v>Respiratory Risks</v>
      </c>
      <c r="E32" s="40"/>
      <c r="F32" s="40"/>
      <c r="G32" s="40"/>
      <c r="H32" s="40"/>
      <c r="I32" s="40"/>
      <c r="J32" s="40"/>
      <c r="K32" s="40"/>
      <c r="L32" s="40"/>
      <c r="M32" s="40"/>
      <c r="N32" s="40"/>
      <c r="O32" s="40"/>
      <c r="P32" s="206">
        <f ca="1">INDEX('Wellbeing Acorn Type'!E$14:E$48,'Type Sorted'!$B32)</f>
        <v>2</v>
      </c>
      <c r="Q32" s="207">
        <f ca="1">INDEX('Wellbeing Acorn Type'!F$14:F$48,'Type Sorted'!$B32)</f>
        <v>7.4349442379182153E-3</v>
      </c>
      <c r="R32" s="206">
        <f ca="1">INDEX('Wellbeing Acorn Type'!G$14:G$48,'Type Sorted'!$B32)</f>
        <v>5238</v>
      </c>
      <c r="S32" s="207">
        <f ca="1">INDEX('Wellbeing Acorn Type'!H$14:H$48,'Type Sorted'!$B32)</f>
        <v>3.4499565297573573E-2</v>
      </c>
      <c r="T32" s="207">
        <f ca="1">INDEX('Wellbeing Acorn Type'!I$14:I$48,'Type Sorted'!$B32)</f>
        <v>3.8182512409316535E-4</v>
      </c>
      <c r="U32" s="227">
        <f ca="1">INDEX('Wellbeing Acorn Type'!J$14:J$48,'Type Sorted'!$B32)</f>
        <v>-2.4321762454755258</v>
      </c>
      <c r="V32" s="208">
        <f ca="1">INDEX('Wellbeing Acorn Type'!K$14:K$48,'Type Sorted'!$B32)</f>
        <v>21.550834550489629</v>
      </c>
      <c r="W32" s="208"/>
    </row>
    <row r="33" spans="1:28" ht="20.149999999999999" customHeight="1">
      <c r="A33" s="225">
        <v>21</v>
      </c>
      <c r="B33" s="225">
        <f ca="1">MATCH(A33,'Wellbeing Acorn Type'!$Q$14:$Q$48,0)</f>
        <v>13</v>
      </c>
      <c r="C33" s="226" t="str">
        <f ca="1">INDEX('Wellbeing Acorn Type'!$C$14:$C$48,'Type Sorted'!B33)</f>
        <v>2.11</v>
      </c>
      <c r="D33" s="40" t="str">
        <f ca="1">INDEX('Wellbeing Acorn Type'!D$14:D$48,'Type Sorted'!$B33)</f>
        <v>Anxious Adversity</v>
      </c>
      <c r="E33" s="40"/>
      <c r="F33" s="40"/>
      <c r="G33" s="40"/>
      <c r="H33" s="40"/>
      <c r="I33" s="40"/>
      <c r="J33" s="40"/>
      <c r="K33" s="40"/>
      <c r="L33" s="40"/>
      <c r="M33" s="40"/>
      <c r="N33" s="40"/>
      <c r="O33" s="40"/>
      <c r="P33" s="206">
        <f ca="1">INDEX('Wellbeing Acorn Type'!E$14:E$48,'Type Sorted'!$B33)</f>
        <v>1</v>
      </c>
      <c r="Q33" s="207">
        <f ca="1">INDEX('Wellbeing Acorn Type'!F$14:F$48,'Type Sorted'!$B33)</f>
        <v>3.7174721189591076E-3</v>
      </c>
      <c r="R33" s="206">
        <f ca="1">INDEX('Wellbeing Acorn Type'!G$14:G$48,'Type Sorted'!$B33)</f>
        <v>2655</v>
      </c>
      <c r="S33" s="207">
        <f ca="1">INDEX('Wellbeing Acorn Type'!H$14:H$48,'Type Sorted'!$B33)</f>
        <v>1.7486893063203099E-2</v>
      </c>
      <c r="T33" s="207">
        <f ca="1">INDEX('Wellbeing Acorn Type'!I$14:I$48,'Type Sorted'!$B33)</f>
        <v>3.7664783427495291E-4</v>
      </c>
      <c r="U33" s="227">
        <f ca="1">INDEX('Wellbeing Acorn Type'!J$14:J$48,'Type Sorted'!$B33)</f>
        <v>-1.7229247648834973</v>
      </c>
      <c r="V33" s="208">
        <f ca="1">INDEX('Wellbeing Acorn Type'!K$14:K$48,'Type Sorted'!$B33)</f>
        <v>21.258619844720279</v>
      </c>
      <c r="W33" s="208"/>
    </row>
    <row r="34" spans="1:28" ht="20.149999999999999" customHeight="1">
      <c r="A34" s="225">
        <v>22</v>
      </c>
      <c r="B34" s="225">
        <f ca="1">MATCH(A34,'Wellbeing Acorn Type'!$Q$14:$Q$48,0)</f>
        <v>8</v>
      </c>
      <c r="C34" s="226" t="str">
        <f ca="1">INDEX('Wellbeing Acorn Type'!$C$14:$C$48,'Type Sorted'!B34)</f>
        <v>2.6</v>
      </c>
      <c r="D34" s="40" t="str">
        <f ca="1">INDEX('Wellbeing Acorn Type'!D$14:D$48,'Type Sorted'!$B34)</f>
        <v>Dangerous Dependencies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1632</v>
      </c>
      <c r="S34" s="207">
        <f ca="1">INDEX('Wellbeing Acorn Type'!H$14:H$48,'Type Sorted'!$B34)</f>
        <v>1.0749005453539531E-2</v>
      </c>
      <c r="T34" s="207">
        <f ca="1">INDEX('Wellbeing Acorn Type'!I$14:I$48,'Type Sorted'!$B34)</f>
        <v>0</v>
      </c>
      <c r="U34" s="227">
        <f ca="1">INDEX('Wellbeing Acorn Type'!J$14:J$48,'Type Sorted'!$B34)</f>
        <v>-1.7096493041057013</v>
      </c>
      <c r="V34" s="208">
        <f ca="1">INDEX('Wellbeing Acorn Type'!K$14:K$48,'Type Sorted'!$B34)</f>
        <v>0</v>
      </c>
      <c r="W34" s="208"/>
    </row>
    <row r="35" spans="1:28" ht="20.149999999999999" customHeight="1">
      <c r="A35" s="225">
        <v>23</v>
      </c>
      <c r="B35" s="225">
        <f ca="1">MATCH(A35,'Wellbeing Acorn Type'!$Q$14:$Q$48,0)</f>
        <v>34</v>
      </c>
      <c r="C35" s="226" t="str">
        <f ca="1">INDEX('Wellbeing Acorn Type'!$C$14:$C$48,'Type Sorted'!B35)</f>
        <v>60</v>
      </c>
      <c r="D35" s="40" t="str">
        <f ca="1">INDEX('Wellbeing Acorn Type'!D$14:D$48,'Type Sorted'!$B35)</f>
        <v>Active Communal Population</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71</v>
      </c>
      <c r="S35" s="207">
        <f ca="1">INDEX('Wellbeing Acorn Type'!H$14:H$48,'Type Sorted'!$B35)</f>
        <v>4.6763442843217323E-4</v>
      </c>
      <c r="T35" s="207">
        <f ca="1">INDEX('Wellbeing Acorn Type'!I$14:I$48,'Type Sorted'!$B35)</f>
        <v>0</v>
      </c>
      <c r="U35" s="227">
        <f ca="1">INDEX('Wellbeing Acorn Type'!J$14:J$48,'Type Sorted'!$B35)</f>
        <v>-0.35475697909527748</v>
      </c>
      <c r="V35" s="208">
        <f ca="1">INDEX('Wellbeing Acorn Type'!K$14:K$48,'Type Sorted'!$B35)</f>
        <v>0</v>
      </c>
      <c r="W35" s="208"/>
    </row>
    <row r="36" spans="1:28" ht="20.149999999999999" customHeight="1">
      <c r="A36" s="225">
        <v>24</v>
      </c>
      <c r="B36" s="225">
        <f ca="1">MATCH(A36,'Wellbeing Acorn Type'!$Q$14:$Q$48,0)</f>
        <v>10</v>
      </c>
      <c r="C36" s="226" t="str">
        <f ca="1">INDEX('Wellbeing Acorn Type'!$C$14:$C$48,'Type Sorted'!B36)</f>
        <v>2.8</v>
      </c>
      <c r="D36" s="40" t="str">
        <f ca="1">INDEX('Wellbeing Acorn Type'!D$14:D$48,'Type Sorted'!$B36)</f>
        <v>Despondent Diversity</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0</v>
      </c>
      <c r="S36" s="207">
        <f ca="1">INDEX('Wellbeing Acorn Type'!H$14:H$48,'Type Sorted'!$B36)</f>
        <v>0</v>
      </c>
      <c r="T36" s="207">
        <f ca="1">INDEX('Wellbeing Acorn Type'!I$14:I$48,'Type Sorted'!$B36)</f>
        <v>0</v>
      </c>
      <c r="U36" s="227">
        <f ca="1">INDEX('Wellbeing Acorn Type'!J$14:J$48,'Type Sorted'!$B36)</f>
        <v>0</v>
      </c>
      <c r="V36" s="208">
        <f ca="1">INDEX('Wellbeing Acorn Type'!K$14:K$48,'Type Sorted'!$B36)</f>
        <v>0</v>
      </c>
      <c r="W36" s="208"/>
    </row>
    <row r="37" spans="1:28" ht="20.149999999999999" customHeight="1">
      <c r="A37" s="225">
        <v>25</v>
      </c>
      <c r="B37" s="225">
        <f ca="1">MATCH(A37,'Wellbeing Acorn Type'!$Q$14:$Q$48,0)</f>
        <v>9</v>
      </c>
      <c r="C37" s="226" t="str">
        <f ca="1">INDEX('Wellbeing Acorn Type'!$C$14:$C$48,'Type Sorted'!B37)</f>
        <v>2.7</v>
      </c>
      <c r="D37" s="40" t="str">
        <f ca="1">INDEX('Wellbeing Acorn Type'!D$14:D$48,'Type Sorted'!$B37)</f>
        <v>Struggling Smokers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2461</v>
      </c>
      <c r="S37" s="207">
        <f ca="1">INDEX('Wellbeing Acorn Type'!H$14:H$48,'Type Sorted'!$B37)</f>
        <v>1.6209131385515187E-2</v>
      </c>
      <c r="T37" s="207">
        <f ca="1">INDEX('Wellbeing Acorn Type'!I$14:I$48,'Type Sorted'!$B37)</f>
        <v>0</v>
      </c>
      <c r="U37" s="227">
        <f ca="1">INDEX('Wellbeing Acorn Type'!J$14:J$48,'Type Sorted'!$B37)</f>
        <v>-2.1052545645960081</v>
      </c>
      <c r="V37" s="208">
        <f ca="1">INDEX('Wellbeing Acorn Type'!K$14:K$48,'Type Sorted'!$B37)</f>
        <v>0</v>
      </c>
      <c r="W37" s="208"/>
    </row>
    <row r="38" spans="1:28" ht="20.149999999999999" customHeight="1">
      <c r="A38" s="225">
        <v>26</v>
      </c>
      <c r="B38" s="225">
        <f ca="1">MATCH(A38,'Wellbeing Acorn Type'!$Q$14:$Q$48,0)</f>
        <v>22</v>
      </c>
      <c r="C38" s="226" t="str">
        <f ca="1">INDEX('Wellbeing Acorn Type'!$C$14:$C$48,'Type Sorted'!B38)</f>
        <v>3.18</v>
      </c>
      <c r="D38" s="40" t="str">
        <f ca="1">INDEX('Wellbeing Acorn Type'!D$14:D$48,'Type Sorted'!$B38)</f>
        <v>Cultural Concerns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57</v>
      </c>
      <c r="S38" s="207">
        <f ca="1">INDEX('Wellbeing Acorn Type'!H$14:H$48,'Type Sorted'!$B38)</f>
        <v>3.7542482282582924E-4</v>
      </c>
      <c r="T38" s="207">
        <f ca="1">INDEX('Wellbeing Acorn Type'!I$14:I$48,'Type Sorted'!$B38)</f>
        <v>0</v>
      </c>
      <c r="U38" s="227">
        <f ca="1">INDEX('Wellbeing Acorn Type'!J$14:J$48,'Type Sorted'!$B38)</f>
        <v>-0.31784777089175698</v>
      </c>
      <c r="V38" s="208">
        <f ca="1">INDEX('Wellbeing Acorn Type'!K$14:K$48,'Type Sorted'!$B38)</f>
        <v>0</v>
      </c>
      <c r="W38" s="208"/>
    </row>
    <row r="39" spans="1:28" ht="20.149999999999999" customHeight="1">
      <c r="A39" s="225">
        <v>27</v>
      </c>
      <c r="B39" s="225">
        <f ca="1">MATCH(A39,'Wellbeing Acorn Type'!$Q$14:$Q$48,0)</f>
        <v>28</v>
      </c>
      <c r="C39" s="226" t="str">
        <f ca="1">INDEX('Wellbeing Acorn Type'!$C$14:$C$48,'Type Sorted'!B39)</f>
        <v>4.22</v>
      </c>
      <c r="D39" s="40" t="str">
        <f ca="1">INDEX('Wellbeing Acorn Type'!D$14:D$48,'Type Sorted'!$B39)</f>
        <v>Gym &amp; Juices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667</v>
      </c>
      <c r="S39" s="207">
        <f ca="1">INDEX('Wellbeing Acorn Type'!H$14:H$48,'Type Sorted'!$B39)</f>
        <v>4.3931290671022473E-3</v>
      </c>
      <c r="T39" s="207">
        <f ca="1">INDEX('Wellbeing Acorn Type'!I$14:I$48,'Type Sorted'!$B39)</f>
        <v>0</v>
      </c>
      <c r="U39" s="227">
        <f ca="1">INDEX('Wellbeing Acorn Type'!J$14:J$48,'Type Sorted'!$B39)</f>
        <v>-1.0894797909234228</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269</v>
      </c>
      <c r="Q41" s="230"/>
      <c r="R41" s="229">
        <f ca="1">SUM(R13:R40)</f>
        <v>151828</v>
      </c>
      <c r="S41" s="17"/>
      <c r="T41" s="221">
        <f ca="1">IF(R41&gt;0,P41/R41,0)</f>
        <v>1.7717417077218959E-3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61</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665.97800221513091</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254.75560797509539</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24</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187.19481178855014</v>
      </c>
      <c r="Z55" s="231">
        <f t="shared" ca="1" si="1"/>
        <v>100</v>
      </c>
      <c r="AA55" s="231">
        <f t="shared" ca="1" si="1"/>
        <v>100</v>
      </c>
      <c r="AB55" s="231">
        <f t="shared" ca="1" si="1"/>
        <v>100</v>
      </c>
    </row>
    <row r="56" spans="1:28" ht="15" hidden="1" customHeight="1">
      <c r="A56" s="231">
        <f ca="1">INDEX('Wellbeing Acorn Type'!$R$14:$R$48,'Type Sorted'!B16)</f>
        <v>2</v>
      </c>
      <c r="B56" s="231">
        <f t="shared" ca="1" si="1"/>
        <v>100</v>
      </c>
      <c r="C56" s="231">
        <f t="shared" ca="1" si="1"/>
        <v>118.86620362456794</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17</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102.47210546066148</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4</v>
      </c>
      <c r="B58" s="231">
        <f t="shared" ca="1" si="1"/>
        <v>100</v>
      </c>
      <c r="C58" s="231">
        <f t="shared" ca="1" si="1"/>
        <v>100</v>
      </c>
      <c r="D58" s="231">
        <f t="shared" ca="1" si="1"/>
        <v>100</v>
      </c>
      <c r="E58" s="231">
        <f t="shared" ca="1" si="1"/>
        <v>98.807064899073595</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5</v>
      </c>
      <c r="B59" s="231">
        <f t="shared" ca="1" si="1"/>
        <v>100</v>
      </c>
      <c r="C59" s="231">
        <f t="shared" ca="1" si="1"/>
        <v>100</v>
      </c>
      <c r="D59" s="231">
        <f t="shared" ca="1" si="1"/>
        <v>100</v>
      </c>
      <c r="E59" s="231">
        <f t="shared" ca="1" si="1"/>
        <v>100</v>
      </c>
      <c r="F59" s="231">
        <f t="shared" ca="1" si="1"/>
        <v>97.988950846757533</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16</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90.490010187685456</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23</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79.895363508900758</v>
      </c>
      <c r="Y61" s="231">
        <f t="shared" ca="1" si="1"/>
        <v>100</v>
      </c>
      <c r="Z61" s="231">
        <f t="shared" ca="1" si="1"/>
        <v>100</v>
      </c>
      <c r="AA61" s="231">
        <f t="shared" ca="1" si="1"/>
        <v>100</v>
      </c>
      <c r="AB61" s="231">
        <f t="shared" ca="1" si="1"/>
        <v>100</v>
      </c>
    </row>
    <row r="62" spans="1:28" ht="15" hidden="1" customHeight="1">
      <c r="A62" s="231">
        <f ca="1">INDEX('Wellbeing Acorn Type'!$R$14:$R$48,'Type Sorted'!B22)</f>
        <v>20</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75.295671942012206</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21</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62.343485663916432</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25</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59.853272203321673</v>
      </c>
      <c r="AA64" s="231">
        <f t="shared" ca="1" si="3"/>
        <v>100</v>
      </c>
      <c r="AB64" s="231">
        <f t="shared" ca="1" si="3"/>
        <v>100</v>
      </c>
    </row>
    <row r="65" spans="1:28" ht="15" hidden="1" customHeight="1">
      <c r="A65" s="231">
        <f ca="1">INDEX('Wellbeing Acorn Type'!$R$14:$R$48,'Type Sorted'!B25)</f>
        <v>15</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42.020276718085427</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12</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41.669719961411843</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v>
      </c>
      <c r="B67" s="231">
        <f t="shared" ca="1" si="3"/>
        <v>40.649359515831719</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14</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36.986655103363262</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13</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28.665127317284071</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3</v>
      </c>
      <c r="B70" s="231">
        <f t="shared" ca="1" si="3"/>
        <v>100</v>
      </c>
      <c r="C70" s="231">
        <f t="shared" ca="1" si="3"/>
        <v>100</v>
      </c>
      <c r="D70" s="231">
        <f t="shared" ca="1" si="3"/>
        <v>26.909003903567264</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9</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22.394512242189794</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10</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21.550834550489629</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11</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21.258619844720279</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6</v>
      </c>
      <c r="B74" s="231">
        <f t="shared" ref="B74:AB79" ca="1" si="5">IF($A74=B$52,$V34,100)</f>
        <v>100</v>
      </c>
      <c r="C74" s="231">
        <f t="shared" ca="1" si="5"/>
        <v>100</v>
      </c>
      <c r="D74" s="231">
        <f t="shared" ca="1" si="5"/>
        <v>100</v>
      </c>
      <c r="E74" s="231">
        <f t="shared" ca="1" si="5"/>
        <v>100</v>
      </c>
      <c r="F74" s="231">
        <f t="shared" ca="1" si="5"/>
        <v>100</v>
      </c>
      <c r="G74" s="231">
        <f t="shared" ca="1" si="5"/>
        <v>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60</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0</v>
      </c>
      <c r="AB75" s="231">
        <f t="shared" ca="1" si="5"/>
        <v>100</v>
      </c>
    </row>
    <row r="76" spans="1:28" ht="15" hidden="1" customHeight="1">
      <c r="A76" s="231">
        <f ca="1">INDEX('Wellbeing Acorn Type'!$R$14:$R$48,'Type Sorted'!B36)</f>
        <v>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7</v>
      </c>
      <c r="B77" s="231">
        <f t="shared" ca="1" si="5"/>
        <v>100</v>
      </c>
      <c r="C77" s="231">
        <f t="shared" ca="1" si="5"/>
        <v>100</v>
      </c>
      <c r="D77" s="231">
        <f t="shared" ca="1" si="5"/>
        <v>100</v>
      </c>
      <c r="E77" s="231">
        <f t="shared" ca="1" si="5"/>
        <v>100</v>
      </c>
      <c r="F77" s="231">
        <f t="shared" ca="1" si="5"/>
        <v>100</v>
      </c>
      <c r="G77" s="231">
        <f t="shared" ca="1" si="5"/>
        <v>100</v>
      </c>
      <c r="H77" s="231">
        <f t="shared" ca="1" si="5"/>
        <v>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22</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6DC43-56D2-44D1-828A-E1FC44B66EDC}">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9A686-22C2-4CAD-B9E8-4F53D6AA2708}">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0.12404528301886793</v>
      </c>
      <c r="H2" s="245" cm="1">
        <f t="array" ref="H2:H797">INDEX('Data - Knowledge'!J:J,MATCH(_xlfn.ANCHORARRAY('Features Data'!A2),'Data - Knowledge'!A:A,0))</f>
        <v>95.080311691978949</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7.0113207547169805E-3</v>
      </c>
      <c r="H3" s="245">
        <v>97.352987148877276</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1.9569811320754724E-2</v>
      </c>
      <c r="H4" s="245">
        <v>103.75564137639223</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1.9298113207547169E-2</v>
      </c>
      <c r="H5" s="245">
        <v>93.489322795987732</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1.8766037735849058E-2</v>
      </c>
      <c r="H6" s="245">
        <v>96.275968849207629</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1.8947169811320753E-2</v>
      </c>
      <c r="H7" s="245">
        <v>94.984888144382765</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4.6981132075471698E-3</v>
      </c>
      <c r="H8" s="245">
        <v>90.947886320768575</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3.9328301886792455E-2</v>
      </c>
      <c r="H9" s="245">
        <v>100.5038313749222</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8.3018867924528304E-3</v>
      </c>
      <c r="H10" s="245">
        <v>91.021231878164528</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1.3501886792452828E-2</v>
      </c>
      <c r="H11" s="245">
        <v>93.464596476228564</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1.0377358490566037E-2</v>
      </c>
      <c r="H12" s="245">
        <v>93.796530168448982</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0.18018867924528298</v>
      </c>
      <c r="H13" s="245">
        <v>102.06973776851062</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3.041509433962265E-3</v>
      </c>
      <c r="H14" s="245">
        <v>99.637457778674047</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2.3588679245283024E-2</v>
      </c>
      <c r="H15" s="245">
        <v>85.062400531421474</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9.150566037735848E-2</v>
      </c>
      <c r="H16" s="245">
        <v>100.69574845560948</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2.3875471698113208E-2</v>
      </c>
      <c r="H17" s="245">
        <v>94.25812623415824</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1.1177358490566039E-2</v>
      </c>
      <c r="H18" s="245">
        <v>102.1962238539232</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95.080311691978949</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5.2452830188679245E-3</v>
      </c>
      <c r="H19" s="245">
        <v>103.51756866164044</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97.352987148877276</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1.0150943396226417E-3</v>
      </c>
      <c r="H20" s="245">
        <v>97.9178163729717</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103.75564137639223</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1.2573584905660379E-2</v>
      </c>
      <c r="H21" s="245">
        <v>109.40387843399499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93.489322795987732</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8.5886792452830197E-3</v>
      </c>
      <c r="H22" s="245">
        <v>114.55173393320972</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96.275968849207629</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7.5471698113207546E-6</v>
      </c>
      <c r="H23" s="245">
        <v>41.151507327712125</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94.984888144382765</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1.0456603773584905E-2</v>
      </c>
      <c r="H24" s="245">
        <v>109.04559367901436</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90.947886320768575</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1.7577358490566044E-2</v>
      </c>
      <c r="H25" s="245">
        <v>108.55153738266668</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100.5038313749222</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8.0150943396226412E-3</v>
      </c>
      <c r="H26" s="245">
        <v>100.00647312861024</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91.021231878164528</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5.5188679245283034E-2</v>
      </c>
      <c r="H27" s="245">
        <v>92.876552296215309</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93.464596476228564</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1.0188679245283019E-3</v>
      </c>
      <c r="H28" s="245">
        <v>97.559628793445043</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93.796530168448982</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102.06973776851062</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4.1135849056603779E-2</v>
      </c>
      <c r="H30" s="245">
        <v>91.870475472321516</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99.637457778674047</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4.5150943396226412E-2</v>
      </c>
      <c r="H31" s="245">
        <v>93.419212711890225</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85.062400531421474</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2.2867924528301884E-3</v>
      </c>
      <c r="H32" s="245">
        <v>84.410387707488184</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100.69574845560948</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2.5471698113207547E-3</v>
      </c>
      <c r="H33" s="245">
        <v>87.307385149916001</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94.25812623415824</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2.9698113207547176E-3</v>
      </c>
      <c r="H34" s="245">
        <v>98.113986425857021</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102.1962238539232</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5.8679245283018858E-3</v>
      </c>
      <c r="H35" s="245">
        <v>90.957050118126716</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103.51756866164044</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5.4679245283018882E-3</v>
      </c>
      <c r="H36" s="245">
        <v>95.16051944564154</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97.9178163729717</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0.13753207547169813</v>
      </c>
      <c r="H37" s="245">
        <v>72.183668777590412</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109.40387843399499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0.20338490566037734</v>
      </c>
      <c r="H38" s="245">
        <v>93.27819227587824</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114.55173393320972</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0.29588679245283023</v>
      </c>
      <c r="H39" s="245">
        <v>106.07523463025468</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41.151507327712125</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0.31300754716981127</v>
      </c>
      <c r="H40" s="245">
        <v>104.47620127599346</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109.04559367901436</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0.40708679245283025</v>
      </c>
      <c r="H41" s="245">
        <v>96.98403758814122</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108.55153738266668</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3.7935849056603771E-2</v>
      </c>
      <c r="H42" s="245">
        <v>94.352989827670115</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100.00647312861024</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1.339622641509434E-2</v>
      </c>
      <c r="H43" s="245">
        <v>90.536956572927281</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92.876552296215309</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0.21315471698113209</v>
      </c>
      <c r="H44" s="245">
        <v>104.22432324213797</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97.559628793445043</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0.15227547169811323</v>
      </c>
      <c r="H45" s="245">
        <v>92.960675534618602</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7.0826415094339609E-2</v>
      </c>
      <c r="H46" s="245">
        <v>99.249227369409226</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91.870475472321516</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2.8539622641509436E-2</v>
      </c>
      <c r="H47" s="245">
        <v>82.615891729259801</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93.419212711890225</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0.17408301886792452</v>
      </c>
      <c r="H48" s="245">
        <v>100.10062943142476</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84.410387707488184</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0.19020000000000001</v>
      </c>
      <c r="H49" s="245">
        <v>87.435009313745937</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87.307385149916001</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0.23968679245283014</v>
      </c>
      <c r="H50" s="245">
        <v>90.914645721365815</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98.113986425857021</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0.27712452830188677</v>
      </c>
      <c r="H51" s="245">
        <v>91.118830149518047</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90.957050118126716</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0.10282641509433962</v>
      </c>
      <c r="H52" s="245">
        <v>87.259851798160767</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95.16051944564154</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8.6403773584905655E-2</v>
      </c>
      <c r="H53" s="245">
        <v>84.050910941760648</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6.9592452830188667E-2</v>
      </c>
      <c r="H54" s="245">
        <v>80.269931339856711</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4.6901886792452829E-2</v>
      </c>
      <c r="H55" s="245">
        <v>78.39605767590011</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8.7196226415094336E-2</v>
      </c>
      <c r="H56" s="245">
        <v>84.3952125277265</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0.14715094339622642</v>
      </c>
      <c r="H57" s="245">
        <v>90.249816370456813</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0.21566415094339625</v>
      </c>
      <c r="H58" s="245">
        <v>90.419469340017727</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7.255471698113207E-2</v>
      </c>
      <c r="H59" s="245">
        <v>83.460227918007661</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6.9833962264150951E-2</v>
      </c>
      <c r="H60" s="245">
        <v>81.54065611276765</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0.11721509433962266</v>
      </c>
      <c r="H61" s="245">
        <v>87.792778355420282</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0.12159245283018871</v>
      </c>
      <c r="H62" s="245">
        <v>89.17145272740008</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5.2766037735849064E-2</v>
      </c>
      <c r="H63" s="245">
        <v>90.260308771790946</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4.3271698113207545E-2</v>
      </c>
      <c r="H64" s="245">
        <v>93.689495718565524</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3.083396226415094E-2</v>
      </c>
      <c r="H65" s="245">
        <v>92.160246643701839</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3.0071698113207552E-2</v>
      </c>
      <c r="H66" s="245">
        <v>93.239360517329217</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1.3362264150943395E-2</v>
      </c>
      <c r="H67" s="245">
        <v>85.981677973056108</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4.7856603773584916E-2</v>
      </c>
      <c r="H68" s="245">
        <v>85.236831044330884</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8.135849056603776E-3</v>
      </c>
      <c r="H69" s="245">
        <v>81.879232491630759</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4.7222641509433963E-2</v>
      </c>
      <c r="H70" s="245">
        <v>87.40476025372115</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3.1883018867924537E-2</v>
      </c>
      <c r="H71" s="245">
        <v>84.048286063782911</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7.5396226415094345E-2</v>
      </c>
      <c r="H72" s="245">
        <v>88.095763207680974</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6.1316981132075482E-2</v>
      </c>
      <c r="H73" s="245">
        <v>78.008088825143531</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0.31996603773584903</v>
      </c>
      <c r="H74" s="245">
        <v>86.442926069824694</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0.18202264150943392</v>
      </c>
      <c r="H75" s="245">
        <v>78.004306848218846</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0.10389056603773585</v>
      </c>
      <c r="H76" s="245">
        <v>76.282870387033086</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2.2932075471698107E-2</v>
      </c>
      <c r="H77" s="245">
        <v>73.972829571279121</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0.11458490566037735</v>
      </c>
      <c r="H78" s="245">
        <v>85.557946440128902</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0.25938867924528303</v>
      </c>
      <c r="H79" s="245">
        <v>86.382510988494161</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0.34854339622641511</v>
      </c>
      <c r="H80" s="245">
        <v>89.744899989219377</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0.36156981132075472</v>
      </c>
      <c r="H81" s="245">
        <v>88.272046267129909</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4.1358490566037742E-3</v>
      </c>
      <c r="H82" s="245">
        <v>103.78176341811043</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2.4101886792452835E-2</v>
      </c>
      <c r="H83" s="245">
        <v>102.43639636405346</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2.371698113207547E-2</v>
      </c>
      <c r="H84" s="245">
        <v>95.820855334393244</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1.2550943396226416E-2</v>
      </c>
      <c r="H85" s="245">
        <v>96.623766153788054</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0.93590566037735856</v>
      </c>
      <c r="H86" s="245">
        <v>100.07643196769645</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0.95284905660377373</v>
      </c>
      <c r="H87" s="245">
        <v>99.99650026129811</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1.5709433962264156E-2</v>
      </c>
      <c r="H88" s="245">
        <v>102.03474314696084</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1.4022641509433959E-2</v>
      </c>
      <c r="H89" s="245">
        <v>98.050169017257474</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1.207169811320755E-2</v>
      </c>
      <c r="H90" s="245">
        <v>100.69108127106912</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3.9849056603773591E-3</v>
      </c>
      <c r="H91" s="245">
        <v>100.32179600383388</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1.6264150943396231E-3</v>
      </c>
      <c r="H92" s="245">
        <v>89.877054062581493</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0.96582264150943387</v>
      </c>
      <c r="H93" s="245">
        <v>99.90947643222097</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2.4984905660377359E-2</v>
      </c>
      <c r="H94" s="245">
        <v>103.04259168180421</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6.1132075471698119E-3</v>
      </c>
      <c r="H95" s="245">
        <v>104.03012625196489</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1.8490566037735851E-3</v>
      </c>
      <c r="H96" s="245">
        <v>102.42150593178569</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0.16080754716981133</v>
      </c>
      <c r="H100" s="245">
        <v>93.134050843613309</v>
      </c>
    </row>
    <row r="101" spans="1:35">
      <c r="A101" s="86" t="str">
        <v>scghqb_sleeploss</v>
      </c>
      <c r="B101" s="239">
        <v>100</v>
      </c>
      <c r="C101" s="86" t="s">
        <v>373</v>
      </c>
      <c r="D101" s="241">
        <f>COUNTIF($C$1:$C101,C101)</f>
        <v>2</v>
      </c>
      <c r="E101" s="241" t="str">
        <f t="shared" si="13"/>
        <v>Wellbeing (GHQ)2</v>
      </c>
      <c r="F101" s="86" t="s">
        <v>376</v>
      </c>
      <c r="G101" s="242">
        <v>0.13810943396226416</v>
      </c>
      <c r="H101" s="245">
        <v>93.220457378696494</v>
      </c>
    </row>
    <row r="102" spans="1:35">
      <c r="A102" s="86" t="str">
        <v>scghqc_usefulrole</v>
      </c>
      <c r="B102" s="239">
        <v>101</v>
      </c>
      <c r="C102" s="86" t="s">
        <v>373</v>
      </c>
      <c r="D102" s="241">
        <f>COUNTIF($C$1:$C102,C102)</f>
        <v>3</v>
      </c>
      <c r="E102" s="241" t="str">
        <f t="shared" si="13"/>
        <v>Wellbeing (GHQ)3</v>
      </c>
      <c r="F102" s="86" t="s">
        <v>378</v>
      </c>
      <c r="G102" s="242">
        <v>0.13987547169811324</v>
      </c>
      <c r="H102" s="245">
        <v>93.255923115678314</v>
      </c>
    </row>
    <row r="103" spans="1:35">
      <c r="A103" s="86" t="str">
        <v>scghqd_decisions</v>
      </c>
      <c r="B103" s="239">
        <v>102</v>
      </c>
      <c r="C103" s="86" t="s">
        <v>373</v>
      </c>
      <c r="D103" s="241">
        <f>COUNTIF($C$1:$C103,C103)</f>
        <v>4</v>
      </c>
      <c r="E103" s="241" t="str">
        <f t="shared" si="13"/>
        <v>Wellbeing (GHQ)4</v>
      </c>
      <c r="F103" s="86" t="s">
        <v>380</v>
      </c>
      <c r="G103" s="242">
        <v>9.4388679245283019E-2</v>
      </c>
      <c r="H103" s="245">
        <v>93.713385606684511</v>
      </c>
    </row>
    <row r="104" spans="1:35">
      <c r="A104" s="86" t="str">
        <v>scghqe_strain</v>
      </c>
      <c r="B104" s="239">
        <v>103</v>
      </c>
      <c r="C104" s="86" t="s">
        <v>373</v>
      </c>
      <c r="D104" s="241">
        <f>COUNTIF($C$1:$C104,C104)</f>
        <v>5</v>
      </c>
      <c r="E104" s="241" t="str">
        <f t="shared" si="13"/>
        <v>Wellbeing (GHQ)5</v>
      </c>
      <c r="F104" s="86" t="s">
        <v>382</v>
      </c>
      <c r="G104" s="242">
        <v>0.2059811320754717</v>
      </c>
      <c r="H104" s="245">
        <v>95.641456978506696</v>
      </c>
    </row>
    <row r="105" spans="1:35">
      <c r="A105" s="86" t="str">
        <v>scghqf_difficulties</v>
      </c>
      <c r="B105" s="239">
        <v>104</v>
      </c>
      <c r="C105" s="86" t="s">
        <v>373</v>
      </c>
      <c r="D105" s="241">
        <f>COUNTIF($C$1:$C105,C105)</f>
        <v>6</v>
      </c>
      <c r="E105" s="241" t="str">
        <f t="shared" si="13"/>
        <v>Wellbeing (GHQ)6</v>
      </c>
      <c r="F105" s="86" t="s">
        <v>384</v>
      </c>
      <c r="G105" s="242">
        <v>0.13127169811320757</v>
      </c>
      <c r="H105" s="245">
        <v>92.688760460906934</v>
      </c>
    </row>
    <row r="106" spans="1:35">
      <c r="A106" s="86" t="str">
        <v>scghqg_enjoyactivs</v>
      </c>
      <c r="B106" s="239">
        <v>105</v>
      </c>
      <c r="C106" s="86" t="s">
        <v>373</v>
      </c>
      <c r="D106" s="241">
        <f>COUNTIF($C$1:$C106,C106)</f>
        <v>7</v>
      </c>
      <c r="E106" s="241" t="str">
        <f t="shared" si="13"/>
        <v>Wellbeing (GHQ)7</v>
      </c>
      <c r="F106" s="86" t="s">
        <v>386</v>
      </c>
      <c r="G106" s="242">
        <v>0.16363018867924534</v>
      </c>
      <c r="H106" s="245">
        <v>94.005382535135695</v>
      </c>
    </row>
    <row r="107" spans="1:35">
      <c r="A107" s="86" t="str">
        <v>scghqh_faceproblems</v>
      </c>
      <c r="B107" s="239">
        <v>106</v>
      </c>
      <c r="C107" s="86" t="s">
        <v>373</v>
      </c>
      <c r="D107" s="241">
        <f>COUNTIF($C$1:$C107,C107)</f>
        <v>8</v>
      </c>
      <c r="E107" s="241" t="str">
        <f t="shared" si="13"/>
        <v>Wellbeing (GHQ)8</v>
      </c>
      <c r="F107" s="86" t="s">
        <v>388</v>
      </c>
      <c r="G107" s="242">
        <v>0.1014188679245283</v>
      </c>
      <c r="H107" s="245">
        <v>91.719863934626161</v>
      </c>
    </row>
    <row r="108" spans="1:35">
      <c r="A108" s="86" t="str">
        <v>scghqi_depressed</v>
      </c>
      <c r="B108" s="239">
        <v>107</v>
      </c>
      <c r="C108" s="86" t="s">
        <v>373</v>
      </c>
      <c r="D108" s="241">
        <f>COUNTIF($C$1:$C108,C108)</f>
        <v>9</v>
      </c>
      <c r="E108" s="241" t="str">
        <f t="shared" si="13"/>
        <v>Wellbeing (GHQ)9</v>
      </c>
      <c r="F108" s="86" t="s">
        <v>390</v>
      </c>
      <c r="G108" s="242">
        <v>0.19140377358490565</v>
      </c>
      <c r="H108" s="245">
        <v>95.045030460147402</v>
      </c>
    </row>
    <row r="109" spans="1:35">
      <c r="A109" s="86" t="str">
        <v>scghqj_confidence</v>
      </c>
      <c r="B109" s="239">
        <v>108</v>
      </c>
      <c r="C109" s="86" t="s">
        <v>373</v>
      </c>
      <c r="D109" s="241">
        <f>COUNTIF($C$1:$C109,C109)</f>
        <v>10</v>
      </c>
      <c r="E109" s="241" t="str">
        <f t="shared" si="13"/>
        <v>Wellbeing (GHQ)10</v>
      </c>
      <c r="F109" s="86" t="s">
        <v>392</v>
      </c>
      <c r="G109" s="242">
        <v>0.15805283018867927</v>
      </c>
      <c r="H109" s="245">
        <v>92.611934068214225</v>
      </c>
    </row>
    <row r="110" spans="1:35">
      <c r="A110" s="86" t="str">
        <v>scghqk_selfworth</v>
      </c>
      <c r="B110" s="239">
        <v>109</v>
      </c>
      <c r="C110" s="86" t="s">
        <v>373</v>
      </c>
      <c r="D110" s="241">
        <f>COUNTIF($C$1:$C110,C110)</f>
        <v>11</v>
      </c>
      <c r="E110" s="241" t="str">
        <f t="shared" si="13"/>
        <v>Wellbeing (GHQ)11</v>
      </c>
      <c r="F110" s="86" t="s">
        <v>111</v>
      </c>
      <c r="G110" s="242">
        <v>8.5679245283018859E-2</v>
      </c>
      <c r="H110" s="245">
        <v>88.566557885825688</v>
      </c>
    </row>
    <row r="111" spans="1:35">
      <c r="A111" s="86" t="str">
        <v>scghql_happiness</v>
      </c>
      <c r="B111" s="239">
        <v>110</v>
      </c>
      <c r="C111" s="86" t="s">
        <v>373</v>
      </c>
      <c r="D111" s="241">
        <f>COUNTIF($C$1:$C111,C111)</f>
        <v>12</v>
      </c>
      <c r="E111" s="241" t="str">
        <f t="shared" si="13"/>
        <v>Wellbeing (GHQ)12</v>
      </c>
      <c r="F111" s="86" t="s">
        <v>109</v>
      </c>
      <c r="G111" s="242">
        <v>0.14156981132075475</v>
      </c>
      <c r="H111" s="245">
        <v>94.553113558680181</v>
      </c>
    </row>
    <row r="112" spans="1:35">
      <c r="A112" s="86" t="str">
        <v>SCOPNGBHA</v>
      </c>
      <c r="B112" s="239">
        <v>111</v>
      </c>
      <c r="C112" s="86" t="s">
        <v>395</v>
      </c>
      <c r="D112" s="241">
        <f>COUNTIF($C$1:$C112,C112)</f>
        <v>1</v>
      </c>
      <c r="E112" s="241" t="str">
        <f t="shared" si="13"/>
        <v>Isolation1</v>
      </c>
      <c r="F112" s="86" t="s">
        <v>396</v>
      </c>
      <c r="G112" s="242">
        <v>6.9554716981132081E-2</v>
      </c>
      <c r="H112" s="245">
        <v>86.045741522063196</v>
      </c>
    </row>
    <row r="113" spans="1:8">
      <c r="A113" s="86" t="str">
        <v>SCOPNGBHD</v>
      </c>
      <c r="B113" s="239">
        <v>112</v>
      </c>
      <c r="C113" s="86" t="s">
        <v>395</v>
      </c>
      <c r="D113" s="241">
        <f>COUNTIF($C$1:$C113,C113)</f>
        <v>2</v>
      </c>
      <c r="E113" s="241" t="str">
        <f t="shared" si="13"/>
        <v>Isolation2</v>
      </c>
      <c r="F113" s="86" t="s">
        <v>398</v>
      </c>
      <c r="G113" s="242">
        <v>0.33495849056603771</v>
      </c>
      <c r="H113" s="245">
        <v>91.138041367934449</v>
      </c>
    </row>
    <row r="114" spans="1:8">
      <c r="A114" s="86" t="str">
        <v>SCOPNGBHH</v>
      </c>
      <c r="B114" s="239">
        <v>113</v>
      </c>
      <c r="C114" s="86" t="s">
        <v>395</v>
      </c>
      <c r="D114" s="241">
        <f>COUNTIF($C$1:$C114,C114)</f>
        <v>3</v>
      </c>
      <c r="E114" s="241" t="str">
        <f t="shared" si="13"/>
        <v>Isolation3</v>
      </c>
      <c r="F114" s="86" t="s">
        <v>400</v>
      </c>
      <c r="G114" s="242">
        <v>0.13174339622641509</v>
      </c>
      <c r="H114" s="245">
        <v>88.697701779511533</v>
      </c>
    </row>
    <row r="115" spans="1:8">
      <c r="A115" s="86" t="str">
        <v>SCOPNGBHC</v>
      </c>
      <c r="B115" s="239">
        <v>114</v>
      </c>
      <c r="C115" s="86" t="s">
        <v>395</v>
      </c>
      <c r="D115" s="241">
        <f>COUNTIF($C$1:$C115,C115)</f>
        <v>4</v>
      </c>
      <c r="E115" s="241" t="str">
        <f t="shared" si="13"/>
        <v>Isolation4</v>
      </c>
      <c r="F115" s="86" t="s">
        <v>402</v>
      </c>
      <c r="G115" s="242">
        <v>0.24203018867924525</v>
      </c>
      <c r="H115" s="245">
        <v>91.342103623298541</v>
      </c>
    </row>
    <row r="116" spans="1:8">
      <c r="A116" s="86" t="str">
        <v>SCOPNGBHA_x</v>
      </c>
      <c r="B116" s="239">
        <v>115</v>
      </c>
      <c r="C116" s="86" t="s">
        <v>395</v>
      </c>
      <c r="D116" s="241">
        <f>COUNTIF($C$1:$C116,C116)</f>
        <v>5</v>
      </c>
      <c r="E116" s="241" t="str">
        <f t="shared" si="13"/>
        <v>Isolation5</v>
      </c>
      <c r="F116" s="86" t="s">
        <v>404</v>
      </c>
      <c r="G116" s="242">
        <v>0.67955849056603768</v>
      </c>
      <c r="H116" s="245">
        <v>106.52004807843699</v>
      </c>
    </row>
    <row r="117" spans="1:8">
      <c r="A117" s="86" t="str">
        <v>SCOPNGBHD_x</v>
      </c>
      <c r="B117" s="239">
        <v>116</v>
      </c>
      <c r="C117" s="86" t="s">
        <v>395</v>
      </c>
      <c r="D117" s="241">
        <f>COUNTIF($C$1:$C117,C117)</f>
        <v>6</v>
      </c>
      <c r="E117" s="241" t="str">
        <f t="shared" si="13"/>
        <v>Isolation6</v>
      </c>
      <c r="F117" s="86" t="s">
        <v>406</v>
      </c>
      <c r="G117" s="242">
        <v>0.42806792452830195</v>
      </c>
      <c r="H117" s="245">
        <v>108.62529630246618</v>
      </c>
    </row>
    <row r="118" spans="1:8">
      <c r="A118" s="86" t="str">
        <v>SCOPNGBHH_x</v>
      </c>
      <c r="B118" s="239">
        <v>117</v>
      </c>
      <c r="C118" s="86" t="s">
        <v>395</v>
      </c>
      <c r="D118" s="241">
        <f>COUNTIF($C$1:$C118,C118)</f>
        <v>7</v>
      </c>
      <c r="E118" s="241" t="str">
        <f t="shared" si="13"/>
        <v>Isolation7</v>
      </c>
      <c r="F118" s="86" t="s">
        <v>408</v>
      </c>
      <c r="G118" s="242">
        <v>0.67413962264150951</v>
      </c>
      <c r="H118" s="245">
        <v>104.49119467980634</v>
      </c>
    </row>
    <row r="119" spans="1:8">
      <c r="A119" s="86" t="str">
        <v>SCOPNGBHC_x</v>
      </c>
      <c r="B119" s="239">
        <v>118</v>
      </c>
      <c r="C119" s="86" t="s">
        <v>395</v>
      </c>
      <c r="D119" s="241">
        <f>COUNTIF($C$1:$C119,C119)</f>
        <v>8</v>
      </c>
      <c r="E119" s="241" t="str">
        <f t="shared" si="13"/>
        <v>Isolation8</v>
      </c>
      <c r="F119" s="86" t="s">
        <v>410</v>
      </c>
      <c r="G119" s="242">
        <v>0.52053584905660388</v>
      </c>
      <c r="H119" s="245">
        <v>107.20544235425147</v>
      </c>
    </row>
    <row r="120" spans="1:8">
      <c r="A120" s="86" t="str">
        <v>ORGM5</v>
      </c>
      <c r="B120" s="239">
        <v>119</v>
      </c>
      <c r="C120" s="86" t="s">
        <v>412</v>
      </c>
      <c r="D120" s="241">
        <f>COUNTIF($C$1:$C120,C120)</f>
        <v>1</v>
      </c>
      <c r="E120" s="241" t="str">
        <f t="shared" si="13"/>
        <v>Community1</v>
      </c>
      <c r="F120" s="86" t="s">
        <v>413</v>
      </c>
      <c r="G120" s="242">
        <v>7.1384905660377349E-2</v>
      </c>
      <c r="H120" s="245">
        <v>109.53897231896579</v>
      </c>
    </row>
    <row r="121" spans="1:8">
      <c r="A121" s="86" t="str">
        <v>ORGM3</v>
      </c>
      <c r="B121" s="239">
        <v>120</v>
      </c>
      <c r="C121" s="86" t="s">
        <v>412</v>
      </c>
      <c r="D121" s="241">
        <f>COUNTIF($C$1:$C121,C121)</f>
        <v>2</v>
      </c>
      <c r="E121" s="241" t="str">
        <f t="shared" si="13"/>
        <v>Community2</v>
      </c>
      <c r="F121" s="86" t="s">
        <v>415</v>
      </c>
      <c r="G121" s="242">
        <v>5.0332075471698115E-2</v>
      </c>
      <c r="H121" s="245">
        <v>116.23841595845572</v>
      </c>
    </row>
    <row r="122" spans="1:8">
      <c r="A122" s="86" t="str">
        <v>ORGM11</v>
      </c>
      <c r="B122" s="239">
        <v>121</v>
      </c>
      <c r="C122" s="86" t="s">
        <v>412</v>
      </c>
      <c r="D122" s="241">
        <f>COUNTIF($C$1:$C122,C122)</f>
        <v>3</v>
      </c>
      <c r="E122" s="241" t="str">
        <f t="shared" si="13"/>
        <v>Community3</v>
      </c>
      <c r="F122" s="86" t="s">
        <v>417</v>
      </c>
      <c r="G122" s="242">
        <v>7.4513207547169821E-2</v>
      </c>
      <c r="H122" s="245">
        <v>117.66630617592419</v>
      </c>
    </row>
    <row r="123" spans="1:8">
      <c r="A123" s="86" t="str">
        <v>ORGM12</v>
      </c>
      <c r="B123" s="239">
        <v>122</v>
      </c>
      <c r="C123" s="86" t="s">
        <v>412</v>
      </c>
      <c r="D123" s="241">
        <f>COUNTIF($C$1:$C123,C123)</f>
        <v>4</v>
      </c>
      <c r="E123" s="241" t="str">
        <f t="shared" si="13"/>
        <v>Community4</v>
      </c>
      <c r="F123" s="86" t="s">
        <v>419</v>
      </c>
      <c r="G123" s="242">
        <v>8.7301886792452821E-2</v>
      </c>
      <c r="H123" s="245">
        <v>82.080761523835861</v>
      </c>
    </row>
    <row r="124" spans="1:8">
      <c r="A124" s="86" t="str">
        <v>ORGM7</v>
      </c>
      <c r="B124" s="239">
        <v>123</v>
      </c>
      <c r="C124" s="86" t="s">
        <v>412</v>
      </c>
      <c r="D124" s="241">
        <f>COUNTIF($C$1:$C124,C124)</f>
        <v>5</v>
      </c>
      <c r="E124" s="241" t="str">
        <f t="shared" si="13"/>
        <v>Community5</v>
      </c>
      <c r="F124" s="86" t="s">
        <v>421</v>
      </c>
      <c r="G124" s="242">
        <v>0.1123622641509434</v>
      </c>
      <c r="H124" s="245">
        <v>103.94295228897377</v>
      </c>
    </row>
    <row r="125" spans="1:8">
      <c r="A125" s="86" t="str">
        <v>ORGM5_x</v>
      </c>
      <c r="B125" s="239">
        <v>124</v>
      </c>
      <c r="C125" s="86" t="s">
        <v>412</v>
      </c>
      <c r="D125" s="241">
        <f>COUNTIF($C$1:$C125,C125)</f>
        <v>6</v>
      </c>
      <c r="E125" s="241" t="str">
        <f t="shared" si="13"/>
        <v>Community6</v>
      </c>
      <c r="F125" s="86" t="s">
        <v>423</v>
      </c>
      <c r="G125" s="242">
        <v>0.92850943396226415</v>
      </c>
      <c r="H125" s="245">
        <v>99.324699535117674</v>
      </c>
    </row>
    <row r="126" spans="1:8">
      <c r="A126" s="86" t="str">
        <v>ORGM3_x</v>
      </c>
      <c r="B126" s="239">
        <v>125</v>
      </c>
      <c r="C126" s="86" t="s">
        <v>412</v>
      </c>
      <c r="D126" s="241">
        <f>COUNTIF($C$1:$C126,C126)</f>
        <v>7</v>
      </c>
      <c r="E126" s="241" t="str">
        <f t="shared" si="13"/>
        <v>Community7</v>
      </c>
      <c r="F126" s="86" t="s">
        <v>425</v>
      </c>
      <c r="G126" s="242">
        <v>0.94966792452830195</v>
      </c>
      <c r="H126" s="245">
        <v>99.263922258687217</v>
      </c>
    </row>
    <row r="127" spans="1:8">
      <c r="A127" s="86" t="str">
        <v>ORGM11_x</v>
      </c>
      <c r="B127" s="239">
        <v>126</v>
      </c>
      <c r="C127" s="86" t="s">
        <v>412</v>
      </c>
      <c r="D127" s="241">
        <f>COUNTIF($C$1:$C127,C127)</f>
        <v>8</v>
      </c>
      <c r="E127" s="241" t="str">
        <f t="shared" si="13"/>
        <v>Community8</v>
      </c>
      <c r="F127" s="86" t="s">
        <v>427</v>
      </c>
      <c r="G127" s="242">
        <v>0.92482641509433972</v>
      </c>
      <c r="H127" s="245">
        <v>98.765542992827662</v>
      </c>
    </row>
    <row r="128" spans="1:8">
      <c r="A128" s="86" t="str">
        <v>ORGM12_x</v>
      </c>
      <c r="B128" s="239">
        <v>127</v>
      </c>
      <c r="C128" s="86" t="s">
        <v>412</v>
      </c>
      <c r="D128" s="241">
        <f>COUNTIF($C$1:$C128,C128)</f>
        <v>9</v>
      </c>
      <c r="E128" s="241" t="str">
        <f t="shared" si="13"/>
        <v>Community9</v>
      </c>
      <c r="F128" s="86" t="s">
        <v>429</v>
      </c>
      <c r="G128" s="242">
        <v>0.9129207547169812</v>
      </c>
      <c r="H128" s="245">
        <v>102.17078651767189</v>
      </c>
    </row>
    <row r="129" spans="1:8">
      <c r="A129" s="86" t="str">
        <v>ORGM7_x</v>
      </c>
      <c r="B129" s="239">
        <v>128</v>
      </c>
      <c r="C129" s="86" t="s">
        <v>412</v>
      </c>
      <c r="D129" s="241">
        <f>COUNTIF($C$1:$C129,C129)</f>
        <v>10</v>
      </c>
      <c r="E129" s="241" t="str">
        <f t="shared" si="13"/>
        <v>Community10</v>
      </c>
      <c r="F129" s="86" t="s">
        <v>431</v>
      </c>
      <c r="G129" s="242">
        <v>0.88763773584905659</v>
      </c>
      <c r="H129" s="245">
        <v>99.522148904515575</v>
      </c>
    </row>
    <row r="130" spans="1:8">
      <c r="A130" s="86" t="str">
        <v>NOISYN</v>
      </c>
      <c r="B130" s="239">
        <v>129</v>
      </c>
      <c r="C130" s="86" t="s">
        <v>433</v>
      </c>
      <c r="D130" s="241">
        <f>COUNTIF($C$1:$C130,C130)</f>
        <v>1</v>
      </c>
      <c r="E130" s="241" t="str">
        <f t="shared" si="13"/>
        <v>Accommodation &amp; Neighbourhood1</v>
      </c>
      <c r="F130" s="86" t="s">
        <v>434</v>
      </c>
      <c r="G130" s="242">
        <v>0.14811320754716978</v>
      </c>
      <c r="H130" s="245">
        <v>78.553002914755794</v>
      </c>
    </row>
    <row r="131" spans="1:8">
      <c r="A131" s="86" t="str">
        <v>NOHEATCH</v>
      </c>
      <c r="B131" s="239">
        <v>130</v>
      </c>
      <c r="C131" s="86" t="s">
        <v>433</v>
      </c>
      <c r="D131" s="241">
        <f>COUNTIF($C$1:$C131,C131)</f>
        <v>2</v>
      </c>
      <c r="E131" s="241" t="str">
        <f t="shared" ref="E131:E194" si="22">C131&amp;D131</f>
        <v>Accommodation &amp; Neighbourhood2</v>
      </c>
      <c r="F131" s="86" t="s">
        <v>436</v>
      </c>
      <c r="G131" s="242">
        <v>0.10781509433962265</v>
      </c>
      <c r="H131" s="245">
        <v>100.17192573094007</v>
      </c>
    </row>
    <row r="132" spans="1:8">
      <c r="A132" s="86" t="str">
        <v>GRIMYN</v>
      </c>
      <c r="B132" s="239">
        <v>131</v>
      </c>
      <c r="C132" s="86" t="s">
        <v>433</v>
      </c>
      <c r="D132" s="241">
        <f>COUNTIF($C$1:$C132,C132)</f>
        <v>3</v>
      </c>
      <c r="E132" s="241" t="str">
        <f t="shared" si="22"/>
        <v>Accommodation &amp; Neighbourhood3</v>
      </c>
      <c r="F132" s="86" t="s">
        <v>438</v>
      </c>
      <c r="G132" s="242">
        <v>0.10362641509433962</v>
      </c>
      <c r="H132" s="245">
        <v>90.479699986580016</v>
      </c>
    </row>
    <row r="133" spans="1:8">
      <c r="A133" s="86" t="str">
        <v>CRVAND</v>
      </c>
      <c r="B133" s="239">
        <v>132</v>
      </c>
      <c r="C133" s="86" t="s">
        <v>433</v>
      </c>
      <c r="D133" s="241">
        <f>COUNTIF($C$1:$C133,C133)</f>
        <v>4</v>
      </c>
      <c r="E133" s="241" t="str">
        <f t="shared" si="22"/>
        <v>Accommodation &amp; Neighbourhood4</v>
      </c>
      <c r="F133" s="86" t="s">
        <v>440</v>
      </c>
      <c r="G133" s="242">
        <v>3.9384905660377355E-2</v>
      </c>
      <c r="H133" s="245">
        <v>61.828574481087053</v>
      </c>
    </row>
    <row r="134" spans="1:8">
      <c r="A134" s="86" t="str">
        <v>NOISYN_x</v>
      </c>
      <c r="B134" s="239">
        <v>133</v>
      </c>
      <c r="C134" s="86" t="s">
        <v>433</v>
      </c>
      <c r="D134" s="241">
        <f>COUNTIF($C$1:$C134,C134)</f>
        <v>5</v>
      </c>
      <c r="E134" s="241" t="str">
        <f t="shared" si="22"/>
        <v>Accommodation &amp; Neighbourhood5</v>
      </c>
      <c r="F134" s="86" t="s">
        <v>442</v>
      </c>
      <c r="G134" s="242">
        <v>0.85189056603773583</v>
      </c>
      <c r="H134" s="245">
        <v>104.9817228935638</v>
      </c>
    </row>
    <row r="135" spans="1:8">
      <c r="A135" s="86" t="str">
        <v>HEATCH</v>
      </c>
      <c r="B135" s="239">
        <v>134</v>
      </c>
      <c r="C135" s="86" t="s">
        <v>433</v>
      </c>
      <c r="D135" s="241">
        <f>COUNTIF($C$1:$C135,C135)</f>
        <v>6</v>
      </c>
      <c r="E135" s="241" t="str">
        <f t="shared" si="22"/>
        <v>Accommodation &amp; Neighbourhood6</v>
      </c>
      <c r="F135" s="86" t="s">
        <v>444</v>
      </c>
      <c r="G135" s="242">
        <v>0.89218490566037745</v>
      </c>
      <c r="H135" s="245">
        <v>99.979221609326572</v>
      </c>
    </row>
    <row r="136" spans="1:8">
      <c r="A136" s="86" t="str">
        <v>GRIMYN_x</v>
      </c>
      <c r="B136" s="239">
        <v>135</v>
      </c>
      <c r="C136" s="86" t="s">
        <v>433</v>
      </c>
      <c r="D136" s="241">
        <f>COUNTIF($C$1:$C136,C136)</f>
        <v>7</v>
      </c>
      <c r="E136" s="241" t="str">
        <f t="shared" si="22"/>
        <v>Accommodation &amp; Neighbourhood7</v>
      </c>
      <c r="F136" s="86" t="s">
        <v>446</v>
      </c>
      <c r="G136" s="242">
        <v>0.89669811320754722</v>
      </c>
      <c r="H136" s="245">
        <v>101.2678680731584</v>
      </c>
    </row>
    <row r="137" spans="1:8">
      <c r="A137" s="86" t="str">
        <v>CRVAND_x</v>
      </c>
      <c r="B137" s="239">
        <v>136</v>
      </c>
      <c r="C137" s="86" t="s">
        <v>433</v>
      </c>
      <c r="D137" s="241">
        <f>COUNTIF($C$1:$C137,C137)</f>
        <v>8</v>
      </c>
      <c r="E137" s="241" t="str">
        <f t="shared" si="22"/>
        <v>Accommodation &amp; Neighbourhood8</v>
      </c>
      <c r="F137" s="86" t="s">
        <v>448</v>
      </c>
      <c r="G137" s="242">
        <v>0.96076603773584923</v>
      </c>
      <c r="H137" s="245">
        <v>102.60242799776746</v>
      </c>
    </row>
    <row r="138" spans="1:8">
      <c r="A138" s="86" t="str">
        <v>SCLFSATO_lo</v>
      </c>
      <c r="B138" s="239">
        <v>137</v>
      </c>
      <c r="C138" s="86" t="s">
        <v>450</v>
      </c>
      <c r="D138" s="241">
        <f>COUNTIF($C$1:$C138,C138)</f>
        <v>1</v>
      </c>
      <c r="E138" s="241" t="str">
        <f t="shared" si="22"/>
        <v>Contentment1</v>
      </c>
      <c r="F138" s="86" t="s">
        <v>451</v>
      </c>
      <c r="G138" s="242">
        <v>5.5781132075471702E-2</v>
      </c>
      <c r="H138" s="245">
        <v>85.448113479552021</v>
      </c>
    </row>
    <row r="139" spans="1:8">
      <c r="A139" s="86" t="str">
        <v>SCLFSAT1_lo</v>
      </c>
      <c r="B139" s="239">
        <v>138</v>
      </c>
      <c r="C139" s="86" t="s">
        <v>450</v>
      </c>
      <c r="D139" s="241">
        <f>COUNTIF($C$1:$C139,C139)</f>
        <v>2</v>
      </c>
      <c r="E139" s="241" t="str">
        <f t="shared" si="22"/>
        <v>Contentment2</v>
      </c>
      <c r="F139" s="86" t="s">
        <v>453</v>
      </c>
      <c r="G139" s="242">
        <v>9.6407547169811328E-2</v>
      </c>
      <c r="H139" s="245">
        <v>90.508650730063451</v>
      </c>
    </row>
    <row r="140" spans="1:8">
      <c r="A140" s="86" t="str">
        <v>SCLFSAT2_lo</v>
      </c>
      <c r="B140" s="239">
        <v>139</v>
      </c>
      <c r="C140" s="86" t="s">
        <v>450</v>
      </c>
      <c r="D140" s="241">
        <f>COUNTIF($C$1:$C140,C140)</f>
        <v>3</v>
      </c>
      <c r="E140" s="241" t="str">
        <f t="shared" si="22"/>
        <v>Contentment3</v>
      </c>
      <c r="F140" s="86" t="s">
        <v>455</v>
      </c>
      <c r="G140" s="242">
        <v>8.4298113207547168E-2</v>
      </c>
      <c r="H140" s="245">
        <v>86.008797505365337</v>
      </c>
    </row>
    <row r="141" spans="1:8">
      <c r="A141" s="86" t="str">
        <v>JBSAT_lo</v>
      </c>
      <c r="B141" s="239">
        <v>140</v>
      </c>
      <c r="C141" s="86" t="s">
        <v>450</v>
      </c>
      <c r="D141" s="241">
        <f>COUNTIF($C$1:$C141,C141)</f>
        <v>4</v>
      </c>
      <c r="E141" s="241" t="str">
        <f t="shared" si="22"/>
        <v>Contentment4</v>
      </c>
      <c r="F141" s="86" t="s">
        <v>457</v>
      </c>
      <c r="G141" s="242">
        <v>4.076603773584906E-2</v>
      </c>
      <c r="H141" s="245">
        <v>95.01642895626965</v>
      </c>
    </row>
    <row r="142" spans="1:8">
      <c r="A142" s="86" t="str">
        <v>SCLFSAT7_lo</v>
      </c>
      <c r="B142" s="239">
        <v>141</v>
      </c>
      <c r="C142" s="86" t="s">
        <v>450</v>
      </c>
      <c r="D142" s="241">
        <f>COUNTIF($C$1:$C142,C142)</f>
        <v>5</v>
      </c>
      <c r="E142" s="241" t="str">
        <f t="shared" si="22"/>
        <v>Contentment5</v>
      </c>
      <c r="F142" s="86" t="s">
        <v>459</v>
      </c>
      <c r="G142" s="242">
        <v>7.6800000000000021E-2</v>
      </c>
      <c r="H142" s="245">
        <v>90.201665126319483</v>
      </c>
    </row>
    <row r="143" spans="1:8">
      <c r="A143" s="86" t="str">
        <v>SCLFSATO_med</v>
      </c>
      <c r="B143" s="239">
        <v>142</v>
      </c>
      <c r="C143" s="86" t="s">
        <v>450</v>
      </c>
      <c r="D143" s="241">
        <f>COUNTIF($C$1:$C143,C143)</f>
        <v>6</v>
      </c>
      <c r="E143" s="241" t="str">
        <f t="shared" si="22"/>
        <v>Contentment6</v>
      </c>
      <c r="F143" s="86" t="s">
        <v>461</v>
      </c>
      <c r="G143" s="242">
        <v>0.35658113207547171</v>
      </c>
      <c r="H143" s="245">
        <v>92.166052821404506</v>
      </c>
    </row>
    <row r="144" spans="1:8">
      <c r="A144" s="86" t="str">
        <v>SCLFSAT1_med</v>
      </c>
      <c r="B144" s="239">
        <v>143</v>
      </c>
      <c r="C144" s="86" t="s">
        <v>450</v>
      </c>
      <c r="D144" s="241">
        <f>COUNTIF($C$1:$C144,C144)</f>
        <v>7</v>
      </c>
      <c r="E144" s="241" t="str">
        <f t="shared" si="22"/>
        <v>Contentment7</v>
      </c>
      <c r="F144" s="86" t="s">
        <v>463</v>
      </c>
      <c r="G144" s="242">
        <v>0.38031698113207546</v>
      </c>
      <c r="H144" s="245">
        <v>94.126524880028029</v>
      </c>
    </row>
    <row r="145" spans="1:8">
      <c r="A145" s="86" t="str">
        <v>SCLFSAT2_med</v>
      </c>
      <c r="B145" s="239">
        <v>144</v>
      </c>
      <c r="C145" s="86" t="s">
        <v>450</v>
      </c>
      <c r="D145" s="241">
        <f>COUNTIF($C$1:$C145,C145)</f>
        <v>8</v>
      </c>
      <c r="E145" s="241" t="str">
        <f t="shared" si="22"/>
        <v>Contentment8</v>
      </c>
      <c r="F145" s="86" t="s">
        <v>465</v>
      </c>
      <c r="G145" s="242">
        <v>0.40555471698113216</v>
      </c>
      <c r="H145" s="245">
        <v>90.828756557515931</v>
      </c>
    </row>
    <row r="146" spans="1:8">
      <c r="A146" s="86" t="str">
        <v>JBSAT_med</v>
      </c>
      <c r="B146" s="239">
        <v>145</v>
      </c>
      <c r="C146" s="86" t="s">
        <v>450</v>
      </c>
      <c r="D146" s="241">
        <f>COUNTIF($C$1:$C146,C146)</f>
        <v>9</v>
      </c>
      <c r="E146" s="241" t="str">
        <f t="shared" si="22"/>
        <v>Contentment9</v>
      </c>
      <c r="F146" s="86" t="s">
        <v>467</v>
      </c>
      <c r="G146" s="242">
        <v>0.36710566037735842</v>
      </c>
      <c r="H146" s="245">
        <v>97.45539222216901</v>
      </c>
    </row>
    <row r="147" spans="1:8">
      <c r="A147" s="86" t="str">
        <v>SCLFSAT7_med</v>
      </c>
      <c r="B147" s="239">
        <v>146</v>
      </c>
      <c r="C147" s="86" t="s">
        <v>450</v>
      </c>
      <c r="D147" s="241">
        <f>COUNTIF($C$1:$C147,C147)</f>
        <v>10</v>
      </c>
      <c r="E147" s="241" t="str">
        <f t="shared" si="22"/>
        <v>Contentment10</v>
      </c>
      <c r="F147" s="86" t="s">
        <v>469</v>
      </c>
      <c r="G147" s="242">
        <v>0.43478867924528297</v>
      </c>
      <c r="H147" s="245">
        <v>93.48878754235443</v>
      </c>
    </row>
    <row r="148" spans="1:8">
      <c r="A148" s="86" t="str">
        <v>SCLFSATO_hi</v>
      </c>
      <c r="B148" s="239">
        <v>147</v>
      </c>
      <c r="C148" s="86" t="s">
        <v>450</v>
      </c>
      <c r="D148" s="241">
        <f>COUNTIF($C$1:$C148,C148)</f>
        <v>11</v>
      </c>
      <c r="E148" s="241" t="str">
        <f t="shared" si="22"/>
        <v>Contentment11</v>
      </c>
      <c r="F148" s="86" t="s">
        <v>471</v>
      </c>
      <c r="G148" s="242">
        <v>0.58816226415094341</v>
      </c>
      <c r="H148" s="245">
        <v>107.27594116949891</v>
      </c>
    </row>
    <row r="149" spans="1:8">
      <c r="A149" s="86" t="str">
        <v>SCLFSAT1_hi</v>
      </c>
      <c r="B149" s="239">
        <v>148</v>
      </c>
      <c r="C149" s="86" t="s">
        <v>450</v>
      </c>
      <c r="D149" s="241">
        <f>COUNTIF($C$1:$C149,C149)</f>
        <v>12</v>
      </c>
      <c r="E149" s="241" t="str">
        <f t="shared" si="22"/>
        <v>Contentment12</v>
      </c>
      <c r="F149" s="86" t="s">
        <v>473</v>
      </c>
      <c r="G149" s="242">
        <v>0.52324905660377363</v>
      </c>
      <c r="H149" s="245">
        <v>106.90496397425902</v>
      </c>
    </row>
    <row r="150" spans="1:8">
      <c r="A150" s="86" t="str">
        <v>SCLFSAT2_hi</v>
      </c>
      <c r="B150" s="239">
        <v>149</v>
      </c>
      <c r="C150" s="86" t="s">
        <v>450</v>
      </c>
      <c r="D150" s="241">
        <f>COUNTIF($C$1:$C150,C150)</f>
        <v>13</v>
      </c>
      <c r="E150" s="241" t="str">
        <f t="shared" si="22"/>
        <v>Contentment13</v>
      </c>
      <c r="F150" s="86" t="s">
        <v>475</v>
      </c>
      <c r="G150" s="242">
        <v>0.51013962264150947</v>
      </c>
      <c r="H150" s="245">
        <v>112.0017053076531</v>
      </c>
    </row>
    <row r="151" spans="1:8">
      <c r="A151" s="86" t="str">
        <v>JBSAT_hi</v>
      </c>
      <c r="B151" s="239">
        <v>150</v>
      </c>
      <c r="C151" s="86" t="s">
        <v>450</v>
      </c>
      <c r="D151" s="241">
        <f>COUNTIF($C$1:$C151,C151)</f>
        <v>14</v>
      </c>
      <c r="E151" s="241" t="str">
        <f t="shared" si="22"/>
        <v>Contentment14</v>
      </c>
      <c r="F151" s="86" t="s">
        <v>477</v>
      </c>
      <c r="G151" s="242">
        <v>0.59184528301886796</v>
      </c>
      <c r="H151" s="245">
        <v>101.98070515596183</v>
      </c>
    </row>
    <row r="152" spans="1:8">
      <c r="A152" s="86" t="str">
        <v>SCLFSAT7_hi</v>
      </c>
      <c r="B152" s="239">
        <v>151</v>
      </c>
      <c r="C152" s="86" t="s">
        <v>450</v>
      </c>
      <c r="D152" s="241">
        <f>COUNTIF($C$1:$C152,C152)</f>
        <v>15</v>
      </c>
      <c r="E152" s="241" t="str">
        <f t="shared" si="22"/>
        <v>Contentment15</v>
      </c>
      <c r="F152" s="86" t="s">
        <v>479</v>
      </c>
      <c r="G152" s="242">
        <v>0.48832830188679249</v>
      </c>
      <c r="H152" s="245">
        <v>108.58307636749143</v>
      </c>
    </row>
    <row r="153" spans="1:8">
      <c r="A153" s="86" t="str">
        <v>age0004</v>
      </c>
      <c r="B153" s="239">
        <v>152</v>
      </c>
      <c r="C153" s="86" t="s">
        <v>52</v>
      </c>
      <c r="D153" s="241">
        <f>COUNTIF($C$1:$C153,C153)</f>
        <v>1</v>
      </c>
      <c r="E153" s="241" t="str">
        <f t="shared" si="22"/>
        <v>Age1</v>
      </c>
      <c r="F153" s="86" t="s">
        <v>481</v>
      </c>
      <c r="G153" s="242">
        <v>4.6279245283018869E-2</v>
      </c>
      <c r="H153" s="245">
        <v>88.250734747023998</v>
      </c>
    </row>
    <row r="154" spans="1:8">
      <c r="A154" s="86" t="str">
        <v>age0517</v>
      </c>
      <c r="B154" s="239">
        <v>153</v>
      </c>
      <c r="C154" s="86" t="s">
        <v>52</v>
      </c>
      <c r="D154" s="241">
        <f>COUNTIF($C$1:$C154,C154)</f>
        <v>2</v>
      </c>
      <c r="E154" s="241" t="str">
        <f t="shared" si="22"/>
        <v>Age2</v>
      </c>
      <c r="F154" s="86" t="s">
        <v>482</v>
      </c>
      <c r="G154" s="242">
        <v>0.14990188679245281</v>
      </c>
      <c r="H154" s="245">
        <v>97.420940737631639</v>
      </c>
    </row>
    <row r="155" spans="1:8">
      <c r="A155" s="86" t="str">
        <v>age1824</v>
      </c>
      <c r="B155" s="239">
        <v>154</v>
      </c>
      <c r="C155" s="86" t="s">
        <v>52</v>
      </c>
      <c r="D155" s="241">
        <f>COUNTIF($C$1:$C155,C155)</f>
        <v>3</v>
      </c>
      <c r="E155" s="241" t="str">
        <f t="shared" si="22"/>
        <v>Age3</v>
      </c>
      <c r="F155" s="86" t="s">
        <v>483</v>
      </c>
      <c r="G155" s="242">
        <v>6.1335849056603782E-2</v>
      </c>
      <c r="H155" s="245">
        <v>84.172854176053818</v>
      </c>
    </row>
    <row r="156" spans="1:8">
      <c r="A156" s="86" t="str">
        <v>age2534</v>
      </c>
      <c r="B156" s="239">
        <v>155</v>
      </c>
      <c r="C156" s="86" t="s">
        <v>52</v>
      </c>
      <c r="D156" s="241">
        <f>COUNTIF($C$1:$C156,C156)</f>
        <v>4</v>
      </c>
      <c r="E156" s="241" t="str">
        <f t="shared" si="22"/>
        <v>Age4</v>
      </c>
      <c r="F156" s="86" t="s">
        <v>484</v>
      </c>
      <c r="G156" s="242">
        <v>9.6920754716981125E-2</v>
      </c>
      <c r="H156" s="245">
        <v>81.467311995498662</v>
      </c>
    </row>
    <row r="157" spans="1:8">
      <c r="A157" s="86" t="str">
        <v>age3549</v>
      </c>
      <c r="B157" s="239">
        <v>156</v>
      </c>
      <c r="C157" s="86" t="s">
        <v>52</v>
      </c>
      <c r="D157" s="241">
        <f>COUNTIF($C$1:$C157,C157)</f>
        <v>5</v>
      </c>
      <c r="E157" s="241" t="str">
        <f t="shared" si="22"/>
        <v>Age5</v>
      </c>
      <c r="F157" s="86" t="s">
        <v>485</v>
      </c>
      <c r="G157" s="242">
        <v>0.1784075471698113</v>
      </c>
      <c r="H157" s="245">
        <v>96.833732327294655</v>
      </c>
    </row>
    <row r="158" spans="1:8">
      <c r="A158" s="86" t="str">
        <v>age5064</v>
      </c>
      <c r="B158" s="239">
        <v>157</v>
      </c>
      <c r="C158" s="86" t="s">
        <v>52</v>
      </c>
      <c r="D158" s="241">
        <f>COUNTIF($C$1:$C158,C158)</f>
        <v>6</v>
      </c>
      <c r="E158" s="241" t="str">
        <f t="shared" si="22"/>
        <v>Age6</v>
      </c>
      <c r="F158" s="86" t="s">
        <v>486</v>
      </c>
      <c r="G158" s="242">
        <v>0.22913962264150947</v>
      </c>
      <c r="H158" s="245">
        <v>109.62216784419361</v>
      </c>
    </row>
    <row r="159" spans="1:8">
      <c r="A159" s="86" t="str">
        <v>age6574</v>
      </c>
      <c r="B159" s="239">
        <v>158</v>
      </c>
      <c r="C159" s="86" t="s">
        <v>52</v>
      </c>
      <c r="D159" s="241">
        <f>COUNTIF($C$1:$C159,C159)</f>
        <v>7</v>
      </c>
      <c r="E159" s="241" t="str">
        <f t="shared" si="22"/>
        <v>Age7</v>
      </c>
      <c r="F159" s="86" t="s">
        <v>487</v>
      </c>
      <c r="G159" s="242">
        <v>0.13042264150943395</v>
      </c>
      <c r="H159" s="245">
        <v>115.28832497909292</v>
      </c>
    </row>
    <row r="160" spans="1:8">
      <c r="A160" s="86" t="str">
        <v>age75p</v>
      </c>
      <c r="B160" s="239">
        <v>159</v>
      </c>
      <c r="C160" s="86" t="s">
        <v>52</v>
      </c>
      <c r="D160" s="241">
        <f>COUNTIF($C$1:$C160,C160)</f>
        <v>8</v>
      </c>
      <c r="E160" s="241" t="str">
        <f t="shared" si="22"/>
        <v>Age8</v>
      </c>
      <c r="F160" s="86" t="s">
        <v>488</v>
      </c>
      <c r="G160" s="242">
        <v>0.10791320754716982</v>
      </c>
      <c r="H160" s="245">
        <v>112.95893231546812</v>
      </c>
    </row>
    <row r="161" spans="1:8">
      <c r="A161" s="86" t="str">
        <v>rcd_gor_dv_101</v>
      </c>
      <c r="B161" s="239">
        <v>160</v>
      </c>
      <c r="C161" s="86" t="s">
        <v>491</v>
      </c>
      <c r="D161" s="241">
        <f>COUNTIF($C$1:$C161,C161)</f>
        <v>1</v>
      </c>
      <c r="E161" s="241" t="str">
        <f t="shared" si="22"/>
        <v>Geography1</v>
      </c>
      <c r="F161" s="86" t="s">
        <v>492</v>
      </c>
      <c r="G161" s="242">
        <v>0.84150943396226419</v>
      </c>
      <c r="H161" s="245">
        <v>100.4269824357695</v>
      </c>
    </row>
    <row r="162" spans="1:8">
      <c r="A162" s="86" t="str">
        <v>rcd_gor_dv_102</v>
      </c>
      <c r="B162" s="239">
        <v>161</v>
      </c>
      <c r="C162" s="86" t="s">
        <v>491</v>
      </c>
      <c r="D162" s="241">
        <f>COUNTIF($C$1:$C162,C162)</f>
        <v>2</v>
      </c>
      <c r="E162" s="241" t="str">
        <f t="shared" si="22"/>
        <v>Geography2</v>
      </c>
      <c r="F162" s="86" t="s">
        <v>494</v>
      </c>
      <c r="G162" s="242">
        <v>4.7437735849056611E-2</v>
      </c>
      <c r="H162" s="245">
        <v>95.49891592795899</v>
      </c>
    </row>
    <row r="163" spans="1:8">
      <c r="A163" s="86" t="str">
        <v>rcd_gor_dv_103</v>
      </c>
      <c r="B163" s="239">
        <v>162</v>
      </c>
      <c r="C163" s="86" t="s">
        <v>491</v>
      </c>
      <c r="D163" s="241">
        <f>COUNTIF($C$1:$C163,C163)</f>
        <v>3</v>
      </c>
      <c r="E163" s="241" t="str">
        <f t="shared" si="22"/>
        <v>Geography3</v>
      </c>
      <c r="F163" s="86" t="s">
        <v>496</v>
      </c>
      <c r="G163" s="242">
        <v>8.2773584905660377E-2</v>
      </c>
      <c r="H163" s="245">
        <v>98.112591639428445</v>
      </c>
    </row>
    <row r="164" spans="1:8">
      <c r="A164" s="86" t="str">
        <v>rcd_gor_dv_104</v>
      </c>
      <c r="B164" s="239">
        <v>163</v>
      </c>
      <c r="C164" s="86" t="s">
        <v>491</v>
      </c>
      <c r="D164" s="241">
        <f>COUNTIF($C$1:$C164,C164)</f>
        <v>4</v>
      </c>
      <c r="E164" s="241" t="str">
        <f t="shared" si="22"/>
        <v>Geography4</v>
      </c>
      <c r="F164" s="86" t="s">
        <v>498</v>
      </c>
      <c r="G164" s="242">
        <v>2.8645283018867925E-2</v>
      </c>
      <c r="H164" s="245">
        <v>101.43666397295929</v>
      </c>
    </row>
    <row r="165" spans="1:8">
      <c r="A165" s="86" t="str">
        <v>rcd_RACEL_DV_101</v>
      </c>
      <c r="B165" s="239">
        <v>164</v>
      </c>
      <c r="C165" s="86" t="s">
        <v>500</v>
      </c>
      <c r="D165" s="241">
        <f>COUNTIF($C$1:$C165,C165)</f>
        <v>1</v>
      </c>
      <c r="E165" s="241" t="str">
        <f t="shared" si="22"/>
        <v>Ethnicity1</v>
      </c>
      <c r="F165" s="86" t="s">
        <v>501</v>
      </c>
      <c r="G165" s="242">
        <v>0.95213962264150931</v>
      </c>
      <c r="H165" s="245">
        <v>101.48648136970546</v>
      </c>
    </row>
    <row r="166" spans="1:8">
      <c r="A166" s="86" t="str">
        <v>rcd_RACEL_DV_102</v>
      </c>
      <c r="B166" s="239">
        <v>165</v>
      </c>
      <c r="C166" s="86" t="s">
        <v>500</v>
      </c>
      <c r="D166" s="241">
        <f>COUNTIF($C$1:$C166,C166)</f>
        <v>2</v>
      </c>
      <c r="E166" s="241" t="str">
        <f t="shared" si="22"/>
        <v>Ethnicity2</v>
      </c>
      <c r="F166" s="86" t="s">
        <v>503</v>
      </c>
      <c r="G166" s="242">
        <v>1.0781132075471699E-2</v>
      </c>
      <c r="H166" s="245">
        <v>91.389944694557812</v>
      </c>
    </row>
    <row r="167" spans="1:8">
      <c r="A167" s="86" t="str">
        <v>rcd_RACEL_DV_103</v>
      </c>
      <c r="B167" s="239">
        <v>166</v>
      </c>
      <c r="C167" s="86" t="s">
        <v>500</v>
      </c>
      <c r="D167" s="241">
        <f>COUNTIF($C$1:$C167,C167)</f>
        <v>3</v>
      </c>
      <c r="E167" s="241" t="str">
        <f t="shared" si="22"/>
        <v>Ethnicity3</v>
      </c>
      <c r="F167" s="86" t="s">
        <v>505</v>
      </c>
      <c r="G167" s="242">
        <v>2.4743396226415099E-2</v>
      </c>
      <c r="H167" s="245">
        <v>76.923491356851855</v>
      </c>
    </row>
    <row r="168" spans="1:8">
      <c r="A168" s="86" t="str">
        <v>rcd_RACEL_DV_104</v>
      </c>
      <c r="B168" s="239">
        <v>167</v>
      </c>
      <c r="C168" s="86" t="s">
        <v>500</v>
      </c>
      <c r="D168" s="241">
        <f>COUNTIF($C$1:$C168,C168)</f>
        <v>4</v>
      </c>
      <c r="E168" s="241" t="str">
        <f t="shared" si="22"/>
        <v>Ethnicity4</v>
      </c>
      <c r="F168" s="86" t="s">
        <v>507</v>
      </c>
      <c r="G168" s="242">
        <v>8.2339622641509434E-3</v>
      </c>
      <c r="H168" s="245">
        <v>64.44205467540219</v>
      </c>
    </row>
    <row r="169" spans="1:8">
      <c r="A169" s="86" t="str">
        <v>rcd_RACEL_DV_105</v>
      </c>
      <c r="B169" s="239">
        <v>168</v>
      </c>
      <c r="C169" s="86" t="s">
        <v>500</v>
      </c>
      <c r="D169" s="241">
        <f>COUNTIF($C$1:$C169,C169)</f>
        <v>5</v>
      </c>
      <c r="E169" s="241" t="str">
        <f t="shared" si="22"/>
        <v>Ethnicity5</v>
      </c>
      <c r="F169" s="86" t="s">
        <v>509</v>
      </c>
      <c r="G169" s="242">
        <v>4.2264150943396219E-3</v>
      </c>
      <c r="H169" s="245">
        <v>87.651304349960881</v>
      </c>
    </row>
    <row r="170" spans="1:8">
      <c r="A170" s="86" t="str">
        <v>rcd_plbornc_101</v>
      </c>
      <c r="B170" s="239">
        <v>169</v>
      </c>
      <c r="C170" s="86" t="s">
        <v>511</v>
      </c>
      <c r="D170" s="241">
        <f>COUNTIF($C$1:$C170,C170)</f>
        <v>1</v>
      </c>
      <c r="E170" s="241" t="str">
        <f t="shared" si="22"/>
        <v>Country of Birth1</v>
      </c>
      <c r="F170" s="86" t="s">
        <v>512</v>
      </c>
      <c r="G170" s="242">
        <v>0.93003396226415092</v>
      </c>
      <c r="H170" s="245">
        <v>101.29884711114559</v>
      </c>
    </row>
    <row r="171" spans="1:8">
      <c r="A171" s="86" t="str">
        <v>rcd_plbornc_102</v>
      </c>
      <c r="B171" s="239">
        <v>170</v>
      </c>
      <c r="C171" s="86" t="s">
        <v>511</v>
      </c>
      <c r="D171" s="241">
        <f>COUNTIF($C$1:$C171,C171)</f>
        <v>2</v>
      </c>
      <c r="E171" s="241" t="str">
        <f t="shared" si="22"/>
        <v>Country of Birth2</v>
      </c>
      <c r="F171" s="86" t="s">
        <v>514</v>
      </c>
      <c r="G171" s="242">
        <v>1.4060377358490568E-2</v>
      </c>
      <c r="H171" s="245">
        <v>87.124103645141815</v>
      </c>
    </row>
    <row r="172" spans="1:8">
      <c r="A172" s="86" t="str">
        <v>rcd_plbornc_103</v>
      </c>
      <c r="B172" s="239">
        <v>171</v>
      </c>
      <c r="C172" s="86" t="s">
        <v>511</v>
      </c>
      <c r="D172" s="241">
        <f>COUNTIF($C$1:$C172,C172)</f>
        <v>3</v>
      </c>
      <c r="E172" s="241" t="str">
        <f t="shared" si="22"/>
        <v>Country of Birth3</v>
      </c>
      <c r="F172" s="86" t="s">
        <v>516</v>
      </c>
      <c r="G172" s="242">
        <v>2.4528301886792454E-3</v>
      </c>
      <c r="H172" s="245">
        <v>110.95820768499148</v>
      </c>
    </row>
    <row r="173" spans="1:8">
      <c r="A173" s="86" t="str">
        <v>rcd_plbornc_104</v>
      </c>
      <c r="B173" s="239">
        <v>172</v>
      </c>
      <c r="C173" s="86" t="s">
        <v>511</v>
      </c>
      <c r="D173" s="241">
        <f>COUNTIF($C$1:$C173,C173)</f>
        <v>4</v>
      </c>
      <c r="E173" s="241" t="str">
        <f t="shared" si="22"/>
        <v>Country of Birth4</v>
      </c>
      <c r="F173" s="86" t="s">
        <v>518</v>
      </c>
      <c r="G173" s="242">
        <v>4.2716981132075475E-3</v>
      </c>
      <c r="H173" s="245">
        <v>100.72034969707535</v>
      </c>
    </row>
    <row r="174" spans="1:8">
      <c r="A174" s="86" t="str">
        <v>rcd_plbornc_105</v>
      </c>
      <c r="B174" s="239">
        <v>173</v>
      </c>
      <c r="C174" s="86" t="s">
        <v>511</v>
      </c>
      <c r="D174" s="241">
        <f>COUNTIF($C$1:$C174,C174)</f>
        <v>5</v>
      </c>
      <c r="E174" s="241" t="str">
        <f t="shared" si="22"/>
        <v>Country of Birth5</v>
      </c>
      <c r="F174" s="86" t="s">
        <v>520</v>
      </c>
      <c r="G174" s="242">
        <v>1.4656603773584907E-2</v>
      </c>
      <c r="H174" s="245">
        <v>80.763002739150565</v>
      </c>
    </row>
    <row r="175" spans="1:8">
      <c r="A175" s="86" t="str">
        <v>rcd_plbornc_106</v>
      </c>
      <c r="B175" s="239">
        <v>174</v>
      </c>
      <c r="C175" s="86" t="s">
        <v>511</v>
      </c>
      <c r="D175" s="241">
        <f>COUNTIF($C$1:$C175,C175)</f>
        <v>6</v>
      </c>
      <c r="E175" s="241" t="str">
        <f t="shared" si="22"/>
        <v>Country of Birth6</v>
      </c>
      <c r="F175" s="86" t="s">
        <v>522</v>
      </c>
      <c r="G175" s="242">
        <v>7.1849056603773588E-3</v>
      </c>
      <c r="H175" s="245">
        <v>87.684118901117074</v>
      </c>
    </row>
    <row r="176" spans="1:8">
      <c r="A176" s="86" t="str">
        <v>rcd_plbornc_107</v>
      </c>
      <c r="B176" s="239">
        <v>175</v>
      </c>
      <c r="C176" s="86" t="s">
        <v>511</v>
      </c>
      <c r="D176" s="241">
        <f>COUNTIF($C$1:$C176,C176)</f>
        <v>7</v>
      </c>
      <c r="E176" s="241" t="str">
        <f t="shared" si="22"/>
        <v>Country of Birth7</v>
      </c>
      <c r="F176" s="86" t="s">
        <v>49</v>
      </c>
      <c r="G176" s="242">
        <v>2.739622641509434E-2</v>
      </c>
      <c r="H176" s="245">
        <v>82.903740293911639</v>
      </c>
    </row>
    <row r="177" spans="1:8">
      <c r="A177" s="86" t="str">
        <v>rcd_religion_101</v>
      </c>
      <c r="B177" s="239">
        <v>176</v>
      </c>
      <c r="C177" s="86" t="s">
        <v>525</v>
      </c>
      <c r="D177" s="241">
        <f>COUNTIF($C$1:$C177,C177)</f>
        <v>1</v>
      </c>
      <c r="E177" s="241" t="str">
        <f t="shared" si="22"/>
        <v>Religion1</v>
      </c>
      <c r="F177" s="86" t="s">
        <v>526</v>
      </c>
      <c r="G177" s="242">
        <v>0.46764905660377365</v>
      </c>
      <c r="H177" s="245">
        <v>107.20237235337753</v>
      </c>
    </row>
    <row r="178" spans="1:8">
      <c r="A178" s="86" t="str">
        <v>rcd_religion_102</v>
      </c>
      <c r="B178" s="239">
        <v>177</v>
      </c>
      <c r="C178" s="86" t="s">
        <v>525</v>
      </c>
      <c r="D178" s="241">
        <f>COUNTIF($C$1:$C178,C178)</f>
        <v>2</v>
      </c>
      <c r="E178" s="241" t="str">
        <f t="shared" si="22"/>
        <v>Religion2</v>
      </c>
      <c r="F178" s="86" t="s">
        <v>528</v>
      </c>
      <c r="G178" s="242">
        <v>4.5698113207547162E-3</v>
      </c>
      <c r="H178" s="245">
        <v>115.09872909590251</v>
      </c>
    </row>
    <row r="179" spans="1:8">
      <c r="A179" s="86" t="str">
        <v>rcd_religion_103</v>
      </c>
      <c r="B179" s="239">
        <v>178</v>
      </c>
      <c r="C179" s="86" t="s">
        <v>525</v>
      </c>
      <c r="D179" s="241">
        <f>COUNTIF($C$1:$C179,C179)</f>
        <v>3</v>
      </c>
      <c r="E179" s="241" t="str">
        <f t="shared" si="22"/>
        <v>Religion3</v>
      </c>
      <c r="F179" s="86" t="s">
        <v>530</v>
      </c>
      <c r="G179" s="242">
        <v>3.1660377358490571E-3</v>
      </c>
      <c r="H179" s="245">
        <v>93.734011263602241</v>
      </c>
    </row>
    <row r="180" spans="1:8">
      <c r="A180" s="86" t="str">
        <v>rcd_religion_104</v>
      </c>
      <c r="B180" s="239">
        <v>179</v>
      </c>
      <c r="C180" s="86" t="s">
        <v>525</v>
      </c>
      <c r="D180" s="241">
        <f>COUNTIF($C$1:$C180,C180)</f>
        <v>4</v>
      </c>
      <c r="E180" s="241" t="str">
        <f t="shared" si="22"/>
        <v>Religion4</v>
      </c>
      <c r="F180" s="86" t="s">
        <v>532</v>
      </c>
      <c r="G180" s="242">
        <v>1.0418867924528301E-2</v>
      </c>
      <c r="H180" s="245">
        <v>63.204889047034385</v>
      </c>
    </row>
    <row r="181" spans="1:8">
      <c r="A181" s="86" t="str">
        <v>rcd_religion_105</v>
      </c>
      <c r="B181" s="239">
        <v>180</v>
      </c>
      <c r="C181" s="86" t="s">
        <v>525</v>
      </c>
      <c r="D181" s="241">
        <f>COUNTIF($C$1:$C181,C181)</f>
        <v>5</v>
      </c>
      <c r="E181" s="241" t="str">
        <f t="shared" si="22"/>
        <v>Religion5</v>
      </c>
      <c r="F181" s="86" t="s">
        <v>534</v>
      </c>
      <c r="G181" s="242">
        <v>8.8679245283018859E-3</v>
      </c>
      <c r="H181" s="245">
        <v>95.313240172517894</v>
      </c>
    </row>
    <row r="182" spans="1:8">
      <c r="A182" s="86" t="str">
        <v>rcd_religion_106</v>
      </c>
      <c r="B182" s="239">
        <v>181</v>
      </c>
      <c r="C182" s="86" t="s">
        <v>525</v>
      </c>
      <c r="D182" s="241">
        <f>COUNTIF($C$1:$C182,C182)</f>
        <v>6</v>
      </c>
      <c r="E182" s="241" t="str">
        <f t="shared" si="22"/>
        <v>Religion6</v>
      </c>
      <c r="F182" s="86" t="s">
        <v>536</v>
      </c>
      <c r="G182" s="242">
        <v>2.9207547169811322E-3</v>
      </c>
      <c r="H182" s="245">
        <v>92.869318231344224</v>
      </c>
    </row>
    <row r="183" spans="1:8">
      <c r="A183" s="86" t="str">
        <v>rcd_religion_107</v>
      </c>
      <c r="B183" s="239">
        <v>182</v>
      </c>
      <c r="C183" s="86" t="s">
        <v>525</v>
      </c>
      <c r="D183" s="241">
        <f>COUNTIF($C$1:$C183,C183)</f>
        <v>7</v>
      </c>
      <c r="E183" s="241" t="str">
        <f t="shared" si="22"/>
        <v>Religion7</v>
      </c>
      <c r="F183" s="86" t="s">
        <v>538</v>
      </c>
      <c r="G183" s="242">
        <v>8.7433962264150955E-3</v>
      </c>
      <c r="H183" s="245">
        <v>89.425298981758445</v>
      </c>
    </row>
    <row r="184" spans="1:8">
      <c r="A184" s="86" t="str">
        <v>rcd_religion_108</v>
      </c>
      <c r="B184" s="239">
        <v>183</v>
      </c>
      <c r="C184" s="86" t="s">
        <v>525</v>
      </c>
      <c r="D184" s="241">
        <f>COUNTIF($C$1:$C184,C184)</f>
        <v>8</v>
      </c>
      <c r="E184" s="241" t="str">
        <f t="shared" si="22"/>
        <v>Religion8</v>
      </c>
      <c r="F184" s="86" t="s">
        <v>540</v>
      </c>
      <c r="G184" s="242">
        <v>0.49387547169811324</v>
      </c>
      <c r="H184" s="245">
        <v>95.3548820198952</v>
      </c>
    </row>
    <row r="185" spans="1:8">
      <c r="A185" s="86" t="str">
        <v>A2_HOUSE5</v>
      </c>
      <c r="B185" s="239">
        <v>184</v>
      </c>
      <c r="C185" s="86" t="s">
        <v>543</v>
      </c>
      <c r="D185" s="241">
        <f>COUNTIF($C$1:$C185,C185)</f>
        <v>1</v>
      </c>
      <c r="E185" s="241" t="str">
        <f t="shared" si="22"/>
        <v>House Type1</v>
      </c>
      <c r="F185" s="86" t="s">
        <v>544</v>
      </c>
      <c r="G185" s="242">
        <v>0.42904150943396224</v>
      </c>
      <c r="H185" s="245">
        <v>152.26370915576419</v>
      </c>
    </row>
    <row r="186" spans="1:8">
      <c r="A186" s="86" t="str">
        <v>A2_HOUSE6</v>
      </c>
      <c r="B186" s="239">
        <v>185</v>
      </c>
      <c r="C186" s="86" t="s">
        <v>543</v>
      </c>
      <c r="D186" s="241">
        <f>COUNTIF($C$1:$C186,C186)</f>
        <v>2</v>
      </c>
      <c r="E186" s="241" t="str">
        <f t="shared" si="22"/>
        <v>House Type2</v>
      </c>
      <c r="F186" s="86" t="s">
        <v>546</v>
      </c>
      <c r="G186" s="242">
        <v>9.6554716981132091E-2</v>
      </c>
      <c r="H186" s="245">
        <v>67.978776923458099</v>
      </c>
    </row>
    <row r="187" spans="1:8">
      <c r="A187" s="86" t="str">
        <v>A2_HOUSE7</v>
      </c>
      <c r="B187" s="239">
        <v>186</v>
      </c>
      <c r="C187" s="86" t="s">
        <v>543</v>
      </c>
      <c r="D187" s="241">
        <f>COUNTIF($C$1:$C187,C187)</f>
        <v>3</v>
      </c>
      <c r="E187" s="241" t="str">
        <f t="shared" si="22"/>
        <v>House Type3</v>
      </c>
      <c r="F187" s="86" t="s">
        <v>548</v>
      </c>
      <c r="G187" s="242">
        <v>0.3311320754716981</v>
      </c>
      <c r="H187" s="245">
        <v>94.015265777054552</v>
      </c>
    </row>
    <row r="188" spans="1:8">
      <c r="A188" s="86" t="str">
        <v>A2_HOUSE8</v>
      </c>
      <c r="B188" s="239">
        <v>187</v>
      </c>
      <c r="C188" s="86" t="s">
        <v>543</v>
      </c>
      <c r="D188" s="241">
        <f>COUNTIF($C$1:$C188,C188)</f>
        <v>4</v>
      </c>
      <c r="E188" s="241" t="str">
        <f t="shared" si="22"/>
        <v>House Type4</v>
      </c>
      <c r="F188" s="86" t="s">
        <v>550</v>
      </c>
      <c r="G188" s="242">
        <v>0.14339999999999997</v>
      </c>
      <c r="H188" s="245">
        <v>63.963373214982852</v>
      </c>
    </row>
    <row r="189" spans="1:8">
      <c r="A189" s="86" t="str">
        <v>TENURE2</v>
      </c>
      <c r="B189" s="239">
        <v>188</v>
      </c>
      <c r="C189" s="86" t="s">
        <v>552</v>
      </c>
      <c r="D189" s="241">
        <f>COUNTIF($C$1:$C189,C189)</f>
        <v>1</v>
      </c>
      <c r="E189" s="241" t="str">
        <f t="shared" si="22"/>
        <v>House Tenure1</v>
      </c>
      <c r="F189" s="86" t="s">
        <v>553</v>
      </c>
      <c r="G189" s="242">
        <v>0.45640754716981136</v>
      </c>
      <c r="H189" s="245">
        <v>119.37094554014733</v>
      </c>
    </row>
    <row r="190" spans="1:8">
      <c r="A190" s="86" t="str">
        <v>TENURE1</v>
      </c>
      <c r="B190" s="239">
        <v>189</v>
      </c>
      <c r="C190" s="86" t="s">
        <v>552</v>
      </c>
      <c r="D190" s="241">
        <f>COUNTIF($C$1:$C190,C190)</f>
        <v>2</v>
      </c>
      <c r="E190" s="241" t="str">
        <f t="shared" si="22"/>
        <v>House Tenure2</v>
      </c>
      <c r="F190" s="86" t="s">
        <v>555</v>
      </c>
      <c r="G190" s="242">
        <v>0.28788679245283022</v>
      </c>
      <c r="H190" s="245">
        <v>106.18532301383664</v>
      </c>
    </row>
    <row r="191" spans="1:8">
      <c r="A191" s="86" t="str">
        <v>TENURE7</v>
      </c>
      <c r="B191" s="239">
        <v>190</v>
      </c>
      <c r="C191" s="86" t="s">
        <v>552</v>
      </c>
      <c r="D191" s="241">
        <f>COUNTIF($C$1:$C191,C191)</f>
        <v>3</v>
      </c>
      <c r="E191" s="241" t="str">
        <f t="shared" si="22"/>
        <v>House Tenure3</v>
      </c>
      <c r="F191" s="86" t="s">
        <v>557</v>
      </c>
      <c r="G191" s="242">
        <v>7.0867924528301898E-3</v>
      </c>
      <c r="H191" s="245">
        <v>92.491026406338435</v>
      </c>
    </row>
    <row r="192" spans="1:8">
      <c r="A192" s="86" t="str">
        <v>TENURE4</v>
      </c>
      <c r="B192" s="239">
        <v>191</v>
      </c>
      <c r="C192" s="86" t="s">
        <v>552</v>
      </c>
      <c r="D192" s="241">
        <f>COUNTIF($C$1:$C192,C192)</f>
        <v>4</v>
      </c>
      <c r="E192" s="241" t="str">
        <f t="shared" si="22"/>
        <v>House Tenure4</v>
      </c>
      <c r="F192" s="86" t="s">
        <v>559</v>
      </c>
      <c r="G192" s="242">
        <v>0.14165660377358491</v>
      </c>
      <c r="H192" s="245">
        <v>83.579167187595431</v>
      </c>
    </row>
    <row r="193" spans="1:8">
      <c r="A193" s="86" t="str">
        <v>TENURE9</v>
      </c>
      <c r="B193" s="239">
        <v>192</v>
      </c>
      <c r="C193" s="86" t="s">
        <v>552</v>
      </c>
      <c r="D193" s="241">
        <f>COUNTIF($C$1:$C193,C193)</f>
        <v>5</v>
      </c>
      <c r="E193" s="241" t="str">
        <f t="shared" si="22"/>
        <v>House Tenure5</v>
      </c>
      <c r="F193" s="86" t="s">
        <v>561</v>
      </c>
      <c r="G193" s="242">
        <v>0.10702264150943396</v>
      </c>
      <c r="H193" s="245">
        <v>63.178263001744249</v>
      </c>
    </row>
    <row r="194" spans="1:8">
      <c r="A194" s="86" t="str">
        <v>NBEDS1</v>
      </c>
      <c r="B194" s="239">
        <v>193</v>
      </c>
      <c r="C194" s="86" t="s">
        <v>563</v>
      </c>
      <c r="D194" s="241">
        <f>COUNTIF($C$1:$C194,C194)</f>
        <v>1</v>
      </c>
      <c r="E194" s="241" t="str">
        <f t="shared" si="22"/>
        <v>House Size1</v>
      </c>
      <c r="F194" s="86" t="s">
        <v>564</v>
      </c>
      <c r="G194" s="242">
        <v>5.1867924528301884E-2</v>
      </c>
      <c r="H194" s="245">
        <v>73.041545476731187</v>
      </c>
    </row>
    <row r="195" spans="1:8">
      <c r="A195" s="86" t="str">
        <v>NBEDS2</v>
      </c>
      <c r="B195" s="239">
        <v>194</v>
      </c>
      <c r="C195" s="86" t="s">
        <v>563</v>
      </c>
      <c r="D195" s="241">
        <f>COUNTIF($C$1:$C195,C195)</f>
        <v>2</v>
      </c>
      <c r="E195" s="241" t="str">
        <f t="shared" ref="E195:E258" si="23">C195&amp;D195</f>
        <v>House Size2</v>
      </c>
      <c r="F195" s="86" t="s">
        <v>566</v>
      </c>
      <c r="G195" s="242">
        <v>0.19420754716981134</v>
      </c>
      <c r="H195" s="245">
        <v>80.150075214961035</v>
      </c>
    </row>
    <row r="196" spans="1:8">
      <c r="A196" s="86" t="str">
        <v>NBEDS3</v>
      </c>
      <c r="B196" s="239">
        <v>195</v>
      </c>
      <c r="C196" s="86" t="s">
        <v>563</v>
      </c>
      <c r="D196" s="241">
        <f>COUNTIF($C$1:$C196,C196)</f>
        <v>3</v>
      </c>
      <c r="E196" s="241" t="str">
        <f t="shared" si="23"/>
        <v>House Size3</v>
      </c>
      <c r="F196" s="86" t="s">
        <v>568</v>
      </c>
      <c r="G196" s="242">
        <v>0.41887547169811318</v>
      </c>
      <c r="H196" s="245">
        <v>94.26874783812292</v>
      </c>
    </row>
    <row r="197" spans="1:8">
      <c r="A197" s="86" t="str">
        <v>NBEDS4</v>
      </c>
      <c r="B197" s="239">
        <v>196</v>
      </c>
      <c r="C197" s="86" t="s">
        <v>563</v>
      </c>
      <c r="D197" s="241">
        <f>COUNTIF($C$1:$C197,C197)</f>
        <v>4</v>
      </c>
      <c r="E197" s="241" t="str">
        <f t="shared" si="23"/>
        <v>House Size4</v>
      </c>
      <c r="F197" s="86" t="s">
        <v>570</v>
      </c>
      <c r="G197" s="242">
        <v>0.25257735849056606</v>
      </c>
      <c r="H197" s="245">
        <v>135.51650688973368</v>
      </c>
    </row>
    <row r="198" spans="1:8">
      <c r="A198" s="86" t="str">
        <v>NBEDS5P</v>
      </c>
      <c r="B198" s="239">
        <v>197</v>
      </c>
      <c r="C198" s="86" t="s">
        <v>563</v>
      </c>
      <c r="D198" s="241">
        <f>COUNTIF($C$1:$C198,C198)</f>
        <v>5</v>
      </c>
      <c r="E198" s="241" t="str">
        <f t="shared" si="23"/>
        <v>House Size5</v>
      </c>
      <c r="F198" s="86" t="s">
        <v>572</v>
      </c>
      <c r="G198" s="242">
        <v>8.1705660377358491E-2</v>
      </c>
      <c r="H198" s="245">
        <v>146.98237278327377</v>
      </c>
    </row>
    <row r="199" spans="1:8">
      <c r="A199" s="86" t="str">
        <v>hhdval0to100k</v>
      </c>
      <c r="B199" s="239">
        <v>198</v>
      </c>
      <c r="C199" s="86" t="s">
        <v>574</v>
      </c>
      <c r="D199" s="241">
        <f>COUNTIF($C$1:$C199,C199)</f>
        <v>1</v>
      </c>
      <c r="E199" s="241" t="str">
        <f t="shared" si="23"/>
        <v>House Value1</v>
      </c>
      <c r="F199" s="86" t="s">
        <v>575</v>
      </c>
      <c r="G199" s="242">
        <v>5.1777358490566035E-2</v>
      </c>
      <c r="H199" s="245">
        <v>46.792618009244805</v>
      </c>
    </row>
    <row r="200" spans="1:8">
      <c r="A200" s="86" t="str">
        <v>hhdval100to150k</v>
      </c>
      <c r="B200" s="239">
        <v>199</v>
      </c>
      <c r="C200" s="86" t="s">
        <v>574</v>
      </c>
      <c r="D200" s="241">
        <f>COUNTIF($C$1:$C200,C200)</f>
        <v>2</v>
      </c>
      <c r="E200" s="241" t="str">
        <f t="shared" si="23"/>
        <v>House Value2</v>
      </c>
      <c r="F200" s="86" t="s">
        <v>577</v>
      </c>
      <c r="G200" s="242">
        <v>8.2464150943396208E-2</v>
      </c>
      <c r="H200" s="245">
        <v>60.105776865242611</v>
      </c>
    </row>
    <row r="201" spans="1:8">
      <c r="A201" s="86" t="str">
        <v>hhdval150to250k</v>
      </c>
      <c r="B201" s="239">
        <v>200</v>
      </c>
      <c r="C201" s="86" t="s">
        <v>574</v>
      </c>
      <c r="D201" s="241">
        <f>COUNTIF($C$1:$C201,C201)</f>
        <v>3</v>
      </c>
      <c r="E201" s="241" t="str">
        <f t="shared" si="23"/>
        <v>House Value3</v>
      </c>
      <c r="F201" s="86" t="s">
        <v>579</v>
      </c>
      <c r="G201" s="242">
        <v>0.21056226415094334</v>
      </c>
      <c r="H201" s="245">
        <v>81.677329040134666</v>
      </c>
    </row>
    <row r="202" spans="1:8">
      <c r="A202" s="86" t="str">
        <v>hhdval250to500k</v>
      </c>
      <c r="B202" s="239">
        <v>201</v>
      </c>
      <c r="C202" s="86" t="s">
        <v>574</v>
      </c>
      <c r="D202" s="241">
        <f>COUNTIF($C$1:$C202,C202)</f>
        <v>4</v>
      </c>
      <c r="E202" s="241" t="str">
        <f t="shared" si="23"/>
        <v>House Value4</v>
      </c>
      <c r="F202" s="86" t="s">
        <v>581</v>
      </c>
      <c r="G202" s="242">
        <v>0.37756603773584907</v>
      </c>
      <c r="H202" s="245">
        <v>115.99301347442899</v>
      </c>
    </row>
    <row r="203" spans="1:8">
      <c r="A203" s="86" t="str">
        <v>hhdval500to750k</v>
      </c>
      <c r="B203" s="239">
        <v>202</v>
      </c>
      <c r="C203" s="86" t="s">
        <v>574</v>
      </c>
      <c r="D203" s="241">
        <f>COUNTIF($C$1:$C203,C203)</f>
        <v>5</v>
      </c>
      <c r="E203" s="241" t="str">
        <f t="shared" si="23"/>
        <v>House Value5</v>
      </c>
      <c r="F203" s="86" t="s">
        <v>583</v>
      </c>
      <c r="G203" s="242">
        <v>0.15369433962264151</v>
      </c>
      <c r="H203" s="245">
        <v>155.17786452142451</v>
      </c>
    </row>
    <row r="204" spans="1:8">
      <c r="A204" s="86" t="str">
        <v>hhdval750kto1m</v>
      </c>
      <c r="B204" s="239">
        <v>203</v>
      </c>
      <c r="C204" s="86" t="s">
        <v>574</v>
      </c>
      <c r="D204" s="241">
        <f>COUNTIF($C$1:$C204,C204)</f>
        <v>6</v>
      </c>
      <c r="E204" s="241" t="str">
        <f t="shared" si="23"/>
        <v>House Value6</v>
      </c>
      <c r="F204" s="86" t="s">
        <v>585</v>
      </c>
      <c r="G204" s="242">
        <v>6.3181132075471699E-2</v>
      </c>
      <c r="H204" s="245">
        <v>174.36341102885325</v>
      </c>
    </row>
    <row r="205" spans="1:8">
      <c r="A205" s="86" t="str">
        <v>hhdval1mplus</v>
      </c>
      <c r="B205" s="239">
        <v>204</v>
      </c>
      <c r="C205" s="86" t="s">
        <v>574</v>
      </c>
      <c r="D205" s="241">
        <f>COUNTIF($C$1:$C205,C205)</f>
        <v>7</v>
      </c>
      <c r="E205" s="241" t="str">
        <f t="shared" si="23"/>
        <v>House Value7</v>
      </c>
      <c r="F205" s="86" t="s">
        <v>587</v>
      </c>
      <c r="G205" s="242">
        <v>6.1199999999999997E-2</v>
      </c>
      <c r="H205" s="245">
        <v>181.38581085987747</v>
      </c>
    </row>
    <row r="206" spans="1:8">
      <c r="A206" s="86" t="str">
        <v>move_ind</v>
      </c>
      <c r="B206" s="239">
        <v>205</v>
      </c>
      <c r="C206" s="86" t="s">
        <v>589</v>
      </c>
      <c r="D206" s="241">
        <f>COUNTIF($C$1:$C206,C206)</f>
        <v>1</v>
      </c>
      <c r="E206" s="241" t="str">
        <f t="shared" si="23"/>
        <v>House Move1</v>
      </c>
      <c r="F206" s="86" t="s">
        <v>590</v>
      </c>
      <c r="G206" s="242">
        <v>0.14668679245283017</v>
      </c>
      <c r="H206" s="245">
        <v>92.370304555653902</v>
      </c>
    </row>
    <row r="207" spans="1:8">
      <c r="A207" s="86" t="str">
        <v>RCD_HHTYPE_DV_101</v>
      </c>
      <c r="B207" s="239">
        <v>206</v>
      </c>
      <c r="C207" s="86" t="s">
        <v>54</v>
      </c>
      <c r="D207" s="241">
        <f>COUNTIF($C$1:$C207,C207)</f>
        <v>1</v>
      </c>
      <c r="E207" s="241" t="str">
        <f t="shared" si="23"/>
        <v>Structure1</v>
      </c>
      <c r="F207" s="86" t="s">
        <v>591</v>
      </c>
      <c r="G207" s="242">
        <v>0.14463773584905659</v>
      </c>
      <c r="H207" s="245">
        <v>86.112505391350908</v>
      </c>
    </row>
    <row r="208" spans="1:8">
      <c r="A208" s="86" t="str">
        <v>RCD_HHTYPE_DV_102</v>
      </c>
      <c r="B208" s="239">
        <v>207</v>
      </c>
      <c r="C208" s="86" t="s">
        <v>54</v>
      </c>
      <c r="D208" s="241">
        <f>COUNTIF($C$1:$C208,C208)</f>
        <v>2</v>
      </c>
      <c r="E208" s="241" t="str">
        <f t="shared" si="23"/>
        <v>Structure2</v>
      </c>
      <c r="F208" s="86" t="s">
        <v>592</v>
      </c>
      <c r="G208" s="242">
        <v>2.4845283018867927E-2</v>
      </c>
      <c r="H208" s="245">
        <v>80.704165574048176</v>
      </c>
    </row>
    <row r="209" spans="1:8">
      <c r="A209" s="86" t="str">
        <v>RCD_HHTYPE_DV_103</v>
      </c>
      <c r="B209" s="239">
        <v>208</v>
      </c>
      <c r="C209" s="86" t="s">
        <v>54</v>
      </c>
      <c r="D209" s="241">
        <f>COUNTIF($C$1:$C209,C209)</f>
        <v>3</v>
      </c>
      <c r="E209" s="241" t="str">
        <f t="shared" si="23"/>
        <v>Structure3</v>
      </c>
      <c r="F209" s="86" t="s">
        <v>593</v>
      </c>
      <c r="G209" s="242">
        <v>0.35081132075471705</v>
      </c>
      <c r="H209" s="245">
        <v>116.00892873807528</v>
      </c>
    </row>
    <row r="210" spans="1:8">
      <c r="A210" s="86" t="str">
        <v>RCD_HHTYPE_DV_104</v>
      </c>
      <c r="B210" s="239">
        <v>209</v>
      </c>
      <c r="C210" s="86" t="s">
        <v>54</v>
      </c>
      <c r="D210" s="241">
        <f>COUNTIF($C$1:$C210,C210)</f>
        <v>4</v>
      </c>
      <c r="E210" s="241" t="str">
        <f t="shared" si="23"/>
        <v>Structure4</v>
      </c>
      <c r="F210" s="86" t="s">
        <v>160</v>
      </c>
      <c r="G210" s="242">
        <v>0.18588679245283021</v>
      </c>
      <c r="H210" s="245">
        <v>99.951645765101517</v>
      </c>
    </row>
    <row r="211" spans="1:8">
      <c r="A211" s="86" t="str">
        <v>RCD_HHTYPE_DV_105</v>
      </c>
      <c r="B211" s="239">
        <v>210</v>
      </c>
      <c r="C211" s="86" t="s">
        <v>54</v>
      </c>
      <c r="D211" s="241">
        <f>COUNTIF($C$1:$C211,C211)</f>
        <v>5</v>
      </c>
      <c r="E211" s="241" t="str">
        <f t="shared" si="23"/>
        <v>Structure5</v>
      </c>
      <c r="F211" s="86" t="s">
        <v>594</v>
      </c>
      <c r="G211" s="242">
        <v>0.29398490566037738</v>
      </c>
      <c r="H211" s="245">
        <v>93.909319619398872</v>
      </c>
    </row>
    <row r="212" spans="1:8">
      <c r="A212" s="86" t="str">
        <v>RCD_NKIDS05_101</v>
      </c>
      <c r="B212" s="239">
        <v>211</v>
      </c>
      <c r="C212" s="86" t="s">
        <v>596</v>
      </c>
      <c r="D212" s="241">
        <f>COUNTIF($C$1:$C212,C212)</f>
        <v>1</v>
      </c>
      <c r="E212" s="241" t="str">
        <f t="shared" si="23"/>
        <v>Number of Children by Age1</v>
      </c>
      <c r="F212" s="86" t="s">
        <v>597</v>
      </c>
      <c r="G212" s="242">
        <v>0.91339245283018855</v>
      </c>
      <c r="H212" s="245">
        <v>101.44972867295425</v>
      </c>
    </row>
    <row r="213" spans="1:8">
      <c r="A213" s="86" t="str">
        <v>RCD_NKIDS05_102</v>
      </c>
      <c r="B213" s="239">
        <v>212</v>
      </c>
      <c r="C213" s="86" t="s">
        <v>596</v>
      </c>
      <c r="D213" s="241">
        <f>COUNTIF($C$1:$C213,C213)</f>
        <v>2</v>
      </c>
      <c r="E213" s="241" t="str">
        <f t="shared" si="23"/>
        <v>Number of Children by Age2</v>
      </c>
      <c r="F213" s="86" t="s">
        <v>599</v>
      </c>
      <c r="G213" s="242">
        <v>6.2471698113207547E-2</v>
      </c>
      <c r="H213" s="245">
        <v>84.34386975564216</v>
      </c>
    </row>
    <row r="214" spans="1:8">
      <c r="A214" s="86" t="str">
        <v>RCD_NKIDS05_103</v>
      </c>
      <c r="B214" s="239">
        <v>213</v>
      </c>
      <c r="C214" s="86" t="s">
        <v>596</v>
      </c>
      <c r="D214" s="241">
        <f>COUNTIF($C$1:$C214,C214)</f>
        <v>3</v>
      </c>
      <c r="E214" s="241" t="str">
        <f t="shared" si="23"/>
        <v>Number of Children by Age3</v>
      </c>
      <c r="F214" s="86" t="s">
        <v>601</v>
      </c>
      <c r="G214" s="242">
        <v>2.3818867924528305E-2</v>
      </c>
      <c r="H214" s="245">
        <v>93.359716359287759</v>
      </c>
    </row>
    <row r="215" spans="1:8">
      <c r="A215" s="86" t="str">
        <v>RCD_NKIDS615_101</v>
      </c>
      <c r="B215" s="239">
        <v>214</v>
      </c>
      <c r="C215" s="86" t="s">
        <v>596</v>
      </c>
      <c r="D215" s="241">
        <f>COUNTIF($C$1:$C215,C215)</f>
        <v>4</v>
      </c>
      <c r="E215" s="241" t="str">
        <f t="shared" si="23"/>
        <v>Number of Children by Age4</v>
      </c>
      <c r="F215" s="86" t="s">
        <v>603</v>
      </c>
      <c r="G215" s="242">
        <v>0.79788301886792456</v>
      </c>
      <c r="H215" s="245">
        <v>101.41210912218249</v>
      </c>
    </row>
    <row r="216" spans="1:8">
      <c r="A216" s="86" t="str">
        <v>RCD_NKIDS615_102</v>
      </c>
      <c r="B216" s="239">
        <v>215</v>
      </c>
      <c r="C216" s="86" t="s">
        <v>596</v>
      </c>
      <c r="D216" s="241">
        <f>COUNTIF($C$1:$C216,C216)</f>
        <v>5</v>
      </c>
      <c r="E216" s="241" t="str">
        <f t="shared" si="23"/>
        <v>Number of Children by Age5</v>
      </c>
      <c r="F216" s="86" t="s">
        <v>605</v>
      </c>
      <c r="G216" s="242">
        <v>0.11344905660377358</v>
      </c>
      <c r="H216" s="245">
        <v>93.185224360207386</v>
      </c>
    </row>
    <row r="217" spans="1:8">
      <c r="A217" s="86" t="str">
        <v>RCD_NKIDS615_103</v>
      </c>
      <c r="B217" s="239">
        <v>216</v>
      </c>
      <c r="C217" s="86" t="s">
        <v>596</v>
      </c>
      <c r="D217" s="241">
        <f>COUNTIF($C$1:$C217,C217)</f>
        <v>6</v>
      </c>
      <c r="E217" s="241" t="str">
        <f t="shared" si="23"/>
        <v>Number of Children by Age6</v>
      </c>
      <c r="F217" s="86" t="s">
        <v>607</v>
      </c>
      <c r="G217" s="242">
        <v>8.8788679245283025E-2</v>
      </c>
      <c r="H217" s="245">
        <v>96.861545095138609</v>
      </c>
    </row>
    <row r="218" spans="1:8">
      <c r="A218" s="86" t="str">
        <v>A2_CHILDREN1</v>
      </c>
      <c r="B218" s="239">
        <v>217</v>
      </c>
      <c r="C218" s="86" t="s">
        <v>608</v>
      </c>
      <c r="D218" s="241">
        <f>COUNTIF($C$1:$C218,C218)</f>
        <v>1</v>
      </c>
      <c r="E218" s="241" t="str">
        <f t="shared" si="23"/>
        <v>Children in household1</v>
      </c>
      <c r="F218" s="86" t="s">
        <v>609</v>
      </c>
      <c r="G218" s="242">
        <v>0.75247547169811313</v>
      </c>
      <c r="H218" s="245">
        <v>103.29988302262394</v>
      </c>
    </row>
    <row r="219" spans="1:8">
      <c r="A219" s="86" t="str">
        <v>A2_CHILDREN2A</v>
      </c>
      <c r="B219" s="239">
        <v>218</v>
      </c>
      <c r="C219" s="86" t="s">
        <v>608</v>
      </c>
      <c r="D219" s="241">
        <f>COUNTIF($C$1:$C219,C219)</f>
        <v>2</v>
      </c>
      <c r="E219" s="241" t="str">
        <f t="shared" si="23"/>
        <v>Children in household2</v>
      </c>
      <c r="F219" s="86" t="s">
        <v>610</v>
      </c>
      <c r="G219" s="242">
        <v>0.11471320754716981</v>
      </c>
      <c r="H219" s="245">
        <v>91.110264824603675</v>
      </c>
    </row>
    <row r="220" spans="1:8">
      <c r="A220" s="86" t="str">
        <v>A2_CHILDREN2B</v>
      </c>
      <c r="B220" s="239">
        <v>219</v>
      </c>
      <c r="C220" s="86" t="s">
        <v>608</v>
      </c>
      <c r="D220" s="241">
        <f>COUNTIF($C$1:$C220,C220)</f>
        <v>3</v>
      </c>
      <c r="E220" s="241" t="str">
        <f t="shared" si="23"/>
        <v>Children in household3</v>
      </c>
      <c r="F220" s="86" t="s">
        <v>611</v>
      </c>
      <c r="G220" s="242">
        <v>9.9618867924528315E-2</v>
      </c>
      <c r="H220" s="245">
        <v>93.911115335388615</v>
      </c>
    </row>
    <row r="221" spans="1:8">
      <c r="A221" s="86" t="str">
        <v>A2_CHILDREN3</v>
      </c>
      <c r="B221" s="239">
        <v>220</v>
      </c>
      <c r="C221" s="86" t="s">
        <v>608</v>
      </c>
      <c r="D221" s="241">
        <f>COUNTIF($C$1:$C221,C221)</f>
        <v>4</v>
      </c>
      <c r="E221" s="241" t="str">
        <f t="shared" si="23"/>
        <v>Children in household4</v>
      </c>
      <c r="F221" s="86" t="s">
        <v>612</v>
      </c>
      <c r="G221" s="242">
        <v>3.3294339622641514E-2</v>
      </c>
      <c r="H221" s="245">
        <v>83.694497311810608</v>
      </c>
    </row>
    <row r="222" spans="1:8">
      <c r="A222" s="86" t="str">
        <v>A2_HHD1</v>
      </c>
      <c r="B222" s="239">
        <v>221</v>
      </c>
      <c r="C222" s="86" t="s">
        <v>613</v>
      </c>
      <c r="D222" s="241">
        <f>COUNTIF($C$1:$C222,C222)</f>
        <v>1</v>
      </c>
      <c r="E222" s="241" t="str">
        <f t="shared" si="23"/>
        <v>Household Size1</v>
      </c>
      <c r="F222" s="86" t="s">
        <v>614</v>
      </c>
      <c r="G222" s="242">
        <v>0.17019245283018869</v>
      </c>
      <c r="H222" s="245">
        <v>89.250935318413511</v>
      </c>
    </row>
    <row r="223" spans="1:8">
      <c r="A223" s="86" t="str">
        <v>A2_HHD2</v>
      </c>
      <c r="B223" s="239">
        <v>222</v>
      </c>
      <c r="C223" s="86" t="s">
        <v>613</v>
      </c>
      <c r="D223" s="241">
        <f>COUNTIF($C$1:$C223,C223)</f>
        <v>2</v>
      </c>
      <c r="E223" s="241" t="str">
        <f t="shared" si="23"/>
        <v>Household Size2</v>
      </c>
      <c r="F223" s="86" t="s">
        <v>615</v>
      </c>
      <c r="G223" s="242">
        <v>0.41775094339622643</v>
      </c>
      <c r="H223" s="245">
        <v>107.57593323216919</v>
      </c>
    </row>
    <row r="224" spans="1:8">
      <c r="A224" s="86" t="str">
        <v>A2_HHD5</v>
      </c>
      <c r="B224" s="239">
        <v>223</v>
      </c>
      <c r="C224" s="86" t="s">
        <v>613</v>
      </c>
      <c r="D224" s="241">
        <f>COUNTIF($C$1:$C224,C224)</f>
        <v>3</v>
      </c>
      <c r="E224" s="241" t="str">
        <f t="shared" si="23"/>
        <v>Household Size3</v>
      </c>
      <c r="F224" s="86" t="s">
        <v>616</v>
      </c>
      <c r="G224" s="242">
        <v>0.33797735849056598</v>
      </c>
      <c r="H224" s="245">
        <v>98.979089907996794</v>
      </c>
    </row>
    <row r="225" spans="1:8">
      <c r="A225" s="86" t="str">
        <v>A2_HHD6</v>
      </c>
      <c r="B225" s="239">
        <v>224</v>
      </c>
      <c r="C225" s="86" t="s">
        <v>613</v>
      </c>
      <c r="D225" s="241">
        <f>COUNTIF($C$1:$C225,C225)</f>
        <v>4</v>
      </c>
      <c r="E225" s="241" t="str">
        <f t="shared" si="23"/>
        <v>Household Size4</v>
      </c>
      <c r="F225" s="86" t="s">
        <v>617</v>
      </c>
      <c r="G225" s="242">
        <v>7.449056603773585E-2</v>
      </c>
      <c r="H225" s="245">
        <v>93.475025245835653</v>
      </c>
    </row>
    <row r="226" spans="1:8">
      <c r="A226" s="86" t="str">
        <v>rcd_jbnssec8_dv_101</v>
      </c>
      <c r="B226" s="239">
        <v>225</v>
      </c>
      <c r="C226" s="86" t="s">
        <v>620</v>
      </c>
      <c r="D226" s="241">
        <f>COUNTIF($C$1:$C226,C226)</f>
        <v>1</v>
      </c>
      <c r="E226" s="241" t="str">
        <f t="shared" si="23"/>
        <v>NS SEC (% of people in employment)1</v>
      </c>
      <c r="F226" s="86" t="s">
        <v>621</v>
      </c>
      <c r="G226" s="242">
        <v>0.15566792452830186</v>
      </c>
      <c r="H226" s="245">
        <v>119.09773541406344</v>
      </c>
    </row>
    <row r="227" spans="1:8">
      <c r="A227" s="86" t="str">
        <v>rcd_jbnssec8_dv_102</v>
      </c>
      <c r="B227" s="239">
        <v>226</v>
      </c>
      <c r="C227" s="86" t="s">
        <v>620</v>
      </c>
      <c r="D227" s="241">
        <f>COUNTIF($C$1:$C227,C227)</f>
        <v>2</v>
      </c>
      <c r="E227" s="241" t="str">
        <f t="shared" si="23"/>
        <v>NS SEC (% of people in employment)2</v>
      </c>
      <c r="F227" s="86" t="s">
        <v>623</v>
      </c>
      <c r="G227" s="242">
        <v>0.31361509433962265</v>
      </c>
      <c r="H227" s="245">
        <v>108.56799566742161</v>
      </c>
    </row>
    <row r="228" spans="1:8">
      <c r="A228" s="86" t="str">
        <v>rcd_jbnssec8_dv_103</v>
      </c>
      <c r="B228" s="239">
        <v>227</v>
      </c>
      <c r="C228" s="86" t="s">
        <v>620</v>
      </c>
      <c r="D228" s="241">
        <f>COUNTIF($C$1:$C228,C228)</f>
        <v>3</v>
      </c>
      <c r="E228" s="241" t="str">
        <f t="shared" si="23"/>
        <v>NS SEC (% of people in employment)3</v>
      </c>
      <c r="F228" s="86" t="s">
        <v>625</v>
      </c>
      <c r="G228" s="242">
        <v>0.12939622641509435</v>
      </c>
      <c r="H228" s="245">
        <v>97.483352737479919</v>
      </c>
    </row>
    <row r="229" spans="1:8">
      <c r="A229" s="86" t="str">
        <v>rcd_jbnssec8_dv_104</v>
      </c>
      <c r="B229" s="239">
        <v>228</v>
      </c>
      <c r="C229" s="86" t="s">
        <v>620</v>
      </c>
      <c r="D229" s="241">
        <f>COUNTIF($C$1:$C229,C229)</f>
        <v>4</v>
      </c>
      <c r="E229" s="241" t="str">
        <f t="shared" si="23"/>
        <v>NS SEC (% of people in employment)4</v>
      </c>
      <c r="F229" s="86" t="s">
        <v>627</v>
      </c>
      <c r="G229" s="242">
        <v>0.11232830188679244</v>
      </c>
      <c r="H229" s="245">
        <v>109.48600984322856</v>
      </c>
    </row>
    <row r="230" spans="1:8">
      <c r="A230" s="86" t="str">
        <v>rcd_jbnssec8_dv_105</v>
      </c>
      <c r="B230" s="239">
        <v>229</v>
      </c>
      <c r="C230" s="86" t="s">
        <v>620</v>
      </c>
      <c r="D230" s="241">
        <f>COUNTIF($C$1:$C230,C230)</f>
        <v>5</v>
      </c>
      <c r="E230" s="241" t="str">
        <f t="shared" si="23"/>
        <v>NS SEC (% of people in employment)5</v>
      </c>
      <c r="F230" s="86" t="s">
        <v>629</v>
      </c>
      <c r="G230" s="242">
        <v>5.9792452830188678E-2</v>
      </c>
      <c r="H230" s="245">
        <v>89.231701061788542</v>
      </c>
    </row>
    <row r="231" spans="1:8">
      <c r="A231" s="86" t="str">
        <v>rcd_jbnssec8_dv_106</v>
      </c>
      <c r="B231" s="239">
        <v>230</v>
      </c>
      <c r="C231" s="86" t="s">
        <v>620</v>
      </c>
      <c r="D231" s="241">
        <f>COUNTIF($C$1:$C231,C231)</f>
        <v>6</v>
      </c>
      <c r="E231" s="241" t="str">
        <f t="shared" si="23"/>
        <v>NS SEC (% of people in employment)6</v>
      </c>
      <c r="F231" s="86" t="s">
        <v>631</v>
      </c>
      <c r="G231" s="242">
        <v>0.14521509433962265</v>
      </c>
      <c r="H231" s="245">
        <v>81.660245914317244</v>
      </c>
    </row>
    <row r="232" spans="1:8">
      <c r="A232" s="86" t="str">
        <v>rcd_jbnssec8_dv_107</v>
      </c>
      <c r="B232" s="239">
        <v>231</v>
      </c>
      <c r="C232" s="86" t="s">
        <v>620</v>
      </c>
      <c r="D232" s="241">
        <f>COUNTIF($C$1:$C232,C232)</f>
        <v>7</v>
      </c>
      <c r="E232" s="241" t="str">
        <f t="shared" si="23"/>
        <v>NS SEC (% of people in employment)7</v>
      </c>
      <c r="F232" s="86" t="s">
        <v>633</v>
      </c>
      <c r="G232" s="242">
        <v>8.4354716981132088E-2</v>
      </c>
      <c r="H232" s="245">
        <v>83.994990453182425</v>
      </c>
    </row>
    <row r="233" spans="1:8">
      <c r="A233" s="86" t="str">
        <v>CLASS1</v>
      </c>
      <c r="B233" s="239">
        <v>232</v>
      </c>
      <c r="C233" s="86" t="s">
        <v>635</v>
      </c>
      <c r="D233" s="241">
        <f>COUNTIF($C$1:$C233,C233)</f>
        <v>1</v>
      </c>
      <c r="E233" s="241" t="str">
        <f t="shared" si="23"/>
        <v>Social Grade1</v>
      </c>
      <c r="F233" s="86" t="s">
        <v>636</v>
      </c>
      <c r="G233" s="242">
        <v>7.8086792452830192E-2</v>
      </c>
      <c r="H233" s="245">
        <v>139.39656096228421</v>
      </c>
    </row>
    <row r="234" spans="1:8">
      <c r="A234" s="86" t="str">
        <v>CLASS2</v>
      </c>
      <c r="B234" s="239">
        <v>233</v>
      </c>
      <c r="C234" s="86" t="s">
        <v>635</v>
      </c>
      <c r="D234" s="241">
        <f>COUNTIF($C$1:$C234,C234)</f>
        <v>2</v>
      </c>
      <c r="E234" s="241" t="str">
        <f t="shared" si="23"/>
        <v>Social Grade2</v>
      </c>
      <c r="F234" s="86" t="s">
        <v>638</v>
      </c>
      <c r="G234" s="242">
        <v>0.29651698113207547</v>
      </c>
      <c r="H234" s="245">
        <v>119.76962836945144</v>
      </c>
    </row>
    <row r="235" spans="1:8">
      <c r="A235" s="86" t="str">
        <v>CLASS3</v>
      </c>
      <c r="B235" s="239">
        <v>234</v>
      </c>
      <c r="C235" s="86" t="s">
        <v>635</v>
      </c>
      <c r="D235" s="241">
        <f>COUNTIF($C$1:$C235,C235)</f>
        <v>3</v>
      </c>
      <c r="E235" s="241" t="str">
        <f t="shared" si="23"/>
        <v>Social Grade3</v>
      </c>
      <c r="F235" s="86" t="s">
        <v>640</v>
      </c>
      <c r="G235" s="242">
        <v>0.27268679245283012</v>
      </c>
      <c r="H235" s="245">
        <v>99.962645645081167</v>
      </c>
    </row>
    <row r="236" spans="1:8">
      <c r="A236" s="86" t="str">
        <v>CLASS4</v>
      </c>
      <c r="B236" s="239">
        <v>235</v>
      </c>
      <c r="C236" s="86" t="s">
        <v>635</v>
      </c>
      <c r="D236" s="241">
        <f>COUNTIF($C$1:$C236,C236)</f>
        <v>4</v>
      </c>
      <c r="E236" s="241" t="str">
        <f t="shared" si="23"/>
        <v>Social Grade4</v>
      </c>
      <c r="F236" s="86" t="s">
        <v>642</v>
      </c>
      <c r="G236" s="242">
        <v>0.18604905660377358</v>
      </c>
      <c r="H236" s="245">
        <v>90.038509920810583</v>
      </c>
    </row>
    <row r="237" spans="1:8">
      <c r="A237" s="86" t="str">
        <v>CLASS5</v>
      </c>
      <c r="B237" s="239">
        <v>236</v>
      </c>
      <c r="C237" s="86" t="s">
        <v>635</v>
      </c>
      <c r="D237" s="241">
        <f>COUNTIF($C$1:$C237,C237)</f>
        <v>5</v>
      </c>
      <c r="E237" s="241" t="str">
        <f t="shared" si="23"/>
        <v>Social Grade5</v>
      </c>
      <c r="F237" s="86" t="s">
        <v>644</v>
      </c>
      <c r="G237" s="242">
        <v>9.4505660377358483E-2</v>
      </c>
      <c r="H237" s="245">
        <v>75.453455950293588</v>
      </c>
    </row>
    <row r="238" spans="1:8">
      <c r="A238" s="86" t="str">
        <v>CLASS6</v>
      </c>
      <c r="B238" s="239">
        <v>237</v>
      </c>
      <c r="C238" s="86" t="s">
        <v>635</v>
      </c>
      <c r="D238" s="241">
        <f>COUNTIF($C$1:$C238,C238)</f>
        <v>6</v>
      </c>
      <c r="E238" s="241" t="str">
        <f t="shared" si="23"/>
        <v>Social Grade6</v>
      </c>
      <c r="F238" s="86" t="s">
        <v>646</v>
      </c>
      <c r="G238" s="242">
        <v>7.189811320754716E-2</v>
      </c>
      <c r="H238" s="245">
        <v>78.555570436809347</v>
      </c>
    </row>
    <row r="239" spans="1:8">
      <c r="A239" s="86" t="str">
        <v>OCCD2</v>
      </c>
      <c r="B239" s="239">
        <v>238</v>
      </c>
      <c r="C239" s="86" t="s">
        <v>648</v>
      </c>
      <c r="D239" s="241">
        <f>COUNTIF($C$1:$C239,C239)</f>
        <v>1</v>
      </c>
      <c r="E239" s="241" t="str">
        <f t="shared" si="23"/>
        <v>Occupation1</v>
      </c>
      <c r="F239" s="86" t="s">
        <v>649</v>
      </c>
      <c r="G239" s="242">
        <v>7.4098113207547181E-2</v>
      </c>
      <c r="H239" s="245">
        <v>115.74583823605353</v>
      </c>
    </row>
    <row r="240" spans="1:8">
      <c r="A240" s="86" t="str">
        <v>OCCD6</v>
      </c>
      <c r="B240" s="239">
        <v>239</v>
      </c>
      <c r="C240" s="86" t="s">
        <v>648</v>
      </c>
      <c r="D240" s="241">
        <f>COUNTIF($C$1:$C240,C240)</f>
        <v>2</v>
      </c>
      <c r="E240" s="241" t="str">
        <f t="shared" si="23"/>
        <v>Occupation2</v>
      </c>
      <c r="F240" s="86" t="s">
        <v>651</v>
      </c>
      <c r="G240" s="242">
        <v>0.22261132075471696</v>
      </c>
      <c r="H240" s="245">
        <v>104.52591064371586</v>
      </c>
    </row>
    <row r="241" spans="1:8">
      <c r="A241" s="86" t="str">
        <v>OCCD3</v>
      </c>
      <c r="B241" s="239">
        <v>240</v>
      </c>
      <c r="C241" s="86" t="s">
        <v>648</v>
      </c>
      <c r="D241" s="241">
        <f>COUNTIF($C$1:$C241,C241)</f>
        <v>3</v>
      </c>
      <c r="E241" s="241" t="str">
        <f t="shared" si="23"/>
        <v>Occupation3</v>
      </c>
      <c r="F241" s="86" t="s">
        <v>653</v>
      </c>
      <c r="G241" s="242">
        <v>0.14861132075471697</v>
      </c>
      <c r="H241" s="245">
        <v>99.099965420213522</v>
      </c>
    </row>
    <row r="242" spans="1:8">
      <c r="A242" s="86" t="str">
        <v>OCCD5</v>
      </c>
      <c r="B242" s="239">
        <v>241</v>
      </c>
      <c r="C242" s="86" t="s">
        <v>648</v>
      </c>
      <c r="D242" s="241">
        <f>COUNTIF($C$1:$C242,C242)</f>
        <v>4</v>
      </c>
      <c r="E242" s="241" t="str">
        <f t="shared" si="23"/>
        <v>Occupation4</v>
      </c>
      <c r="F242" s="86" t="s">
        <v>655</v>
      </c>
      <c r="G242" s="242">
        <v>5.3449056603773588E-2</v>
      </c>
      <c r="H242" s="245">
        <v>97.472614745061847</v>
      </c>
    </row>
    <row r="243" spans="1:8">
      <c r="A243" s="86" t="str">
        <v>OCCD8</v>
      </c>
      <c r="B243" s="239">
        <v>242</v>
      </c>
      <c r="C243" s="86" t="s">
        <v>648</v>
      </c>
      <c r="D243" s="241">
        <f>COUNTIF($C$1:$C243,C243)</f>
        <v>5</v>
      </c>
      <c r="E243" s="241" t="str">
        <f t="shared" si="23"/>
        <v>Occupation5</v>
      </c>
      <c r="F243" s="86" t="s">
        <v>657</v>
      </c>
      <c r="G243" s="242">
        <v>0.16705660377358492</v>
      </c>
      <c r="H243" s="245">
        <v>110.08921785501995</v>
      </c>
    </row>
    <row r="244" spans="1:8">
      <c r="A244" s="86" t="str">
        <v>OCCD9</v>
      </c>
      <c r="B244" s="239">
        <v>243</v>
      </c>
      <c r="C244" s="86" t="s">
        <v>648</v>
      </c>
      <c r="D244" s="241">
        <f>COUNTIF($C$1:$C244,C244)</f>
        <v>6</v>
      </c>
      <c r="E244" s="241" t="str">
        <f t="shared" si="23"/>
        <v>Occupation6</v>
      </c>
      <c r="F244" s="86" t="s">
        <v>659</v>
      </c>
      <c r="G244" s="242">
        <v>8.3045283018867933E-2</v>
      </c>
      <c r="H244" s="245">
        <v>111.34873832856111</v>
      </c>
    </row>
    <row r="245" spans="1:8">
      <c r="A245" s="86" t="str">
        <v>OCCD10</v>
      </c>
      <c r="B245" s="239">
        <v>244</v>
      </c>
      <c r="C245" s="86" t="s">
        <v>648</v>
      </c>
      <c r="D245" s="241">
        <f>COUNTIF($C$1:$C245,C245)</f>
        <v>7</v>
      </c>
      <c r="E245" s="241" t="str">
        <f t="shared" si="23"/>
        <v>Occupation7</v>
      </c>
      <c r="F245" s="86" t="s">
        <v>661</v>
      </c>
      <c r="G245" s="242">
        <v>7.0162264150943413E-2</v>
      </c>
      <c r="H245" s="245">
        <v>83.280078223756931</v>
      </c>
    </row>
    <row r="246" spans="1:8">
      <c r="A246" s="86" t="str">
        <v>OCCD11</v>
      </c>
      <c r="B246" s="239">
        <v>245</v>
      </c>
      <c r="C246" s="86" t="s">
        <v>648</v>
      </c>
      <c r="D246" s="241">
        <f>COUNTIF($C$1:$C246,C246)</f>
        <v>8</v>
      </c>
      <c r="E246" s="241" t="str">
        <f t="shared" si="23"/>
        <v>Occupation8</v>
      </c>
      <c r="F246" s="86" t="s">
        <v>663</v>
      </c>
      <c r="G246" s="242">
        <v>0.11294716981132075</v>
      </c>
      <c r="H246" s="245">
        <v>85.38558340709848</v>
      </c>
    </row>
    <row r="247" spans="1:8">
      <c r="A247" s="86" t="str">
        <v>OCCD12</v>
      </c>
      <c r="B247" s="239">
        <v>246</v>
      </c>
      <c r="C247" s="86" t="s">
        <v>648</v>
      </c>
      <c r="D247" s="241">
        <f>COUNTIF($C$1:$C247,C247)</f>
        <v>9</v>
      </c>
      <c r="E247" s="241" t="str">
        <f t="shared" si="23"/>
        <v>Occupation9</v>
      </c>
      <c r="F247" s="86" t="s">
        <v>665</v>
      </c>
      <c r="G247" s="242">
        <v>4.6905660377358493E-2</v>
      </c>
      <c r="H247" s="245">
        <v>96.929413851423973</v>
      </c>
    </row>
    <row r="248" spans="1:8">
      <c r="A248" s="86" t="str">
        <v>OCCD13</v>
      </c>
      <c r="B248" s="239">
        <v>247</v>
      </c>
      <c r="C248" s="86" t="s">
        <v>648</v>
      </c>
      <c r="D248" s="241">
        <f>COUNTIF($C$1:$C248,C248)</f>
        <v>10</v>
      </c>
      <c r="E248" s="241" t="str">
        <f t="shared" si="23"/>
        <v>Occupation10</v>
      </c>
      <c r="F248" s="86" t="s">
        <v>667</v>
      </c>
      <c r="G248" s="242">
        <v>2.0475471698113208E-2</v>
      </c>
      <c r="H248" s="245">
        <v>77.065688829585895</v>
      </c>
    </row>
    <row r="249" spans="1:8">
      <c r="A249" s="86" t="str">
        <v>rcd_qfhigh_101</v>
      </c>
      <c r="B249" s="239">
        <v>248</v>
      </c>
      <c r="C249" s="86" t="s">
        <v>670</v>
      </c>
      <c r="D249" s="241">
        <f>COUNTIF($C$1:$C249,C249)</f>
        <v>1</v>
      </c>
      <c r="E249" s="241" t="str">
        <f t="shared" si="23"/>
        <v>Highest Level of Qualifications (Adults)1</v>
      </c>
      <c r="F249" s="86" t="s">
        <v>671</v>
      </c>
      <c r="G249" s="242">
        <v>0.27318113207547162</v>
      </c>
      <c r="H249" s="245">
        <v>120.29152095334572</v>
      </c>
    </row>
    <row r="250" spans="1:8">
      <c r="A250" s="86" t="str">
        <v>rcd_qfhigh_102</v>
      </c>
      <c r="B250" s="239">
        <v>249</v>
      </c>
      <c r="C250" s="86" t="s">
        <v>670</v>
      </c>
      <c r="D250" s="241">
        <f>COUNTIF($C$1:$C250,C250)</f>
        <v>2</v>
      </c>
      <c r="E250" s="241" t="str">
        <f t="shared" si="23"/>
        <v>Highest Level of Qualifications (Adults)2</v>
      </c>
      <c r="F250" s="86" t="s">
        <v>673</v>
      </c>
      <c r="G250" s="242">
        <v>0.10446415094339621</v>
      </c>
      <c r="H250" s="245">
        <v>105.42724032085874</v>
      </c>
    </row>
    <row r="251" spans="1:8">
      <c r="A251" s="86" t="str">
        <v>rcd_qfhigh_103</v>
      </c>
      <c r="B251" s="239">
        <v>250</v>
      </c>
      <c r="C251" s="86" t="s">
        <v>670</v>
      </c>
      <c r="D251" s="241">
        <f>COUNTIF($C$1:$C251,C251)</f>
        <v>3</v>
      </c>
      <c r="E251" s="241" t="str">
        <f t="shared" si="23"/>
        <v>Highest Level of Qualifications (Adults)3</v>
      </c>
      <c r="F251" s="86" t="s">
        <v>675</v>
      </c>
      <c r="G251" s="242">
        <v>8.798867924528303E-2</v>
      </c>
      <c r="H251" s="245">
        <v>100.18227795817411</v>
      </c>
    </row>
    <row r="252" spans="1:8">
      <c r="A252" s="86" t="str">
        <v>rcd_qfhigh_104</v>
      </c>
      <c r="B252" s="239">
        <v>251</v>
      </c>
      <c r="C252" s="86" t="s">
        <v>670</v>
      </c>
      <c r="D252" s="241">
        <f>COUNTIF($C$1:$C252,C252)</f>
        <v>4</v>
      </c>
      <c r="E252" s="241" t="str">
        <f t="shared" si="23"/>
        <v>Highest Level of Qualifications (Adults)4</v>
      </c>
      <c r="F252" s="86" t="s">
        <v>677</v>
      </c>
      <c r="G252" s="242">
        <v>0.34904528301886795</v>
      </c>
      <c r="H252" s="245">
        <v>94.416920227724603</v>
      </c>
    </row>
    <row r="253" spans="1:8">
      <c r="A253" s="86" t="str">
        <v>rcd_qfhigh_105</v>
      </c>
      <c r="B253" s="239">
        <v>252</v>
      </c>
      <c r="C253" s="86" t="s">
        <v>670</v>
      </c>
      <c r="D253" s="241">
        <f>COUNTIF($C$1:$C253,C253)</f>
        <v>5</v>
      </c>
      <c r="E253" s="241" t="str">
        <f t="shared" si="23"/>
        <v>Highest Level of Qualifications (Adults)5</v>
      </c>
      <c r="F253" s="86" t="s">
        <v>679</v>
      </c>
      <c r="G253" s="242">
        <v>0.18545283018867922</v>
      </c>
      <c r="H253" s="245">
        <v>85.725412082481029</v>
      </c>
    </row>
    <row r="254" spans="1:8">
      <c r="A254" s="86" t="str">
        <v>Num_reading</v>
      </c>
      <c r="B254" s="239">
        <v>253</v>
      </c>
      <c r="C254" s="86" t="s">
        <v>681</v>
      </c>
      <c r="D254" s="241">
        <f>COUNTIF($C$1:$C254,C254)</f>
        <v>1</v>
      </c>
      <c r="E254" s="241" t="str">
        <f t="shared" si="23"/>
        <v>England: Pupils at the end of KS11</v>
      </c>
      <c r="F254" s="86" t="s">
        <v>682</v>
      </c>
      <c r="G254" s="242">
        <v>0.92770566037735847</v>
      </c>
      <c r="H254" s="245">
        <v>101.74662363556651</v>
      </c>
    </row>
    <row r="255" spans="1:8">
      <c r="A255" s="86" t="str">
        <v>Num_writing</v>
      </c>
      <c r="B255" s="239">
        <v>254</v>
      </c>
      <c r="C255" s="86" t="s">
        <v>681</v>
      </c>
      <c r="D255" s="241">
        <f>COUNTIF($C$1:$C255,C255)</f>
        <v>2</v>
      </c>
      <c r="E255" s="241" t="str">
        <f t="shared" si="23"/>
        <v>England: Pupils at the end of KS12</v>
      </c>
      <c r="F255" s="86" t="s">
        <v>684</v>
      </c>
      <c r="G255" s="242">
        <v>0.89393207547169795</v>
      </c>
      <c r="H255" s="245">
        <v>102.26078170162793</v>
      </c>
    </row>
    <row r="256" spans="1:8">
      <c r="A256" s="86" t="str">
        <v>Num_maths</v>
      </c>
      <c r="B256" s="239">
        <v>255</v>
      </c>
      <c r="C256" s="86" t="s">
        <v>681</v>
      </c>
      <c r="D256" s="241">
        <f>COUNTIF($C$1:$C256,C256)</f>
        <v>3</v>
      </c>
      <c r="E256" s="241" t="str">
        <f t="shared" si="23"/>
        <v>England: Pupils at the end of KS13</v>
      </c>
      <c r="F256" s="86" t="s">
        <v>686</v>
      </c>
      <c r="G256" s="242">
        <v>0.9494226415094339</v>
      </c>
      <c r="H256" s="245">
        <v>101.34249323118283</v>
      </c>
    </row>
    <row r="257" spans="1:8">
      <c r="A257" s="86" t="str">
        <v>Num_science</v>
      </c>
      <c r="B257" s="239">
        <v>256</v>
      </c>
      <c r="C257" s="86" t="s">
        <v>681</v>
      </c>
      <c r="D257" s="241">
        <f>COUNTIF($C$1:$C257,C257)</f>
        <v>4</v>
      </c>
      <c r="E257" s="241" t="str">
        <f t="shared" si="23"/>
        <v>England: Pupils at the end of KS14</v>
      </c>
      <c r="F257" s="86" t="s">
        <v>688</v>
      </c>
      <c r="G257" s="242">
        <v>0.94152075471698116</v>
      </c>
      <c r="H257" s="245">
        <v>101.90470226264183</v>
      </c>
    </row>
    <row r="258" spans="1:8">
      <c r="A258" s="86" t="str">
        <v>Num_All_Reading</v>
      </c>
      <c r="B258" s="239">
        <v>257</v>
      </c>
      <c r="C258" s="86" t="s">
        <v>690</v>
      </c>
      <c r="D258" s="241">
        <f>COUNTIF($C$1:$C258,C258)</f>
        <v>1</v>
      </c>
      <c r="E258" s="241" t="str">
        <f t="shared" si="23"/>
        <v>England: Pupils at the end of KS21</v>
      </c>
      <c r="F258" s="86" t="s">
        <v>682</v>
      </c>
      <c r="G258" s="242">
        <v>0.91925283018867932</v>
      </c>
      <c r="H258" s="245">
        <v>101.85234438588581</v>
      </c>
    </row>
    <row r="259" spans="1:8">
      <c r="A259" s="86" t="str">
        <v>Num_All_Writing</v>
      </c>
      <c r="B259" s="239">
        <v>258</v>
      </c>
      <c r="C259" s="86" t="s">
        <v>690</v>
      </c>
      <c r="D259" s="241">
        <f>COUNTIF($C$1:$C259,C259)</f>
        <v>2</v>
      </c>
      <c r="E259" s="241" t="str">
        <f t="shared" ref="E259:E322" si="24">C259&amp;D259</f>
        <v>England: Pupils at the end of KS22</v>
      </c>
      <c r="F259" s="86" t="s">
        <v>684</v>
      </c>
      <c r="G259" s="242">
        <v>0.88020377358490554</v>
      </c>
      <c r="H259" s="245">
        <v>102.11846084908152</v>
      </c>
    </row>
    <row r="260" spans="1:8">
      <c r="A260" s="86" t="str">
        <v>Num_All_maths</v>
      </c>
      <c r="B260" s="239">
        <v>259</v>
      </c>
      <c r="C260" s="86" t="s">
        <v>690</v>
      </c>
      <c r="D260" s="241">
        <f>COUNTIF($C$1:$C260,C260)</f>
        <v>3</v>
      </c>
      <c r="E260" s="241" t="str">
        <f t="shared" si="24"/>
        <v>England: Pupils at the end of KS23</v>
      </c>
      <c r="F260" s="86" t="s">
        <v>686</v>
      </c>
      <c r="G260" s="242">
        <v>0.88487169811320743</v>
      </c>
      <c r="H260" s="245">
        <v>101.81141944305151</v>
      </c>
    </row>
    <row r="261" spans="1:8">
      <c r="A261" s="86" t="str">
        <v>Num_All_RWM</v>
      </c>
      <c r="B261" s="239">
        <v>260</v>
      </c>
      <c r="C261" s="86" t="s">
        <v>690</v>
      </c>
      <c r="D261" s="241">
        <f>COUNTIF($C$1:$C261,C261)</f>
        <v>4</v>
      </c>
      <c r="E261" s="241" t="str">
        <f t="shared" si="24"/>
        <v>England: Pupils at the end of KS24</v>
      </c>
      <c r="F261" s="86" t="s">
        <v>694</v>
      </c>
      <c r="G261" s="242">
        <v>0.81212075471698109</v>
      </c>
      <c r="H261" s="245">
        <v>102.82325178262803</v>
      </c>
    </row>
    <row r="262" spans="1:8">
      <c r="A262" s="86" t="str">
        <v>LEVEL2_all</v>
      </c>
      <c r="B262" s="239">
        <v>261</v>
      </c>
      <c r="C262" s="86" t="s">
        <v>696</v>
      </c>
      <c r="D262" s="241">
        <f>COUNTIF($C$1:$C262,C262)</f>
        <v>1</v>
      </c>
      <c r="E262" s="241" t="str">
        <f t="shared" si="24"/>
        <v>England: Pupils at the end of KS41</v>
      </c>
      <c r="F262" s="86" t="s">
        <v>697</v>
      </c>
      <c r="G262" s="242">
        <v>0.7074754716981132</v>
      </c>
      <c r="H262" s="245">
        <v>106.73348789798234</v>
      </c>
    </row>
    <row r="263" spans="1:8">
      <c r="A263" s="86" t="str">
        <v>LEVEL2_EM_all</v>
      </c>
      <c r="B263" s="239">
        <v>262</v>
      </c>
      <c r="C263" s="86" t="s">
        <v>696</v>
      </c>
      <c r="D263" s="241">
        <f>COUNTIF($C$1:$C263,C263)</f>
        <v>2</v>
      </c>
      <c r="E263" s="241" t="str">
        <f t="shared" si="24"/>
        <v>England: Pupils at the end of KS42</v>
      </c>
      <c r="F263" s="86" t="s">
        <v>699</v>
      </c>
      <c r="G263" s="242">
        <v>0.62223773584905662</v>
      </c>
      <c r="H263" s="245">
        <v>107.77292267962279</v>
      </c>
    </row>
    <row r="264" spans="1:8">
      <c r="A264" s="86" t="str">
        <v>NS4T5PAL5P</v>
      </c>
      <c r="B264" s="239">
        <v>263</v>
      </c>
      <c r="C264" s="86" t="s">
        <v>701</v>
      </c>
      <c r="D264" s="241">
        <f>COUNTIF($C$1:$C264,C264)</f>
        <v>1</v>
      </c>
      <c r="E264" s="241" t="str">
        <f t="shared" si="24"/>
        <v>Scotland: Pupils in the S4 cohort1</v>
      </c>
      <c r="F264" s="86" t="s">
        <v>702</v>
      </c>
      <c r="G264" s="242">
        <v>0.50135849056603776</v>
      </c>
      <c r="H264" s="245">
        <v>114.89018023933197</v>
      </c>
    </row>
    <row r="265" spans="1:8">
      <c r="A265" s="86" t="str">
        <v>NS5T3PAL6P</v>
      </c>
      <c r="B265" s="239">
        <v>264</v>
      </c>
      <c r="C265" s="86" t="s">
        <v>704</v>
      </c>
      <c r="D265" s="241">
        <f>COUNTIF($C$1:$C265,C265)</f>
        <v>1</v>
      </c>
      <c r="E265" s="241" t="str">
        <f t="shared" si="24"/>
        <v>Scotland: Pupils in the S5 cohort1</v>
      </c>
      <c r="F265" s="86" t="s">
        <v>705</v>
      </c>
      <c r="G265" s="242">
        <v>0.42914339622641517</v>
      </c>
      <c r="H265" s="245">
        <v>117.17377857411944</v>
      </c>
    </row>
    <row r="266" spans="1:8">
      <c r="A266" s="86" t="str">
        <v>NS5T5PAL6P</v>
      </c>
      <c r="B266" s="239">
        <v>265</v>
      </c>
      <c r="C266" s="86" t="s">
        <v>704</v>
      </c>
      <c r="D266" s="241">
        <f>COUNTIF($C$1:$C266,C266)</f>
        <v>2</v>
      </c>
      <c r="E266" s="241" t="str">
        <f t="shared" si="24"/>
        <v>Scotland: Pupils in the S5 cohort2</v>
      </c>
      <c r="F266" s="86" t="s">
        <v>707</v>
      </c>
      <c r="G266" s="242">
        <v>0.22289056603773583</v>
      </c>
      <c r="H266" s="245">
        <v>124.7937045045489</v>
      </c>
    </row>
    <row r="267" spans="1:8">
      <c r="A267" s="86" t="str">
        <v>rcd_worktrav_101</v>
      </c>
      <c r="B267" s="239">
        <v>266</v>
      </c>
      <c r="C267" s="86" t="s">
        <v>710</v>
      </c>
      <c r="D267" s="241">
        <f>COUNTIF($C$1:$C267,C267)</f>
        <v>1</v>
      </c>
      <c r="E267" s="241" t="str">
        <f t="shared" si="24"/>
        <v>Travel To Work (% of Workers)1</v>
      </c>
      <c r="F267" s="86" t="s">
        <v>711</v>
      </c>
      <c r="G267" s="242">
        <v>6.3966037735849052E-2</v>
      </c>
      <c r="H267" s="245">
        <v>97.386755449311224</v>
      </c>
    </row>
    <row r="268" spans="1:8">
      <c r="A268" s="86" t="str">
        <v>rcd_worktrav_102</v>
      </c>
      <c r="B268" s="239">
        <v>267</v>
      </c>
      <c r="C268" s="86" t="s">
        <v>710</v>
      </c>
      <c r="D268" s="241">
        <f>COUNTIF($C$1:$C268,C268)</f>
        <v>2</v>
      </c>
      <c r="E268" s="241" t="str">
        <f t="shared" si="24"/>
        <v>Travel To Work (% of Workers)2</v>
      </c>
      <c r="F268" s="86" t="s">
        <v>713</v>
      </c>
      <c r="G268" s="242">
        <v>0.69195094339622643</v>
      </c>
      <c r="H268" s="245">
        <v>103.96981378172366</v>
      </c>
    </row>
    <row r="269" spans="1:8">
      <c r="A269" s="86" t="str">
        <v>rcd_worktrav_103</v>
      </c>
      <c r="B269" s="239">
        <v>268</v>
      </c>
      <c r="C269" s="86" t="s">
        <v>710</v>
      </c>
      <c r="D269" s="241">
        <f>COUNTIF($C$1:$C269,C269)</f>
        <v>3</v>
      </c>
      <c r="E269" s="241" t="str">
        <f t="shared" si="24"/>
        <v>Travel To Work (% of Workers)3</v>
      </c>
      <c r="F269" s="86" t="s">
        <v>715</v>
      </c>
      <c r="G269" s="242">
        <v>4.3350943396226416E-2</v>
      </c>
      <c r="H269" s="245">
        <v>72.193230221494446</v>
      </c>
    </row>
    <row r="270" spans="1:8">
      <c r="A270" s="86" t="str">
        <v>rcd_worktrav_104</v>
      </c>
      <c r="B270" s="239">
        <v>269</v>
      </c>
      <c r="C270" s="86" t="s">
        <v>710</v>
      </c>
      <c r="D270" s="241">
        <f>COUNTIF($C$1:$C270,C270)</f>
        <v>4</v>
      </c>
      <c r="E270" s="241" t="str">
        <f t="shared" si="24"/>
        <v>Travel To Work (% of Workers)4</v>
      </c>
      <c r="F270" s="86" t="s">
        <v>717</v>
      </c>
      <c r="G270" s="242">
        <v>3.3324528301886792E-2</v>
      </c>
      <c r="H270" s="245">
        <v>98.18939607500117</v>
      </c>
    </row>
    <row r="271" spans="1:8">
      <c r="A271" s="86" t="str">
        <v>rcd_worktrav_105</v>
      </c>
      <c r="B271" s="239">
        <v>270</v>
      </c>
      <c r="C271" s="86" t="s">
        <v>710</v>
      </c>
      <c r="D271" s="241">
        <f>COUNTIF($C$1:$C271,C271)</f>
        <v>5</v>
      </c>
      <c r="E271" s="241" t="str">
        <f t="shared" si="24"/>
        <v>Travel To Work (% of Workers)5</v>
      </c>
      <c r="F271" s="86" t="s">
        <v>719</v>
      </c>
      <c r="G271" s="242">
        <v>0.10110188679245283</v>
      </c>
      <c r="H271" s="245">
        <v>82.750750170514181</v>
      </c>
    </row>
    <row r="272" spans="1:8">
      <c r="A272" s="86" t="str">
        <v>rcd_worktrav_106</v>
      </c>
      <c r="B272" s="239">
        <v>271</v>
      </c>
      <c r="C272" s="86" t="s">
        <v>710</v>
      </c>
      <c r="D272" s="241">
        <f>COUNTIF($C$1:$C272,C272)</f>
        <v>6</v>
      </c>
      <c r="E272" s="241" t="str">
        <f t="shared" si="24"/>
        <v>Travel To Work (% of Workers)6</v>
      </c>
      <c r="F272" s="86" t="s">
        <v>721</v>
      </c>
      <c r="G272" s="242">
        <v>9.7094339622641503E-3</v>
      </c>
      <c r="H272" s="245">
        <v>98.140179574038754</v>
      </c>
    </row>
    <row r="273" spans="1:8">
      <c r="A273" s="86" t="str">
        <v>rcd_worktrav_107</v>
      </c>
      <c r="B273" s="239">
        <v>272</v>
      </c>
      <c r="C273" s="86" t="s">
        <v>710</v>
      </c>
      <c r="D273" s="241">
        <f>COUNTIF($C$1:$C273,C273)</f>
        <v>7</v>
      </c>
      <c r="E273" s="241" t="str">
        <f t="shared" si="24"/>
        <v>Travel To Work (% of Workers)7</v>
      </c>
      <c r="F273" s="86" t="s">
        <v>723</v>
      </c>
      <c r="G273" s="242">
        <v>5.6449056603773591E-2</v>
      </c>
      <c r="H273" s="245">
        <v>132.52024265285641</v>
      </c>
    </row>
    <row r="274" spans="1:8">
      <c r="A274" s="86" t="str">
        <v>car0</v>
      </c>
      <c r="B274" s="239">
        <v>273</v>
      </c>
      <c r="C274" s="86" t="s">
        <v>725</v>
      </c>
      <c r="D274" s="241">
        <f>COUNTIF($C$1:$C274,C274)</f>
        <v>1</v>
      </c>
      <c r="E274" s="241" t="str">
        <f t="shared" si="24"/>
        <v>Car Ownership1</v>
      </c>
      <c r="F274" s="86" t="s">
        <v>726</v>
      </c>
      <c r="G274" s="242">
        <v>0.12189056603773586</v>
      </c>
      <c r="H274" s="245">
        <v>65.45231495448725</v>
      </c>
    </row>
    <row r="275" spans="1:8">
      <c r="A275" s="86" t="str">
        <v>car1</v>
      </c>
      <c r="B275" s="239">
        <v>274</v>
      </c>
      <c r="C275" s="86" t="s">
        <v>725</v>
      </c>
      <c r="D275" s="241">
        <f>COUNTIF($C$1:$C275,C275)</f>
        <v>2</v>
      </c>
      <c r="E275" s="241" t="str">
        <f t="shared" si="24"/>
        <v>Car Ownership2</v>
      </c>
      <c r="F275" s="86" t="s">
        <v>728</v>
      </c>
      <c r="G275" s="242">
        <v>0.37016226415094339</v>
      </c>
      <c r="H275" s="245">
        <v>92.640549650145388</v>
      </c>
    </row>
    <row r="276" spans="1:8">
      <c r="A276" s="86" t="str">
        <v>car2</v>
      </c>
      <c r="B276" s="239">
        <v>275</v>
      </c>
      <c r="C276" s="86" t="s">
        <v>725</v>
      </c>
      <c r="D276" s="241">
        <f>COUNTIF($C$1:$C276,C276)</f>
        <v>3</v>
      </c>
      <c r="E276" s="241" t="str">
        <f t="shared" si="24"/>
        <v>Car Ownership3</v>
      </c>
      <c r="F276" s="86" t="s">
        <v>730</v>
      </c>
      <c r="G276" s="242">
        <v>0.3811622641509434</v>
      </c>
      <c r="H276" s="245">
        <v>118.75940306736103</v>
      </c>
    </row>
    <row r="277" spans="1:8">
      <c r="A277" s="86" t="str">
        <v>car3p</v>
      </c>
      <c r="B277" s="239">
        <v>276</v>
      </c>
      <c r="C277" s="86" t="s">
        <v>725</v>
      </c>
      <c r="D277" s="241">
        <f>COUNTIF($C$1:$C277,C277)</f>
        <v>4</v>
      </c>
      <c r="E277" s="241" t="str">
        <f t="shared" si="24"/>
        <v>Car Ownership4</v>
      </c>
      <c r="F277" s="86" t="s">
        <v>732</v>
      </c>
      <c r="G277" s="242">
        <v>0.12675094339622642</v>
      </c>
      <c r="H277" s="245">
        <v>136.01189292213226</v>
      </c>
    </row>
    <row r="278" spans="1:8">
      <c r="A278" s="86" t="str">
        <v>car1recent</v>
      </c>
      <c r="B278" s="239">
        <v>277</v>
      </c>
      <c r="C278" s="86" t="s">
        <v>725</v>
      </c>
      <c r="D278" s="241">
        <f>COUNTIF($C$1:$C278,C278)</f>
        <v>5</v>
      </c>
      <c r="E278" s="241" t="str">
        <f t="shared" si="24"/>
        <v>Car Ownership5</v>
      </c>
      <c r="F278" s="86" t="s">
        <v>734</v>
      </c>
      <c r="G278" s="242">
        <v>0.15450188679245286</v>
      </c>
      <c r="H278" s="245">
        <v>115.21920533455294</v>
      </c>
    </row>
    <row r="279" spans="1:8">
      <c r="A279" s="86" t="str">
        <v>car1co</v>
      </c>
      <c r="B279" s="239">
        <v>278</v>
      </c>
      <c r="C279" s="86" t="s">
        <v>736</v>
      </c>
      <c r="D279" s="241">
        <f>COUNTIF($C$1:$C279,C279)</f>
        <v>1</v>
      </c>
      <c r="E279" s="241" t="str">
        <f t="shared" si="24"/>
        <v>Main Car (% of car owners)1</v>
      </c>
      <c r="F279" s="86" t="s">
        <v>737</v>
      </c>
      <c r="G279" s="242">
        <v>1.66188679245283E-2</v>
      </c>
      <c r="H279" s="245">
        <v>105.20101870896619</v>
      </c>
    </row>
    <row r="280" spans="1:8">
      <c r="A280" s="86" t="str">
        <v>car1priv</v>
      </c>
      <c r="B280" s="239">
        <v>279</v>
      </c>
      <c r="C280" s="86" t="s">
        <v>736</v>
      </c>
      <c r="D280" s="241">
        <f>COUNTIF($C$1:$C280,C280)</f>
        <v>2</v>
      </c>
      <c r="E280" s="241" t="str">
        <f t="shared" si="24"/>
        <v>Main Car (% of car owners)2</v>
      </c>
      <c r="F280" s="86" t="s">
        <v>739</v>
      </c>
      <c r="G280" s="242">
        <v>0.98338113207547173</v>
      </c>
      <c r="H280" s="245">
        <v>99.916519444004038</v>
      </c>
    </row>
    <row r="281" spans="1:8">
      <c r="A281" s="86" t="str">
        <v>carsaloon</v>
      </c>
      <c r="B281" s="239">
        <v>280</v>
      </c>
      <c r="C281" s="86" t="s">
        <v>736</v>
      </c>
      <c r="D281" s="241">
        <f>COUNTIF($C$1:$C281,C281)</f>
        <v>3</v>
      </c>
      <c r="E281" s="241" t="str">
        <f t="shared" si="24"/>
        <v>Main Car (% of car owners)3</v>
      </c>
      <c r="F281" s="86" t="s">
        <v>741</v>
      </c>
      <c r="G281" s="242">
        <v>0.17586037735849055</v>
      </c>
      <c r="H281" s="245">
        <v>97.714779791037003</v>
      </c>
    </row>
    <row r="282" spans="1:8">
      <c r="A282" s="86" t="str">
        <v>carhatchback</v>
      </c>
      <c r="B282" s="239">
        <v>281</v>
      </c>
      <c r="C282" s="86" t="s">
        <v>736</v>
      </c>
      <c r="D282" s="241">
        <f>COUNTIF($C$1:$C282,C282)</f>
        <v>4</v>
      </c>
      <c r="E282" s="241" t="str">
        <f t="shared" si="24"/>
        <v>Main Car (% of car owners)4</v>
      </c>
      <c r="F282" s="86" t="s">
        <v>743</v>
      </c>
      <c r="G282" s="242">
        <v>0.48636603773584908</v>
      </c>
      <c r="H282" s="245">
        <v>96.826753708592435</v>
      </c>
    </row>
    <row r="283" spans="1:8">
      <c r="A283" s="86" t="str">
        <v>carestate</v>
      </c>
      <c r="B283" s="239">
        <v>282</v>
      </c>
      <c r="C283" s="86" t="s">
        <v>736</v>
      </c>
      <c r="D283" s="241">
        <f>COUNTIF($C$1:$C283,C283)</f>
        <v>5</v>
      </c>
      <c r="E283" s="241" t="str">
        <f t="shared" si="24"/>
        <v>Main Car (% of car owners)5</v>
      </c>
      <c r="F283" s="86" t="s">
        <v>745</v>
      </c>
      <c r="G283" s="242">
        <v>7.5811320754716999E-2</v>
      </c>
      <c r="H283" s="245">
        <v>107.74422069619771</v>
      </c>
    </row>
    <row r="284" spans="1:8">
      <c r="A284" s="86" t="str">
        <v>carlux</v>
      </c>
      <c r="B284" s="239">
        <v>283</v>
      </c>
      <c r="C284" s="86" t="s">
        <v>736</v>
      </c>
      <c r="D284" s="241">
        <f>COUNTIF($C$1:$C284,C284)</f>
        <v>6</v>
      </c>
      <c r="E284" s="241" t="str">
        <f t="shared" si="24"/>
        <v>Main Car (% of car owners)6</v>
      </c>
      <c r="F284" s="86" t="s">
        <v>747</v>
      </c>
      <c r="G284" s="242">
        <v>7.7916981132075472E-2</v>
      </c>
      <c r="H284" s="245">
        <v>99.83508766945053</v>
      </c>
    </row>
    <row r="285" spans="1:8">
      <c r="A285" s="86" t="str">
        <v>carother</v>
      </c>
      <c r="B285" s="239">
        <v>284</v>
      </c>
      <c r="C285" s="86" t="s">
        <v>736</v>
      </c>
      <c r="D285" s="241">
        <f>COUNTIF($C$1:$C285,C285)</f>
        <v>7</v>
      </c>
      <c r="E285" s="241" t="str">
        <f t="shared" si="24"/>
        <v>Main Car (% of car owners)7</v>
      </c>
      <c r="F285" s="86" t="s">
        <v>749</v>
      </c>
      <c r="G285" s="242">
        <v>0.18406415094339623</v>
      </c>
      <c r="H285" s="245">
        <v>108.74056557303828</v>
      </c>
    </row>
    <row r="286" spans="1:8">
      <c r="A286" s="86" t="str">
        <v>car1btnew</v>
      </c>
      <c r="B286" s="239">
        <v>285</v>
      </c>
      <c r="C286" s="86" t="s">
        <v>736</v>
      </c>
      <c r="D286" s="241">
        <f>COUNTIF($C$1:$C286,C286)</f>
        <v>8</v>
      </c>
      <c r="E286" s="241" t="str">
        <f t="shared" si="24"/>
        <v>Main Car (% of car owners)8</v>
      </c>
      <c r="F286" s="86" t="s">
        <v>751</v>
      </c>
      <c r="G286" s="242">
        <v>0.40158113207547169</v>
      </c>
      <c r="H286" s="245">
        <v>107.52256757015017</v>
      </c>
    </row>
    <row r="287" spans="1:8">
      <c r="A287" s="86" t="str">
        <v>car1btused</v>
      </c>
      <c r="B287" s="239">
        <v>286</v>
      </c>
      <c r="C287" s="86" t="s">
        <v>736</v>
      </c>
      <c r="D287" s="241">
        <f>COUNTIF($C$1:$C287,C287)</f>
        <v>9</v>
      </c>
      <c r="E287" s="241" t="str">
        <f t="shared" si="24"/>
        <v>Main Car (% of car owners)9</v>
      </c>
      <c r="F287" s="86" t="s">
        <v>753</v>
      </c>
      <c r="G287" s="242">
        <v>0.59841886792452825</v>
      </c>
      <c r="H287" s="245">
        <v>95.515556045812517</v>
      </c>
    </row>
    <row r="288" spans="1:8">
      <c r="A288" s="86" t="str">
        <v>rcd_hhdyrinc_101</v>
      </c>
      <c r="B288" s="239">
        <v>287</v>
      </c>
      <c r="C288" s="86" t="s">
        <v>755</v>
      </c>
      <c r="D288" s="241">
        <f>COUNTIF($C$1:$C288,C288)</f>
        <v>1</v>
      </c>
      <c r="E288" s="241" t="str">
        <f t="shared" si="24"/>
        <v>Household Annual Income1</v>
      </c>
      <c r="F288" s="86" t="s">
        <v>756</v>
      </c>
      <c r="G288" s="242">
        <v>0.14012452830188679</v>
      </c>
      <c r="H288" s="245">
        <v>83.274127576651566</v>
      </c>
    </row>
    <row r="289" spans="1:8">
      <c r="A289" s="86" t="str">
        <v>rcd_hhdyrinc_102</v>
      </c>
      <c r="B289" s="239">
        <v>288</v>
      </c>
      <c r="C289" s="86" t="s">
        <v>755</v>
      </c>
      <c r="D289" s="241">
        <f>COUNTIF($C$1:$C289,C289)</f>
        <v>2</v>
      </c>
      <c r="E289" s="241" t="str">
        <f t="shared" si="24"/>
        <v>Household Annual Income2</v>
      </c>
      <c r="F289" s="86" t="s">
        <v>757</v>
      </c>
      <c r="G289" s="242">
        <v>0.29160377358490569</v>
      </c>
      <c r="H289" s="245">
        <v>92.556729728469293</v>
      </c>
    </row>
    <row r="290" spans="1:8">
      <c r="A290" s="86" t="str">
        <v>rcd_hhdyrinc_103</v>
      </c>
      <c r="B290" s="239">
        <v>289</v>
      </c>
      <c r="C290" s="86" t="s">
        <v>755</v>
      </c>
      <c r="D290" s="241">
        <f>COUNTIF($C$1:$C290,C290)</f>
        <v>3</v>
      </c>
      <c r="E290" s="241" t="str">
        <f t="shared" si="24"/>
        <v>Household Annual Income3</v>
      </c>
      <c r="F290" s="86" t="s">
        <v>758</v>
      </c>
      <c r="G290" s="242">
        <v>0.21250943396226418</v>
      </c>
      <c r="H290" s="245">
        <v>100.41182166095406</v>
      </c>
    </row>
    <row r="291" spans="1:8">
      <c r="A291" s="86" t="str">
        <v>rcd_hhdyrinc_104</v>
      </c>
      <c r="B291" s="239">
        <v>290</v>
      </c>
      <c r="C291" s="86" t="s">
        <v>755</v>
      </c>
      <c r="D291" s="241">
        <f>COUNTIF($C$1:$C291,C291)</f>
        <v>4</v>
      </c>
      <c r="E291" s="241" t="str">
        <f t="shared" si="24"/>
        <v>Household Annual Income4</v>
      </c>
      <c r="F291" s="86" t="s">
        <v>759</v>
      </c>
      <c r="G291" s="242">
        <v>0.14570188679245283</v>
      </c>
      <c r="H291" s="245">
        <v>104.29725736033862</v>
      </c>
    </row>
    <row r="292" spans="1:8">
      <c r="A292" s="86" t="str">
        <v>rcd_hhdyrinc_105</v>
      </c>
      <c r="B292" s="239">
        <v>291</v>
      </c>
      <c r="C292" s="86" t="s">
        <v>755</v>
      </c>
      <c r="D292" s="241">
        <f>COUNTIF($C$1:$C292,C292)</f>
        <v>5</v>
      </c>
      <c r="E292" s="241" t="str">
        <f t="shared" si="24"/>
        <v>Household Annual Income5</v>
      </c>
      <c r="F292" s="86" t="s">
        <v>760</v>
      </c>
      <c r="G292" s="242">
        <v>8.6173584905660378E-2</v>
      </c>
      <c r="H292" s="245">
        <v>117.91329242930486</v>
      </c>
    </row>
    <row r="293" spans="1:8">
      <c r="A293" s="86" t="str">
        <v>rcd_hhdyrinc_106</v>
      </c>
      <c r="B293" s="239">
        <v>292</v>
      </c>
      <c r="C293" s="86" t="s">
        <v>755</v>
      </c>
      <c r="D293" s="241">
        <f>COUNTIF($C$1:$C293,C293)</f>
        <v>6</v>
      </c>
      <c r="E293" s="241" t="str">
        <f t="shared" si="24"/>
        <v>Household Annual Income6</v>
      </c>
      <c r="F293" s="86" t="s">
        <v>761</v>
      </c>
      <c r="G293" s="242">
        <v>0.1234679245283019</v>
      </c>
      <c r="H293" s="245">
        <v>133.93690072222748</v>
      </c>
    </row>
    <row r="294" spans="1:8">
      <c r="A294" s="86" t="str">
        <v>incmean</v>
      </c>
      <c r="B294" s="239">
        <v>293</v>
      </c>
      <c r="C294" s="86" t="s">
        <v>755</v>
      </c>
      <c r="D294" s="241">
        <f>COUNTIF($C$1:$C294,C294)</f>
        <v>7</v>
      </c>
      <c r="E294" s="241" t="str">
        <f t="shared" si="24"/>
        <v>Household Annual Income7</v>
      </c>
      <c r="F294" s="86" t="s">
        <v>763</v>
      </c>
      <c r="G294" s="242">
        <v>483.05595330264157</v>
      </c>
      <c r="H294" s="245">
        <v>114.19373785121942</v>
      </c>
    </row>
    <row r="295" spans="1:8">
      <c r="A295" s="86" t="str">
        <v>benbase1</v>
      </c>
      <c r="B295" s="239">
        <v>294</v>
      </c>
      <c r="C295" s="86" t="s">
        <v>765</v>
      </c>
      <c r="D295" s="241">
        <f>COUNTIF($C$1:$C295,C295)</f>
        <v>1</v>
      </c>
      <c r="E295" s="241" t="str">
        <f t="shared" si="24"/>
        <v>Benefits1</v>
      </c>
      <c r="F295" s="86" t="s">
        <v>766</v>
      </c>
      <c r="G295" s="242">
        <v>1.3924528301886794E-2</v>
      </c>
      <c r="H295" s="245">
        <v>70.229890876284514</v>
      </c>
    </row>
    <row r="296" spans="1:8">
      <c r="A296" s="86" t="str">
        <v>benbase2</v>
      </c>
      <c r="B296" s="239">
        <v>295</v>
      </c>
      <c r="C296" s="86" t="s">
        <v>765</v>
      </c>
      <c r="D296" s="241">
        <f>COUNTIF($C$1:$C296,C296)</f>
        <v>2</v>
      </c>
      <c r="E296" s="241" t="str">
        <f t="shared" si="24"/>
        <v>Benefits2</v>
      </c>
      <c r="F296" s="86" t="s">
        <v>768</v>
      </c>
      <c r="G296" s="242">
        <v>4.5509433962264145E-3</v>
      </c>
      <c r="H296" s="245">
        <v>62.456868283960318</v>
      </c>
    </row>
    <row r="297" spans="1:8">
      <c r="A297" s="86" t="str">
        <v>benbase3</v>
      </c>
      <c r="B297" s="239">
        <v>296</v>
      </c>
      <c r="C297" s="86" t="s">
        <v>765</v>
      </c>
      <c r="D297" s="241">
        <f>COUNTIF($C$1:$C297,C297)</f>
        <v>3</v>
      </c>
      <c r="E297" s="241" t="str">
        <f t="shared" si="24"/>
        <v>Benefits3</v>
      </c>
      <c r="F297" s="86" t="s">
        <v>770</v>
      </c>
      <c r="G297" s="242">
        <v>0.12583396226415092</v>
      </c>
      <c r="H297" s="245">
        <v>89.086517893599066</v>
      </c>
    </row>
    <row r="298" spans="1:8">
      <c r="A298" s="86" t="str">
        <v>benbase4</v>
      </c>
      <c r="B298" s="239">
        <v>297</v>
      </c>
      <c r="C298" s="86" t="s">
        <v>765</v>
      </c>
      <c r="D298" s="241">
        <f>COUNTIF($C$1:$C298,C298)</f>
        <v>4</v>
      </c>
      <c r="E298" s="241" t="str">
        <f t="shared" si="24"/>
        <v>Benefits4</v>
      </c>
      <c r="F298" s="86" t="s">
        <v>772</v>
      </c>
      <c r="G298" s="242">
        <v>1.5377358490566038E-2</v>
      </c>
      <c r="H298" s="245">
        <v>67.638269331533692</v>
      </c>
    </row>
    <row r="299" spans="1:8">
      <c r="A299" s="86" t="str">
        <v>finsit_savalot</v>
      </c>
      <c r="B299" s="239">
        <v>298</v>
      </c>
      <c r="C299" s="86" t="s">
        <v>774</v>
      </c>
      <c r="D299" s="241">
        <f>COUNTIF($C$1:$C299,C299)</f>
        <v>1</v>
      </c>
      <c r="E299" s="241" t="str">
        <f t="shared" si="24"/>
        <v>Financial Situation1</v>
      </c>
      <c r="F299" s="86" t="s">
        <v>775</v>
      </c>
      <c r="G299" s="242">
        <v>0.13023396226415093</v>
      </c>
      <c r="H299" s="245">
        <v>115.42607681669139</v>
      </c>
    </row>
    <row r="300" spans="1:8">
      <c r="A300" s="86" t="str">
        <v>finsit_savlittle</v>
      </c>
      <c r="B300" s="239">
        <v>299</v>
      </c>
      <c r="C300" s="86" t="s">
        <v>774</v>
      </c>
      <c r="D300" s="241">
        <f>COUNTIF($C$1:$C300,C300)</f>
        <v>2</v>
      </c>
      <c r="E300" s="241" t="str">
        <f t="shared" si="24"/>
        <v>Financial Situation2</v>
      </c>
      <c r="F300" s="86" t="s">
        <v>777</v>
      </c>
      <c r="G300" s="242">
        <v>0.54612075471698129</v>
      </c>
      <c r="H300" s="245">
        <v>102.58855532302289</v>
      </c>
    </row>
    <row r="301" spans="1:8">
      <c r="A301" s="86" t="str">
        <v>finsit_even</v>
      </c>
      <c r="B301" s="239">
        <v>300</v>
      </c>
      <c r="C301" s="86" t="s">
        <v>774</v>
      </c>
      <c r="D301" s="241">
        <f>COUNTIF($C$1:$C301,C301)</f>
        <v>3</v>
      </c>
      <c r="E301" s="241" t="str">
        <f t="shared" si="24"/>
        <v>Financial Situation3</v>
      </c>
      <c r="F301" s="86" t="s">
        <v>779</v>
      </c>
      <c r="G301" s="242">
        <v>0.25741886792452834</v>
      </c>
      <c r="H301" s="245">
        <v>88.596918460577555</v>
      </c>
    </row>
    <row r="302" spans="1:8">
      <c r="A302" s="86" t="str">
        <v>finsit_debt</v>
      </c>
      <c r="B302" s="239">
        <v>301</v>
      </c>
      <c r="C302" s="86" t="s">
        <v>774</v>
      </c>
      <c r="D302" s="241">
        <f>COUNTIF($C$1:$C302,C302)</f>
        <v>4</v>
      </c>
      <c r="E302" s="241" t="str">
        <f t="shared" si="24"/>
        <v>Financial Situation4</v>
      </c>
      <c r="F302" s="86" t="s">
        <v>781</v>
      </c>
      <c r="G302" s="242">
        <v>6.6784905660377356E-2</v>
      </c>
      <c r="H302" s="245">
        <v>103.42863431091619</v>
      </c>
    </row>
    <row r="303" spans="1:8">
      <c r="A303" s="86" t="str">
        <v>smartband</v>
      </c>
      <c r="B303" s="239">
        <v>302</v>
      </c>
      <c r="C303" s="86" t="s">
        <v>783</v>
      </c>
      <c r="D303" s="241">
        <f>COUNTIF($C$1:$C303,C303)</f>
        <v>1</v>
      </c>
      <c r="E303" s="241" t="str">
        <f t="shared" si="24"/>
        <v>Contactless1</v>
      </c>
      <c r="F303" s="86" t="s">
        <v>784</v>
      </c>
      <c r="G303" s="242">
        <v>0.1415509433962264</v>
      </c>
      <c r="H303" s="245">
        <v>108.690652113006</v>
      </c>
    </row>
    <row r="304" spans="1:8">
      <c r="A304" s="86" t="str">
        <v>cur_contless</v>
      </c>
      <c r="B304" s="239">
        <v>303</v>
      </c>
      <c r="C304" s="86" t="s">
        <v>783</v>
      </c>
      <c r="D304" s="241">
        <f>COUNTIF($C$1:$C304,C304)</f>
        <v>2</v>
      </c>
      <c r="E304" s="241" t="str">
        <f t="shared" si="24"/>
        <v>Contactless2</v>
      </c>
      <c r="F304" s="86" t="s">
        <v>786</v>
      </c>
      <c r="G304" s="242">
        <v>0.60831320754716978</v>
      </c>
      <c r="H304" s="245">
        <v>100.94926316324364</v>
      </c>
    </row>
    <row r="305" spans="1:8">
      <c r="A305" s="86" t="str">
        <v>CDS_1PLUS</v>
      </c>
      <c r="B305" s="239">
        <v>304</v>
      </c>
      <c r="C305" s="86" t="s">
        <v>788</v>
      </c>
      <c r="D305" s="241">
        <f>COUNTIF($C$1:$C305,C305)</f>
        <v>1</v>
      </c>
      <c r="E305" s="241" t="str">
        <f t="shared" si="24"/>
        <v>Credit Cards1</v>
      </c>
      <c r="F305" s="86" t="s">
        <v>789</v>
      </c>
      <c r="G305" s="242">
        <v>0.59606792452830193</v>
      </c>
      <c r="H305" s="245">
        <v>111.45273313899251</v>
      </c>
    </row>
    <row r="306" spans="1:8">
      <c r="A306" s="86" t="str">
        <v>CDS_2PLUS</v>
      </c>
      <c r="B306" s="239">
        <v>305</v>
      </c>
      <c r="C306" s="86" t="s">
        <v>788</v>
      </c>
      <c r="D306" s="241">
        <f>COUNTIF($C$1:$C306,C306)</f>
        <v>2</v>
      </c>
      <c r="E306" s="241" t="str">
        <f t="shared" si="24"/>
        <v>Credit Cards2</v>
      </c>
      <c r="F306" s="86" t="s">
        <v>791</v>
      </c>
      <c r="G306" s="242">
        <v>0.26331698113207541</v>
      </c>
      <c r="H306" s="245">
        <v>119.73956141823889</v>
      </c>
    </row>
    <row r="307" spans="1:8">
      <c r="A307" s="86" t="str">
        <v>CDS_SPE500PLUS</v>
      </c>
      <c r="B307" s="239">
        <v>306</v>
      </c>
      <c r="C307" s="86" t="s">
        <v>788</v>
      </c>
      <c r="D307" s="241">
        <f>COUNTIF($C$1:$C307,C307)</f>
        <v>3</v>
      </c>
      <c r="E307" s="241" t="str">
        <f t="shared" si="24"/>
        <v>Credit Cards3</v>
      </c>
      <c r="F307" s="86" t="s">
        <v>793</v>
      </c>
      <c r="G307" s="242">
        <v>0.18044150943396228</v>
      </c>
      <c r="H307" s="245">
        <v>129.11825308004828</v>
      </c>
    </row>
    <row r="308" spans="1:8">
      <c r="A308" s="86" t="str">
        <v>CDS_USE6T1M</v>
      </c>
      <c r="B308" s="239">
        <v>307</v>
      </c>
      <c r="C308" s="86" t="s">
        <v>788</v>
      </c>
      <c r="D308" s="241">
        <f>COUNTIF($C$1:$C308,C308)</f>
        <v>4</v>
      </c>
      <c r="E308" s="241" t="str">
        <f t="shared" si="24"/>
        <v>Credit Cards4</v>
      </c>
      <c r="F308" s="86" t="s">
        <v>795</v>
      </c>
      <c r="G308" s="242">
        <v>0.25985283018867927</v>
      </c>
      <c r="H308" s="245">
        <v>123.96965663658523</v>
      </c>
    </row>
    <row r="309" spans="1:8">
      <c r="A309" s="86" t="str">
        <v>CDS_REVOL</v>
      </c>
      <c r="B309" s="239">
        <v>308</v>
      </c>
      <c r="C309" s="86" t="s">
        <v>788</v>
      </c>
      <c r="D309" s="241">
        <f>COUNTIF($C$1:$C309,C309)</f>
        <v>5</v>
      </c>
      <c r="E309" s="241" t="str">
        <f t="shared" si="24"/>
        <v>Credit Cards5</v>
      </c>
      <c r="F309" s="86" t="s">
        <v>797</v>
      </c>
      <c r="G309" s="242">
        <v>7.9275471698113206E-2</v>
      </c>
      <c r="H309" s="245">
        <v>97.151783557342114</v>
      </c>
    </row>
    <row r="310" spans="1:8">
      <c r="A310" s="86" t="str">
        <v>CDS_TRANS</v>
      </c>
      <c r="B310" s="239">
        <v>309</v>
      </c>
      <c r="C310" s="86" t="s">
        <v>788</v>
      </c>
      <c r="D310" s="241">
        <f>COUNTIF($C$1:$C310,C310)</f>
        <v>6</v>
      </c>
      <c r="E310" s="241" t="str">
        <f t="shared" si="24"/>
        <v>Credit Cards6</v>
      </c>
      <c r="F310" s="86" t="s">
        <v>799</v>
      </c>
      <c r="G310" s="242">
        <v>0.45821132075471699</v>
      </c>
      <c r="H310" s="245">
        <v>118.55309681070216</v>
      </c>
    </row>
    <row r="311" spans="1:8">
      <c r="A311" s="86" t="str">
        <v>ca_have</v>
      </c>
      <c r="B311" s="239">
        <v>310</v>
      </c>
      <c r="C311" s="86" t="s">
        <v>801</v>
      </c>
      <c r="D311" s="241">
        <f>COUNTIF($C$1:$C311,C311)</f>
        <v>1</v>
      </c>
      <c r="E311" s="241" t="str">
        <f t="shared" si="24"/>
        <v>Current account, Savings and Investments1</v>
      </c>
      <c r="F311" s="86" t="s">
        <v>802</v>
      </c>
      <c r="G311" s="242">
        <v>0.90023773584905664</v>
      </c>
      <c r="H311" s="245">
        <v>99.777593091570026</v>
      </c>
    </row>
    <row r="312" spans="1:8">
      <c r="A312" s="86" t="str">
        <v>sv_have</v>
      </c>
      <c r="B312" s="239">
        <v>311</v>
      </c>
      <c r="C312" s="86" t="s">
        <v>801</v>
      </c>
      <c r="D312" s="241">
        <f>COUNTIF($C$1:$C312,C312)</f>
        <v>2</v>
      </c>
      <c r="E312" s="241" t="str">
        <f t="shared" si="24"/>
        <v>Current account, Savings and Investments2</v>
      </c>
      <c r="F312" s="86" t="s">
        <v>804</v>
      </c>
      <c r="G312" s="242">
        <v>0.62859245283018883</v>
      </c>
      <c r="H312" s="245">
        <v>108.31345327207411</v>
      </c>
    </row>
    <row r="313" spans="1:8">
      <c r="A313" s="86" t="str">
        <v>unreg_have</v>
      </c>
      <c r="B313" s="239">
        <v>312</v>
      </c>
      <c r="C313" s="86" t="s">
        <v>801</v>
      </c>
      <c r="D313" s="241">
        <f>COUNTIF($C$1:$C313,C313)</f>
        <v>3</v>
      </c>
      <c r="E313" s="241" t="str">
        <f t="shared" si="24"/>
        <v>Current account, Savings and Investments3</v>
      </c>
      <c r="F313" s="86" t="s">
        <v>806</v>
      </c>
      <c r="G313" s="242">
        <v>0.87875094339622639</v>
      </c>
      <c r="H313" s="245">
        <v>102.75825439756056</v>
      </c>
    </row>
    <row r="314" spans="1:8">
      <c r="A314" s="86" t="str">
        <v>reg_have</v>
      </c>
      <c r="B314" s="239">
        <v>313</v>
      </c>
      <c r="C314" s="86" t="s">
        <v>801</v>
      </c>
      <c r="D314" s="241">
        <f>COUNTIF($C$1:$C314,C314)</f>
        <v>4</v>
      </c>
      <c r="E314" s="241" t="str">
        <f t="shared" si="24"/>
        <v>Current account, Savings and Investments4</v>
      </c>
      <c r="F314" s="86" t="s">
        <v>808</v>
      </c>
      <c r="G314" s="242">
        <v>0.63455849056603753</v>
      </c>
      <c r="H314" s="245">
        <v>102.3618199903042</v>
      </c>
    </row>
    <row r="315" spans="1:8">
      <c r="A315" s="86" t="str">
        <v>SAV_INSTANT</v>
      </c>
      <c r="B315" s="239">
        <v>314</v>
      </c>
      <c r="C315" s="86" t="s">
        <v>801</v>
      </c>
      <c r="D315" s="241">
        <f>COUNTIF($C$1:$C315,C315)</f>
        <v>5</v>
      </c>
      <c r="E315" s="241" t="str">
        <f t="shared" si="24"/>
        <v>Current account, Savings and Investments5</v>
      </c>
      <c r="F315" s="86" t="s">
        <v>810</v>
      </c>
      <c r="G315" s="242">
        <v>0.45907547169811325</v>
      </c>
      <c r="H315" s="245">
        <v>105.99737480032545</v>
      </c>
    </row>
    <row r="316" spans="1:8">
      <c r="A316" s="86" t="str">
        <v>SAV_CASHISA</v>
      </c>
      <c r="B316" s="239">
        <v>315</v>
      </c>
      <c r="C316" s="86" t="s">
        <v>801</v>
      </c>
      <c r="D316" s="241">
        <f>COUNTIF($C$1:$C316,C316)</f>
        <v>6</v>
      </c>
      <c r="E316" s="241" t="str">
        <f t="shared" si="24"/>
        <v>Current account, Savings and Investments6</v>
      </c>
      <c r="F316" s="86" t="s">
        <v>812</v>
      </c>
      <c r="G316" s="242">
        <v>0.29687547169811318</v>
      </c>
      <c r="H316" s="245">
        <v>107.43715258389895</v>
      </c>
    </row>
    <row r="317" spans="1:8">
      <c r="A317" s="86" t="str">
        <v>INV_SHARESISA</v>
      </c>
      <c r="B317" s="239">
        <v>316</v>
      </c>
      <c r="C317" s="86" t="s">
        <v>801</v>
      </c>
      <c r="D317" s="241">
        <f>COUNTIF($C$1:$C317,C317)</f>
        <v>7</v>
      </c>
      <c r="E317" s="241" t="str">
        <f t="shared" si="24"/>
        <v>Current account, Savings and Investments7</v>
      </c>
      <c r="F317" s="86" t="s">
        <v>814</v>
      </c>
      <c r="G317" s="242">
        <v>0.13554716981132076</v>
      </c>
      <c r="H317" s="245">
        <v>127.5243885091847</v>
      </c>
    </row>
    <row r="318" spans="1:8">
      <c r="A318" s="86" t="str">
        <v>INV_UNITTRUST</v>
      </c>
      <c r="B318" s="239">
        <v>317</v>
      </c>
      <c r="C318" s="86" t="s">
        <v>801</v>
      </c>
      <c r="D318" s="241">
        <f>COUNTIF($C$1:$C318,C318)</f>
        <v>8</v>
      </c>
      <c r="E318" s="241" t="str">
        <f t="shared" si="24"/>
        <v>Current account, Savings and Investments8</v>
      </c>
      <c r="F318" s="86" t="s">
        <v>816</v>
      </c>
      <c r="G318" s="242">
        <v>1.8883018867924525E-2</v>
      </c>
      <c r="H318" s="245">
        <v>133.73268844992867</v>
      </c>
    </row>
    <row r="319" spans="1:8">
      <c r="A319" s="86" t="str">
        <v>INV_SHARES</v>
      </c>
      <c r="B319" s="239">
        <v>318</v>
      </c>
      <c r="C319" s="86" t="s">
        <v>801</v>
      </c>
      <c r="D319" s="241">
        <f>COUNTIF($C$1:$C319,C319)</f>
        <v>9</v>
      </c>
      <c r="E319" s="241" t="str">
        <f t="shared" si="24"/>
        <v>Current account, Savings and Investments9</v>
      </c>
      <c r="F319" s="86" t="s">
        <v>818</v>
      </c>
      <c r="G319" s="242">
        <v>0.13030188679245283</v>
      </c>
      <c r="H319" s="245">
        <v>132.40802594801099</v>
      </c>
    </row>
    <row r="320" spans="1:8">
      <c r="A320" s="86" t="str">
        <v>INV_BONDS</v>
      </c>
      <c r="B320" s="239">
        <v>319</v>
      </c>
      <c r="C320" s="86" t="s">
        <v>801</v>
      </c>
      <c r="D320" s="241">
        <f>COUNTIF($C$1:$C320,C320)</f>
        <v>10</v>
      </c>
      <c r="E320" s="241" t="str">
        <f t="shared" si="24"/>
        <v>Current account, Savings and Investments10</v>
      </c>
      <c r="F320" s="86" t="s">
        <v>820</v>
      </c>
      <c r="G320" s="242">
        <v>3.2766037735849053E-2</v>
      </c>
      <c r="H320" s="245">
        <v>121.90461534554464</v>
      </c>
    </row>
    <row r="321" spans="1:8">
      <c r="A321" s="86" t="str">
        <v>SAV_NATSAV</v>
      </c>
      <c r="B321" s="239">
        <v>320</v>
      </c>
      <c r="C321" s="86" t="s">
        <v>801</v>
      </c>
      <c r="D321" s="241">
        <f>COUNTIF($C$1:$C321,C321)</f>
        <v>11</v>
      </c>
      <c r="E321" s="241" t="str">
        <f t="shared" si="24"/>
        <v>Current account, Savings and Investments11</v>
      </c>
      <c r="F321" s="86" t="s">
        <v>822</v>
      </c>
      <c r="G321" s="242">
        <v>0.24368301886792451</v>
      </c>
      <c r="H321" s="245">
        <v>125.79782948750655</v>
      </c>
    </row>
    <row r="322" spans="1:8">
      <c r="A322" s="86" t="str">
        <v>INV_ANY</v>
      </c>
      <c r="B322" s="239">
        <v>321</v>
      </c>
      <c r="C322" s="86" t="s">
        <v>801</v>
      </c>
      <c r="D322" s="241">
        <f>COUNTIF($C$1:$C322,C322)</f>
        <v>12</v>
      </c>
      <c r="E322" s="241" t="str">
        <f t="shared" si="24"/>
        <v>Current account, Savings and Investments12</v>
      </c>
      <c r="F322" s="86" t="s">
        <v>824</v>
      </c>
      <c r="G322" s="242">
        <v>0.26515094339622641</v>
      </c>
      <c r="H322" s="245">
        <v>124.68458780572118</v>
      </c>
    </row>
    <row r="323" spans="1:8">
      <c r="A323" s="86" t="str">
        <v>INV_VAL6</v>
      </c>
      <c r="B323" s="239">
        <v>322</v>
      </c>
      <c r="C323" s="86" t="s">
        <v>801</v>
      </c>
      <c r="D323" s="241">
        <f>COUNTIF($C$1:$C323,C323)</f>
        <v>13</v>
      </c>
      <c r="E323" s="241" t="str">
        <f t="shared" ref="E323:E386" si="25">C323&amp;D323</f>
        <v>Current account, Savings and Investments13</v>
      </c>
      <c r="F323" s="86" t="s">
        <v>826</v>
      </c>
      <c r="G323" s="242">
        <v>9.0211320754717009E-2</v>
      </c>
      <c r="H323" s="245">
        <v>136.96231902783452</v>
      </c>
    </row>
    <row r="324" spans="1:8">
      <c r="A324" s="86" t="str">
        <v>SAV_VALA</v>
      </c>
      <c r="B324" s="239">
        <v>323</v>
      </c>
      <c r="C324" s="86" t="s">
        <v>801</v>
      </c>
      <c r="D324" s="241">
        <f>COUNTIF($C$1:$C324,C324)</f>
        <v>14</v>
      </c>
      <c r="E324" s="241" t="str">
        <f t="shared" si="25"/>
        <v>Current account, Savings and Investments14</v>
      </c>
      <c r="F324" s="86" t="s">
        <v>828</v>
      </c>
      <c r="G324" s="242">
        <v>0.12532075471698112</v>
      </c>
      <c r="H324" s="245">
        <v>95.225324708051488</v>
      </c>
    </row>
    <row r="325" spans="1:8">
      <c r="A325" s="86" t="str">
        <v>SAV_VAL3</v>
      </c>
      <c r="B325" s="239">
        <v>324</v>
      </c>
      <c r="C325" s="86" t="s">
        <v>801</v>
      </c>
      <c r="D325" s="241">
        <f>COUNTIF($C$1:$C325,C325)</f>
        <v>15</v>
      </c>
      <c r="E325" s="241" t="str">
        <f t="shared" si="25"/>
        <v>Current account, Savings and Investments15</v>
      </c>
      <c r="F325" s="86" t="s">
        <v>830</v>
      </c>
      <c r="G325" s="242">
        <v>0.10361132075471696</v>
      </c>
      <c r="H325" s="245">
        <v>98.018777815277986</v>
      </c>
    </row>
    <row r="326" spans="1:8">
      <c r="A326" s="86" t="str">
        <v>SAV_VAL4</v>
      </c>
      <c r="B326" s="239">
        <v>325</v>
      </c>
      <c r="C326" s="86" t="s">
        <v>801</v>
      </c>
      <c r="D326" s="241">
        <f>COUNTIF($C$1:$C326,C326)</f>
        <v>16</v>
      </c>
      <c r="E326" s="241" t="str">
        <f t="shared" si="25"/>
        <v>Current account, Savings and Investments16</v>
      </c>
      <c r="F326" s="86" t="s">
        <v>832</v>
      </c>
      <c r="G326" s="242">
        <v>0.13409433962264153</v>
      </c>
      <c r="H326" s="245">
        <v>104.95923980608433</v>
      </c>
    </row>
    <row r="327" spans="1:8">
      <c r="A327" s="86" t="str">
        <v>SAV_VALC</v>
      </c>
      <c r="B327" s="239">
        <v>326</v>
      </c>
      <c r="C327" s="86" t="s">
        <v>801</v>
      </c>
      <c r="D327" s="241">
        <f>COUNTIF($C$1:$C327,C327)</f>
        <v>17</v>
      </c>
      <c r="E327" s="241" t="str">
        <f t="shared" si="25"/>
        <v>Current account, Savings and Investments17</v>
      </c>
      <c r="F327" s="86" t="s">
        <v>834</v>
      </c>
      <c r="G327" s="242">
        <v>0.26546792452830192</v>
      </c>
      <c r="H327" s="245">
        <v>123.38473567027212</v>
      </c>
    </row>
    <row r="328" spans="1:8">
      <c r="A328" s="86" t="str">
        <v>LOA_HAS</v>
      </c>
      <c r="B328" s="239">
        <v>327</v>
      </c>
      <c r="C328" s="86" t="s">
        <v>836</v>
      </c>
      <c r="D328" s="241">
        <f>COUNTIF($C$1:$C328,C328)</f>
        <v>1</v>
      </c>
      <c r="E328" s="241" t="str">
        <f t="shared" si="25"/>
        <v>Loans1</v>
      </c>
      <c r="F328" s="86" t="s">
        <v>837</v>
      </c>
      <c r="G328" s="242">
        <v>0.12695094339622645</v>
      </c>
      <c r="H328" s="245">
        <v>102.88783643829196</v>
      </c>
    </row>
    <row r="329" spans="1:8">
      <c r="A329" s="86" t="str">
        <v>LOA_UNS</v>
      </c>
      <c r="B329" s="239">
        <v>328</v>
      </c>
      <c r="C329" s="86" t="s">
        <v>836</v>
      </c>
      <c r="D329" s="241">
        <f>COUNTIF($C$1:$C329,C329)</f>
        <v>2</v>
      </c>
      <c r="E329" s="241" t="str">
        <f t="shared" si="25"/>
        <v>Loans2</v>
      </c>
      <c r="F329" s="86" t="s">
        <v>839</v>
      </c>
      <c r="G329" s="242">
        <v>6.633584905660378E-2</v>
      </c>
      <c r="H329" s="245">
        <v>99.461340039577166</v>
      </c>
    </row>
    <row r="330" spans="1:8">
      <c r="A330" s="86" t="str">
        <v>LOA_2PLUS</v>
      </c>
      <c r="B330" s="239">
        <v>329</v>
      </c>
      <c r="C330" s="86" t="s">
        <v>836</v>
      </c>
      <c r="D330" s="241">
        <f>COUNTIF($C$1:$C330,C330)</f>
        <v>3</v>
      </c>
      <c r="E330" s="241" t="str">
        <f t="shared" si="25"/>
        <v>Loans3</v>
      </c>
      <c r="F330" s="86" t="s">
        <v>841</v>
      </c>
      <c r="G330" s="242">
        <v>2.5211320754716982E-2</v>
      </c>
      <c r="H330" s="245">
        <v>100.67053336565743</v>
      </c>
    </row>
    <row r="331" spans="1:8">
      <c r="A331" s="86" t="str">
        <v>UNSECGT15K</v>
      </c>
      <c r="B331" s="239">
        <v>330</v>
      </c>
      <c r="C331" s="86" t="s">
        <v>836</v>
      </c>
      <c r="D331" s="241">
        <f>COUNTIF($C$1:$C331,C331)</f>
        <v>4</v>
      </c>
      <c r="E331" s="241" t="str">
        <f t="shared" si="25"/>
        <v>Loans4</v>
      </c>
      <c r="F331" s="86" t="s">
        <v>843</v>
      </c>
      <c r="G331" s="242">
        <v>1.331320754716981E-2</v>
      </c>
      <c r="H331" s="245">
        <v>112.46195972941184</v>
      </c>
    </row>
    <row r="332" spans="1:8">
      <c r="A332" s="86" t="str">
        <v>PHLTH</v>
      </c>
      <c r="B332" s="239">
        <v>331</v>
      </c>
      <c r="C332" s="86" t="s">
        <v>845</v>
      </c>
      <c r="D332" s="241">
        <f>COUNTIF($C$1:$C332,C332)</f>
        <v>1</v>
      </c>
      <c r="E332" s="241" t="str">
        <f t="shared" si="25"/>
        <v>Insurance and Pensions1</v>
      </c>
      <c r="F332" s="86" t="s">
        <v>846</v>
      </c>
      <c r="G332" s="242">
        <v>5.0101886792452838E-2</v>
      </c>
      <c r="H332" s="245">
        <v>116.797076139902</v>
      </c>
    </row>
    <row r="333" spans="1:8">
      <c r="A333" s="86" t="str">
        <v>CHLTH</v>
      </c>
      <c r="B333" s="239">
        <v>332</v>
      </c>
      <c r="C333" s="86" t="s">
        <v>845</v>
      </c>
      <c r="D333" s="241">
        <f>COUNTIF($C$1:$C333,C333)</f>
        <v>2</v>
      </c>
      <c r="E333" s="241" t="str">
        <f t="shared" si="25"/>
        <v>Insurance and Pensions2</v>
      </c>
      <c r="F333" s="86" t="s">
        <v>848</v>
      </c>
      <c r="G333" s="242">
        <v>4.9581132075471705E-2</v>
      </c>
      <c r="H333" s="245">
        <v>116.1418752653717</v>
      </c>
    </row>
    <row r="334" spans="1:8">
      <c r="A334" s="86" t="str">
        <v>LIF_ASSUR</v>
      </c>
      <c r="B334" s="239">
        <v>333</v>
      </c>
      <c r="C334" s="86" t="s">
        <v>845</v>
      </c>
      <c r="D334" s="241">
        <f>COUNTIF($C$1:$C334,C334)</f>
        <v>3</v>
      </c>
      <c r="E334" s="241" t="str">
        <f t="shared" si="25"/>
        <v>Insurance and Pensions3</v>
      </c>
      <c r="F334" s="86" t="s">
        <v>850</v>
      </c>
      <c r="G334" s="242">
        <v>0.34610188679245285</v>
      </c>
      <c r="H334" s="245">
        <v>101.60588643914869</v>
      </c>
    </row>
    <row r="335" spans="1:8">
      <c r="A335" s="86" t="str">
        <v>LIF_PROTECT</v>
      </c>
      <c r="B335" s="239">
        <v>334</v>
      </c>
      <c r="C335" s="86" t="s">
        <v>845</v>
      </c>
      <c r="D335" s="241">
        <f>COUNTIF($C$1:$C335,C335)</f>
        <v>4</v>
      </c>
      <c r="E335" s="241" t="str">
        <f t="shared" si="25"/>
        <v>Insurance and Pensions4</v>
      </c>
      <c r="F335" s="86" t="s">
        <v>852</v>
      </c>
      <c r="G335" s="242">
        <v>0.23981132075471698</v>
      </c>
      <c r="H335" s="245">
        <v>100.240680781226</v>
      </c>
    </row>
    <row r="336" spans="1:8">
      <c r="A336" s="86" t="str">
        <v>PEN_CO</v>
      </c>
      <c r="B336" s="239">
        <v>335</v>
      </c>
      <c r="C336" s="86" t="s">
        <v>845</v>
      </c>
      <c r="D336" s="241">
        <f>COUNTIF($C$1:$C336,C336)</f>
        <v>5</v>
      </c>
      <c r="E336" s="241" t="str">
        <f t="shared" si="25"/>
        <v>Insurance and Pensions5</v>
      </c>
      <c r="F336" s="86" t="s">
        <v>854</v>
      </c>
      <c r="G336" s="242">
        <v>0.3217509433962264</v>
      </c>
      <c r="H336" s="245">
        <v>95.025851050725421</v>
      </c>
    </row>
    <row r="337" spans="1:8">
      <c r="A337" s="86" t="str">
        <v>PEN_PERS</v>
      </c>
      <c r="B337" s="239">
        <v>336</v>
      </c>
      <c r="C337" s="86" t="s">
        <v>845</v>
      </c>
      <c r="D337" s="241">
        <f>COUNTIF($C$1:$C337,C337)</f>
        <v>6</v>
      </c>
      <c r="E337" s="241" t="str">
        <f t="shared" si="25"/>
        <v>Insurance and Pensions6</v>
      </c>
      <c r="F337" s="86" t="s">
        <v>856</v>
      </c>
      <c r="G337" s="242">
        <v>6.6867924528301884E-2</v>
      </c>
      <c r="H337" s="245">
        <v>108.8418940284534</v>
      </c>
    </row>
    <row r="338" spans="1:8">
      <c r="A338" s="86" t="str">
        <v>PEN_OTHER</v>
      </c>
      <c r="B338" s="239">
        <v>337</v>
      </c>
      <c r="C338" s="86" t="s">
        <v>845</v>
      </c>
      <c r="D338" s="241">
        <f>COUNTIF($C$1:$C338,C338)</f>
        <v>7</v>
      </c>
      <c r="E338" s="241" t="str">
        <f t="shared" si="25"/>
        <v>Insurance and Pensions7</v>
      </c>
      <c r="F338" s="86" t="s">
        <v>858</v>
      </c>
      <c r="G338" s="242">
        <v>0.20009811320754717</v>
      </c>
      <c r="H338" s="245">
        <v>108.07434276272491</v>
      </c>
    </row>
    <row r="339" spans="1:8">
      <c r="A339" s="86" t="str">
        <v>banktool</v>
      </c>
      <c r="B339" s="239">
        <v>338</v>
      </c>
      <c r="C339" s="86" t="s">
        <v>860</v>
      </c>
      <c r="D339" s="241">
        <f>COUNTIF($C$1:$C339,C339)</f>
        <v>1</v>
      </c>
      <c r="E339" s="241" t="str">
        <f t="shared" si="25"/>
        <v>FinTech1</v>
      </c>
      <c r="F339" s="86" t="s">
        <v>861</v>
      </c>
      <c r="G339" s="242">
        <v>5.5441509433962269E-2</v>
      </c>
      <c r="H339" s="245">
        <v>101.26143691253935</v>
      </c>
    </row>
    <row r="340" spans="1:8">
      <c r="A340" s="86" t="str">
        <v>mmgttool</v>
      </c>
      <c r="B340" s="239">
        <v>339</v>
      </c>
      <c r="C340" s="86" t="s">
        <v>860</v>
      </c>
      <c r="D340" s="241">
        <f>COUNTIF($C$1:$C340,C340)</f>
        <v>2</v>
      </c>
      <c r="E340" s="241" t="str">
        <f t="shared" si="25"/>
        <v>FinTech2</v>
      </c>
      <c r="F340" s="86" t="s">
        <v>863</v>
      </c>
      <c r="G340" s="242">
        <v>4.5150943396226412E-2</v>
      </c>
      <c r="H340" s="245">
        <v>97.401315575752449</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0.37792075471698117</v>
      </c>
      <c r="H341" s="245">
        <v>97.585402418989986</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0.39980754716981126</v>
      </c>
      <c r="H342" s="245">
        <v>103.18897948871491</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0.11667547169811322</v>
      </c>
      <c r="H343" s="245">
        <v>98.790744233355412</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4.8732075471698111E-2</v>
      </c>
      <c r="H344" s="245">
        <v>96.054587396167463</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5.7218867924528294E-2</v>
      </c>
      <c r="H345" s="245">
        <v>101.36941130395245</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0.13524905660377359</v>
      </c>
      <c r="H346" s="245">
        <v>94.421457386336755</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0.39089056603773586</v>
      </c>
      <c r="H347" s="245">
        <v>101.54156896571629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0.22335094339622641</v>
      </c>
      <c r="H348" s="245">
        <v>106.15135032363854</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7.6271698113207539E-2</v>
      </c>
      <c r="H349" s="245">
        <v>90.772007454427822</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0.17404150943396227</v>
      </c>
      <c r="H350" s="245">
        <v>98.248386265708916</v>
      </c>
    </row>
    <row r="351" spans="1:8">
      <c r="A351" s="86" t="str">
        <v>reg_fac</v>
      </c>
      <c r="B351" s="239">
        <v>350</v>
      </c>
      <c r="C351" s="86" t="s">
        <v>883</v>
      </c>
      <c r="D351" s="241">
        <f>COUNTIF($C$1:$C351,C351)</f>
        <v>1</v>
      </c>
      <c r="E351" s="241" t="str">
        <f t="shared" si="25"/>
        <v>Arrange mortgage (% of all people with a mortgage)1</v>
      </c>
      <c r="F351" s="86" t="s">
        <v>867</v>
      </c>
      <c r="G351" s="242">
        <v>0.58850943396226429</v>
      </c>
      <c r="H351" s="245">
        <v>96.303447492353357</v>
      </c>
    </row>
    <row r="352" spans="1:8">
      <c r="A352" s="86" t="str">
        <v>reg_net</v>
      </c>
      <c r="B352" s="239">
        <v>351</v>
      </c>
      <c r="C352" s="86" t="s">
        <v>883</v>
      </c>
      <c r="D352" s="241">
        <f>COUNTIF($C$1:$C352,C352)</f>
        <v>2</v>
      </c>
      <c r="E352" s="241" t="str">
        <f t="shared" si="25"/>
        <v>Arrange mortgage (% of all people with a mortgage)2</v>
      </c>
      <c r="F352" s="86" t="s">
        <v>869</v>
      </c>
      <c r="G352" s="242">
        <v>0.11118490566037736</v>
      </c>
      <c r="H352" s="245">
        <v>108.51067205090608</v>
      </c>
    </row>
    <row r="353" spans="1:8">
      <c r="A353" s="86" t="str">
        <v>reg_pho</v>
      </c>
      <c r="B353" s="239">
        <v>352</v>
      </c>
      <c r="C353" s="86" t="s">
        <v>883</v>
      </c>
      <c r="D353" s="241">
        <f>COUNTIF($C$1:$C353,C353)</f>
        <v>3</v>
      </c>
      <c r="E353" s="241" t="str">
        <f t="shared" si="25"/>
        <v>Arrange mortgage (% of all people with a mortgage)3</v>
      </c>
      <c r="F353" s="86" t="s">
        <v>871</v>
      </c>
      <c r="G353" s="242">
        <v>0.20084528301886795</v>
      </c>
      <c r="H353" s="245">
        <v>107.16614730564518</v>
      </c>
    </row>
    <row r="354" spans="1:8">
      <c r="A354" s="86" t="str">
        <v>reg_pst</v>
      </c>
      <c r="B354" s="239">
        <v>353</v>
      </c>
      <c r="C354" s="86" t="s">
        <v>883</v>
      </c>
      <c r="D354" s="241">
        <f>COUNTIF($C$1:$C354,C354)</f>
        <v>4</v>
      </c>
      <c r="E354" s="241" t="str">
        <f t="shared" si="25"/>
        <v>Arrange mortgage (% of all people with a mortgage)4</v>
      </c>
      <c r="F354" s="86" t="s">
        <v>873</v>
      </c>
      <c r="G354" s="242">
        <v>5.9026415094339618E-2</v>
      </c>
      <c r="H354" s="245">
        <v>98.879664942067421</v>
      </c>
    </row>
    <row r="355" spans="1:8">
      <c r="A355" s="86" t="str">
        <v>reg_pcs</v>
      </c>
      <c r="B355" s="239">
        <v>354</v>
      </c>
      <c r="C355" s="86" t="s">
        <v>883</v>
      </c>
      <c r="D355" s="241">
        <f>COUNTIF($C$1:$C355,C355)</f>
        <v>5</v>
      </c>
      <c r="E355" s="241" t="str">
        <f t="shared" si="25"/>
        <v>Arrange mortgage (% of all people with a mortgage)5</v>
      </c>
      <c r="F355" s="86" t="s">
        <v>875</v>
      </c>
      <c r="G355" s="242">
        <v>9.7094339622641503E-3</v>
      </c>
      <c r="H355" s="245">
        <v>101.69379120493613</v>
      </c>
    </row>
    <row r="356" spans="1:8">
      <c r="A356" s="86" t="str">
        <v>reg_ifa</v>
      </c>
      <c r="B356" s="239">
        <v>355</v>
      </c>
      <c r="C356" s="86" t="s">
        <v>883</v>
      </c>
      <c r="D356" s="241">
        <f>COUNTIF($C$1:$C356,C356)</f>
        <v>6</v>
      </c>
      <c r="E356" s="241" t="str">
        <f t="shared" si="25"/>
        <v>Arrange mortgage (% of all people with a mortgage)6</v>
      </c>
      <c r="F356" s="86" t="s">
        <v>889</v>
      </c>
      <c r="G356" s="242">
        <v>3.1079245283018871E-2</v>
      </c>
      <c r="H356" s="245">
        <v>103.97083757742985</v>
      </c>
    </row>
    <row r="357" spans="1:8">
      <c r="A357" s="86" t="str">
        <v>manca_branch</v>
      </c>
      <c r="B357" s="239">
        <v>356</v>
      </c>
      <c r="C357" s="86" t="s">
        <v>891</v>
      </c>
      <c r="D357" s="241">
        <f>COUNTIF($C$1:$C357,C357)</f>
        <v>1</v>
      </c>
      <c r="E357" s="241" t="str">
        <f t="shared" si="25"/>
        <v>Manage current account1</v>
      </c>
      <c r="F357" s="86" t="s">
        <v>892</v>
      </c>
      <c r="G357" s="242">
        <v>0.56416603773584917</v>
      </c>
      <c r="H357" s="245">
        <v>98.244570716331324</v>
      </c>
    </row>
    <row r="358" spans="1:8">
      <c r="A358" s="86" t="str">
        <v>manca_net</v>
      </c>
      <c r="B358" s="239">
        <v>357</v>
      </c>
      <c r="C358" s="86" t="s">
        <v>891</v>
      </c>
      <c r="D358" s="241">
        <f>COUNTIF($C$1:$C358,C358)</f>
        <v>2</v>
      </c>
      <c r="E358" s="241" t="str">
        <f t="shared" si="25"/>
        <v>Manage current account2</v>
      </c>
      <c r="F358" s="86" t="s">
        <v>869</v>
      </c>
      <c r="G358" s="242">
        <v>0.61528679245283013</v>
      </c>
      <c r="H358" s="245">
        <v>104.61946822197908</v>
      </c>
    </row>
    <row r="359" spans="1:8">
      <c r="A359" s="86" t="str">
        <v>manca_mobnet</v>
      </c>
      <c r="B359" s="239">
        <v>358</v>
      </c>
      <c r="C359" s="86" t="s">
        <v>891</v>
      </c>
      <c r="D359" s="241">
        <f>COUNTIF($C$1:$C359,C359)</f>
        <v>3</v>
      </c>
      <c r="E359" s="241" t="str">
        <f t="shared" si="25"/>
        <v>Manage current account3</v>
      </c>
      <c r="F359" s="86" t="s">
        <v>895</v>
      </c>
      <c r="G359" s="242">
        <v>0.37344905660377359</v>
      </c>
      <c r="H359" s="245">
        <v>99.588160201163561</v>
      </c>
    </row>
    <row r="360" spans="1:8">
      <c r="A360" s="86" t="str">
        <v>manca_fixnet</v>
      </c>
      <c r="B360" s="239">
        <v>359</v>
      </c>
      <c r="C360" s="86" t="s">
        <v>891</v>
      </c>
      <c r="D360" s="241">
        <f>COUNTIF($C$1:$C360,C360)</f>
        <v>4</v>
      </c>
      <c r="E360" s="241" t="str">
        <f t="shared" si="25"/>
        <v>Manage current account4</v>
      </c>
      <c r="F360" s="86" t="s">
        <v>897</v>
      </c>
      <c r="G360" s="242">
        <v>0.44572075471698114</v>
      </c>
      <c r="H360" s="245">
        <v>110.6455807985129</v>
      </c>
    </row>
    <row r="361" spans="1:8">
      <c r="A361" s="86" t="str">
        <v>manca_pho</v>
      </c>
      <c r="B361" s="239">
        <v>360</v>
      </c>
      <c r="C361" s="86" t="s">
        <v>891</v>
      </c>
      <c r="D361" s="241">
        <f>COUNTIF($C$1:$C361,C361)</f>
        <v>5</v>
      </c>
      <c r="E361" s="241" t="str">
        <f t="shared" si="25"/>
        <v>Manage current account5</v>
      </c>
      <c r="F361" s="86" t="s">
        <v>871</v>
      </c>
      <c r="G361" s="242">
        <v>7.2105660377358494E-2</v>
      </c>
      <c r="H361" s="245">
        <v>103.95484756930647</v>
      </c>
    </row>
    <row r="362" spans="1:8">
      <c r="A362" s="86" t="str">
        <v>manca_pst</v>
      </c>
      <c r="B362" s="239">
        <v>361</v>
      </c>
      <c r="C362" s="86" t="s">
        <v>891</v>
      </c>
      <c r="D362" s="241">
        <f>COUNTIF($C$1:$C362,C362)</f>
        <v>6</v>
      </c>
      <c r="E362" s="241" t="str">
        <f t="shared" si="25"/>
        <v>Manage current account6</v>
      </c>
      <c r="F362" s="86" t="s">
        <v>873</v>
      </c>
      <c r="G362" s="242">
        <v>0.25194716981132076</v>
      </c>
      <c r="H362" s="245">
        <v>98.992448388657934</v>
      </c>
    </row>
    <row r="363" spans="1:8">
      <c r="A363" s="86" t="str">
        <v>mansv_branch</v>
      </c>
      <c r="B363" s="239">
        <v>362</v>
      </c>
      <c r="C363" s="86" t="s">
        <v>901</v>
      </c>
      <c r="D363" s="241">
        <f>COUNTIF($C$1:$C363,C363)</f>
        <v>1</v>
      </c>
      <c r="E363" s="241" t="str">
        <f t="shared" si="25"/>
        <v>Manage savings account1</v>
      </c>
      <c r="F363" s="86" t="s">
        <v>892</v>
      </c>
      <c r="G363" s="242">
        <v>0.18073207547169817</v>
      </c>
      <c r="H363" s="245">
        <v>100.23773474951214</v>
      </c>
    </row>
    <row r="364" spans="1:8">
      <c r="A364" s="86" t="str">
        <v>mansv_net</v>
      </c>
      <c r="B364" s="239">
        <v>363</v>
      </c>
      <c r="C364" s="86" t="s">
        <v>901</v>
      </c>
      <c r="D364" s="241">
        <f>COUNTIF($C$1:$C364,C364)</f>
        <v>2</v>
      </c>
      <c r="E364" s="241" t="str">
        <f t="shared" si="25"/>
        <v>Manage savings account2</v>
      </c>
      <c r="F364" s="86" t="s">
        <v>869</v>
      </c>
      <c r="G364" s="242">
        <v>0.38134716981132072</v>
      </c>
      <c r="H364" s="245">
        <v>109.61698816623601</v>
      </c>
    </row>
    <row r="365" spans="1:8">
      <c r="A365" s="86" t="str">
        <v>mansv_mobnet</v>
      </c>
      <c r="B365" s="239">
        <v>364</v>
      </c>
      <c r="C365" s="86" t="s">
        <v>901</v>
      </c>
      <c r="D365" s="241">
        <f>COUNTIF($C$1:$C365,C365)</f>
        <v>3</v>
      </c>
      <c r="E365" s="241" t="str">
        <f t="shared" si="25"/>
        <v>Manage savings account3</v>
      </c>
      <c r="F365" s="86" t="s">
        <v>895</v>
      </c>
      <c r="G365" s="242">
        <v>0.19814339622641508</v>
      </c>
      <c r="H365" s="245">
        <v>103.20042389105618</v>
      </c>
    </row>
    <row r="366" spans="1:8">
      <c r="A366" s="86" t="str">
        <v>mansv_fixnet</v>
      </c>
      <c r="B366" s="239">
        <v>365</v>
      </c>
      <c r="C366" s="86" t="s">
        <v>901</v>
      </c>
      <c r="D366" s="241">
        <f>COUNTIF($C$1:$C366,C366)</f>
        <v>4</v>
      </c>
      <c r="E366" s="241" t="str">
        <f t="shared" si="25"/>
        <v>Manage savings account4</v>
      </c>
      <c r="F366" s="86" t="s">
        <v>897</v>
      </c>
      <c r="G366" s="242">
        <v>0.24546037735849055</v>
      </c>
      <c r="H366" s="245">
        <v>115.20811840601452</v>
      </c>
    </row>
    <row r="367" spans="1:8">
      <c r="A367" s="86" t="str">
        <v>mansv_pho</v>
      </c>
      <c r="B367" s="239">
        <v>366</v>
      </c>
      <c r="C367" s="86" t="s">
        <v>901</v>
      </c>
      <c r="D367" s="241">
        <f>COUNTIF($C$1:$C367,C367)</f>
        <v>5</v>
      </c>
      <c r="E367" s="241" t="str">
        <f t="shared" si="25"/>
        <v>Manage savings account5</v>
      </c>
      <c r="F367" s="86" t="s">
        <v>871</v>
      </c>
      <c r="G367" s="242">
        <v>8.2709433962264142E-2</v>
      </c>
      <c r="H367" s="245">
        <v>102.36162473910898</v>
      </c>
    </row>
    <row r="368" spans="1:8">
      <c r="A368" s="86" t="str">
        <v>mansv_pst</v>
      </c>
      <c r="B368" s="239">
        <v>367</v>
      </c>
      <c r="C368" s="86" t="s">
        <v>901</v>
      </c>
      <c r="D368" s="241">
        <f>COUNTIF($C$1:$C368,C368)</f>
        <v>6</v>
      </c>
      <c r="E368" s="241" t="str">
        <f t="shared" si="25"/>
        <v>Manage savings account6</v>
      </c>
      <c r="F368" s="86" t="s">
        <v>873</v>
      </c>
      <c r="G368" s="242">
        <v>0.11650188679245282</v>
      </c>
      <c r="H368" s="245">
        <v>108.33040935823617</v>
      </c>
    </row>
    <row r="369" spans="1:8">
      <c r="A369" s="86" t="str">
        <v>actmanca_branch</v>
      </c>
      <c r="B369" s="239">
        <v>368</v>
      </c>
      <c r="C369" s="86" t="s">
        <v>908</v>
      </c>
      <c r="D369" s="241">
        <f>COUNTIF($C$1:$C369,C369)</f>
        <v>1</v>
      </c>
      <c r="E369" s="241" t="str">
        <f t="shared" si="25"/>
        <v>Actively manage current account1</v>
      </c>
      <c r="F369" s="86" t="s">
        <v>892</v>
      </c>
      <c r="G369" s="242">
        <v>3.1320754716981133E-2</v>
      </c>
      <c r="H369" s="245">
        <v>94.070040443168097</v>
      </c>
    </row>
    <row r="370" spans="1:8">
      <c r="A370" s="86" t="str">
        <v>actmanca_net</v>
      </c>
      <c r="B370" s="239">
        <v>369</v>
      </c>
      <c r="C370" s="86" t="s">
        <v>908</v>
      </c>
      <c r="D370" s="241">
        <f>COUNTIF($C$1:$C370,C370)</f>
        <v>2</v>
      </c>
      <c r="E370" s="241" t="str">
        <f t="shared" si="25"/>
        <v>Actively manage current account2</v>
      </c>
      <c r="F370" s="86" t="s">
        <v>869</v>
      </c>
      <c r="G370" s="242">
        <v>0.38687547169811315</v>
      </c>
      <c r="H370" s="245">
        <v>103.90794914694051</v>
      </c>
    </row>
    <row r="371" spans="1:8">
      <c r="A371" s="86" t="str">
        <v>actmanca_mobnet</v>
      </c>
      <c r="B371" s="239">
        <v>370</v>
      </c>
      <c r="C371" s="86" t="s">
        <v>908</v>
      </c>
      <c r="D371" s="241">
        <f>COUNTIF($C$1:$C371,C371)</f>
        <v>3</v>
      </c>
      <c r="E371" s="241" t="str">
        <f t="shared" si="25"/>
        <v>Actively manage current account3</v>
      </c>
      <c r="F371" s="86" t="s">
        <v>895</v>
      </c>
      <c r="G371" s="242">
        <v>0.24269433962264153</v>
      </c>
      <c r="H371" s="245">
        <v>99.034247276380754</v>
      </c>
    </row>
    <row r="372" spans="1:8">
      <c r="A372" s="86" t="str">
        <v>actmanca_fixnet</v>
      </c>
      <c r="B372" s="239">
        <v>371</v>
      </c>
      <c r="C372" s="86" t="s">
        <v>908</v>
      </c>
      <c r="D372" s="241">
        <f>COUNTIF($C$1:$C372,C372)</f>
        <v>4</v>
      </c>
      <c r="E372" s="241" t="str">
        <f t="shared" si="25"/>
        <v>Actively manage current account4</v>
      </c>
      <c r="F372" s="86" t="s">
        <v>897</v>
      </c>
      <c r="G372" s="242">
        <v>0.17870188679245283</v>
      </c>
      <c r="H372" s="245">
        <v>111.29481117311029</v>
      </c>
    </row>
    <row r="373" spans="1:8">
      <c r="A373" s="86" t="str">
        <v>actmanca_pho</v>
      </c>
      <c r="B373" s="239">
        <v>372</v>
      </c>
      <c r="C373" s="86" t="s">
        <v>908</v>
      </c>
      <c r="D373" s="241">
        <f>COUNTIF($C$1:$C373,C373)</f>
        <v>5</v>
      </c>
      <c r="E373" s="241" t="str">
        <f t="shared" si="25"/>
        <v>Actively manage current account5</v>
      </c>
      <c r="F373" s="86" t="s">
        <v>871</v>
      </c>
      <c r="G373" s="242">
        <v>1.1562264150943398E-2</v>
      </c>
      <c r="H373" s="245">
        <v>96.31149318112314</v>
      </c>
    </row>
    <row r="374" spans="1:8">
      <c r="A374" s="86" t="str">
        <v>P600T</v>
      </c>
      <c r="B374" s="239">
        <v>373</v>
      </c>
      <c r="C374" s="86" t="s">
        <v>914</v>
      </c>
      <c r="D374" s="241">
        <f>COUNTIF($C$1:$C374,C374)</f>
        <v>1</v>
      </c>
      <c r="E374" s="241" t="str">
        <f t="shared" si="25"/>
        <v>Expenditure per adult per week1</v>
      </c>
      <c r="F374" s="86" t="s">
        <v>915</v>
      </c>
      <c r="G374" s="242">
        <v>5.5987584905660359</v>
      </c>
      <c r="H374" s="245">
        <v>114.41108624598213</v>
      </c>
    </row>
    <row r="375" spans="1:8">
      <c r="A375" s="86" t="str">
        <v>P601T</v>
      </c>
      <c r="B375" s="239">
        <v>374</v>
      </c>
      <c r="C375" s="86" t="s">
        <v>914</v>
      </c>
      <c r="D375" s="241">
        <f>COUNTIF($C$1:$C375,C375)</f>
        <v>2</v>
      </c>
      <c r="E375" s="241" t="str">
        <f t="shared" si="25"/>
        <v>Expenditure per adult per week2</v>
      </c>
      <c r="F375" s="86" t="s">
        <v>917</v>
      </c>
      <c r="G375" s="242">
        <v>0.65879245283018861</v>
      </c>
      <c r="H375" s="245">
        <v>108.7240114578449</v>
      </c>
    </row>
    <row r="376" spans="1:8">
      <c r="A376" s="86" t="str">
        <v>ALC</v>
      </c>
      <c r="B376" s="239">
        <v>375</v>
      </c>
      <c r="C376" s="86" t="s">
        <v>914</v>
      </c>
      <c r="D376" s="241">
        <f>COUNTIF($C$1:$C376,C376)</f>
        <v>3</v>
      </c>
      <c r="E376" s="241" t="str">
        <f t="shared" si="25"/>
        <v>Expenditure per adult per week3</v>
      </c>
      <c r="F376" s="86" t="s">
        <v>919</v>
      </c>
      <c r="G376" s="242">
        <v>0.10453207547169811</v>
      </c>
      <c r="H376" s="245">
        <v>118.41840879476476</v>
      </c>
    </row>
    <row r="377" spans="1:8">
      <c r="A377" s="86" t="str">
        <v>TOB</v>
      </c>
      <c r="B377" s="239">
        <v>376</v>
      </c>
      <c r="C377" s="86" t="s">
        <v>914</v>
      </c>
      <c r="D377" s="241">
        <f>COUNTIF($C$1:$C377,C377)</f>
        <v>4</v>
      </c>
      <c r="E377" s="241" t="str">
        <f t="shared" si="25"/>
        <v>Expenditure per adult per week4</v>
      </c>
      <c r="F377" s="86" t="s">
        <v>921</v>
      </c>
      <c r="G377" s="242">
        <v>2.8294339622641506E-2</v>
      </c>
      <c r="H377" s="245">
        <v>76.49295175788933</v>
      </c>
    </row>
    <row r="378" spans="1:8">
      <c r="A378" s="86" t="str">
        <v>P603T</v>
      </c>
      <c r="B378" s="239">
        <v>377</v>
      </c>
      <c r="C378" s="86" t="s">
        <v>914</v>
      </c>
      <c r="D378" s="241">
        <f>COUNTIF($C$1:$C378,C378)</f>
        <v>5</v>
      </c>
      <c r="E378" s="241" t="str">
        <f t="shared" si="25"/>
        <v>Expenditure per adult per week5</v>
      </c>
      <c r="F378" s="86" t="s">
        <v>923</v>
      </c>
      <c r="G378" s="242">
        <v>0.26851698113207545</v>
      </c>
      <c r="H378" s="245">
        <v>110.7058649546584</v>
      </c>
    </row>
    <row r="379" spans="1:8">
      <c r="A379" s="86" t="str">
        <v>P604T</v>
      </c>
      <c r="B379" s="239">
        <v>378</v>
      </c>
      <c r="C379" s="86" t="s">
        <v>914</v>
      </c>
      <c r="D379" s="241">
        <f>COUNTIF($C$1:$C379,C379)</f>
        <v>6</v>
      </c>
      <c r="E379" s="241" t="str">
        <f t="shared" si="25"/>
        <v>Expenditure per adult per week6</v>
      </c>
      <c r="F379" s="86" t="s">
        <v>925</v>
      </c>
      <c r="G379" s="242">
        <v>0.70341886792452823</v>
      </c>
      <c r="H379" s="245">
        <v>100.21426672901261</v>
      </c>
    </row>
    <row r="380" spans="1:8">
      <c r="A380" s="86" t="str">
        <v>P605T</v>
      </c>
      <c r="B380" s="239">
        <v>379</v>
      </c>
      <c r="C380" s="86" t="s">
        <v>914</v>
      </c>
      <c r="D380" s="241">
        <f>COUNTIF($C$1:$C380,C380)</f>
        <v>7</v>
      </c>
      <c r="E380" s="241" t="str">
        <f t="shared" si="25"/>
        <v>Expenditure per adult per week7</v>
      </c>
      <c r="F380" s="86" t="s">
        <v>927</v>
      </c>
      <c r="G380" s="242">
        <v>0.48349056603773582</v>
      </c>
      <c r="H380" s="245">
        <v>120.84620455658862</v>
      </c>
    </row>
    <row r="381" spans="1:8">
      <c r="A381" s="86" t="str">
        <v>C61111</v>
      </c>
      <c r="B381" s="239">
        <v>380</v>
      </c>
      <c r="C381" s="86" t="s">
        <v>914</v>
      </c>
      <c r="D381" s="241">
        <f>COUNTIF($C$1:$C381,C381)</f>
        <v>8</v>
      </c>
      <c r="E381" s="241" t="str">
        <f t="shared" si="25"/>
        <v>Expenditure per adult per week8</v>
      </c>
      <c r="F381" s="86" t="s">
        <v>929</v>
      </c>
      <c r="G381" s="242">
        <v>2.3849056603773588E-3</v>
      </c>
      <c r="H381" s="245">
        <v>98.528729170559842</v>
      </c>
    </row>
    <row r="382" spans="1:8">
      <c r="A382" s="86" t="str">
        <v>C61112</v>
      </c>
      <c r="B382" s="239">
        <v>381</v>
      </c>
      <c r="C382" s="86" t="s">
        <v>914</v>
      </c>
      <c r="D382" s="241">
        <f>COUNTIF($C$1:$C382,C382)</f>
        <v>9</v>
      </c>
      <c r="E382" s="241" t="str">
        <f t="shared" si="25"/>
        <v>Expenditure per adult per week9</v>
      </c>
      <c r="F382" s="86" t="s">
        <v>931</v>
      </c>
      <c r="G382" s="242">
        <v>1.827169811320755E-2</v>
      </c>
      <c r="H382" s="245">
        <v>116.50244654977647</v>
      </c>
    </row>
    <row r="383" spans="1:8">
      <c r="A383" s="86" t="str">
        <v>C61211</v>
      </c>
      <c r="B383" s="239">
        <v>382</v>
      </c>
      <c r="C383" s="86" t="s">
        <v>914</v>
      </c>
      <c r="D383" s="241">
        <f>COUNTIF($C$1:$C383,C383)</f>
        <v>10</v>
      </c>
      <c r="E383" s="241" t="str">
        <f t="shared" si="25"/>
        <v>Expenditure per adult per week10</v>
      </c>
      <c r="F383" s="86" t="s">
        <v>933</v>
      </c>
      <c r="G383" s="242">
        <v>1.9698113207547172E-3</v>
      </c>
      <c r="H383" s="245">
        <v>105.33998148158636</v>
      </c>
    </row>
    <row r="384" spans="1:8">
      <c r="A384" s="86" t="str">
        <v>C61311</v>
      </c>
      <c r="B384" s="239">
        <v>383</v>
      </c>
      <c r="C384" s="86" t="s">
        <v>914</v>
      </c>
      <c r="D384" s="241">
        <f>COUNTIF($C$1:$C384,C384)</f>
        <v>11</v>
      </c>
      <c r="E384" s="241" t="str">
        <f t="shared" si="25"/>
        <v>Expenditure per adult per week11</v>
      </c>
      <c r="F384" s="86" t="s">
        <v>935</v>
      </c>
      <c r="G384" s="242">
        <v>2.2094339622641512E-2</v>
      </c>
      <c r="H384" s="245">
        <v>125.43288625082421</v>
      </c>
    </row>
    <row r="385" spans="1:8">
      <c r="A385" s="86" t="str">
        <v>C61312</v>
      </c>
      <c r="B385" s="239">
        <v>384</v>
      </c>
      <c r="C385" s="86" t="s">
        <v>914</v>
      </c>
      <c r="D385" s="241">
        <f>COUNTIF($C$1:$C385,C385)</f>
        <v>12</v>
      </c>
      <c r="E385" s="241" t="str">
        <f t="shared" si="25"/>
        <v>Expenditure per adult per week12</v>
      </c>
      <c r="F385" s="86" t="s">
        <v>937</v>
      </c>
      <c r="G385" s="242">
        <v>2.6415094339622642E-4</v>
      </c>
      <c r="H385" s="245">
        <v>117.33859696414999</v>
      </c>
    </row>
    <row r="386" spans="1:8">
      <c r="A386" s="86" t="str">
        <v>C61313</v>
      </c>
      <c r="B386" s="239">
        <v>385</v>
      </c>
      <c r="C386" s="86" t="s">
        <v>914</v>
      </c>
      <c r="D386" s="241">
        <f>COUNTIF($C$1:$C386,C386)</f>
        <v>13</v>
      </c>
      <c r="E386" s="241" t="str">
        <f t="shared" si="25"/>
        <v>Expenditure per adult per week13</v>
      </c>
      <c r="F386" s="86" t="s">
        <v>939</v>
      </c>
      <c r="G386" s="242">
        <v>5.4264150943396225E-3</v>
      </c>
      <c r="H386" s="245">
        <v>124.42692329022765</v>
      </c>
    </row>
    <row r="387" spans="1:8">
      <c r="A387" s="86" t="str">
        <v>C62112</v>
      </c>
      <c r="B387" s="239">
        <v>386</v>
      </c>
      <c r="C387" s="86" t="s">
        <v>914</v>
      </c>
      <c r="D387" s="241">
        <f>COUNTIF($C$1:$C387,C387)</f>
        <v>14</v>
      </c>
      <c r="E387" s="241" t="str">
        <f t="shared" ref="E387:E450" si="26">C387&amp;D387</f>
        <v>Expenditure per adult per week14</v>
      </c>
      <c r="F387" s="86" t="s">
        <v>941</v>
      </c>
      <c r="G387" s="242">
        <v>3.2943396226415098E-3</v>
      </c>
      <c r="H387" s="245">
        <v>140.46782506543855</v>
      </c>
    </row>
    <row r="388" spans="1:8">
      <c r="A388" s="86" t="str">
        <v>C62113</v>
      </c>
      <c r="B388" s="239">
        <v>387</v>
      </c>
      <c r="C388" s="86" t="s">
        <v>914</v>
      </c>
      <c r="D388" s="241">
        <f>COUNTIF($C$1:$C388,C388)</f>
        <v>15</v>
      </c>
      <c r="E388" s="241" t="str">
        <f t="shared" si="26"/>
        <v>Expenditure per adult per week15</v>
      </c>
      <c r="F388" s="86" t="s">
        <v>943</v>
      </c>
      <c r="G388" s="242">
        <v>2.1509433962264152E-4</v>
      </c>
      <c r="H388" s="245">
        <v>128.07375036170325</v>
      </c>
    </row>
    <row r="389" spans="1:8">
      <c r="A389" s="86" t="str">
        <v>C62114</v>
      </c>
      <c r="B389" s="239">
        <v>388</v>
      </c>
      <c r="C389" s="86" t="s">
        <v>914</v>
      </c>
      <c r="D389" s="241">
        <f>COUNTIF($C$1:$C389,C389)</f>
        <v>16</v>
      </c>
      <c r="E389" s="241" t="str">
        <f t="shared" si="26"/>
        <v>Expenditure per adult per week16</v>
      </c>
      <c r="F389" s="86" t="s">
        <v>945</v>
      </c>
      <c r="G389" s="242">
        <v>1.7283018867924529E-3</v>
      </c>
      <c r="H389" s="245">
        <v>127.41295429926171</v>
      </c>
    </row>
    <row r="390" spans="1:8">
      <c r="A390" s="86" t="str">
        <v>C62211</v>
      </c>
      <c r="B390" s="239">
        <v>389</v>
      </c>
      <c r="C390" s="86" t="s">
        <v>914</v>
      </c>
      <c r="D390" s="241">
        <f>COUNTIF($C$1:$C390,C390)</f>
        <v>17</v>
      </c>
      <c r="E390" s="241" t="str">
        <f t="shared" si="26"/>
        <v>Expenditure per adult per week17</v>
      </c>
      <c r="F390" s="86" t="s">
        <v>947</v>
      </c>
      <c r="G390" s="242">
        <v>1.3226415094339623E-2</v>
      </c>
      <c r="H390" s="245">
        <v>126.63035540886681</v>
      </c>
    </row>
    <row r="391" spans="1:8">
      <c r="A391" s="86" t="str">
        <v>C62212</v>
      </c>
      <c r="B391" s="239">
        <v>390</v>
      </c>
      <c r="C391" s="86" t="s">
        <v>914</v>
      </c>
      <c r="D391" s="241">
        <f>COUNTIF($C$1:$C391,C391)</f>
        <v>18</v>
      </c>
      <c r="E391" s="241" t="str">
        <f t="shared" si="26"/>
        <v>Expenditure per adult per week18</v>
      </c>
      <c r="F391" s="86" t="s">
        <v>949</v>
      </c>
      <c r="G391" s="242">
        <v>1.9984905660377361E-2</v>
      </c>
      <c r="H391" s="245">
        <v>142.86989788703261</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9.9735849056603789E-3</v>
      </c>
      <c r="H393" s="245">
        <v>135.21310347270708</v>
      </c>
    </row>
    <row r="394" spans="1:8">
      <c r="A394" s="86" t="str">
        <v>C63111</v>
      </c>
      <c r="B394" s="239">
        <v>393</v>
      </c>
      <c r="C394" s="86" t="s">
        <v>914</v>
      </c>
      <c r="D394" s="241">
        <f>COUNTIF($C$1:$C394,C394)</f>
        <v>21</v>
      </c>
      <c r="E394" s="241" t="str">
        <f t="shared" si="26"/>
        <v>Expenditure per adult per week21</v>
      </c>
      <c r="F394" s="86" t="s">
        <v>955</v>
      </c>
      <c r="G394" s="242">
        <v>9.0188679245283021E-4</v>
      </c>
      <c r="H394" s="245">
        <v>119.07252226878371</v>
      </c>
    </row>
    <row r="395" spans="1:8">
      <c r="A395" s="86" t="str">
        <v>P607T</v>
      </c>
      <c r="B395" s="239">
        <v>394</v>
      </c>
      <c r="C395" s="86" t="s">
        <v>914</v>
      </c>
      <c r="D395" s="241">
        <f>COUNTIF($C$1:$C395,C395)</f>
        <v>22</v>
      </c>
      <c r="E395" s="241" t="str">
        <f t="shared" si="26"/>
        <v>Expenditure per adult per week22</v>
      </c>
      <c r="F395" s="86" t="s">
        <v>957</v>
      </c>
      <c r="G395" s="242">
        <v>0.98532075471698122</v>
      </c>
      <c r="H395" s="245">
        <v>120.45756556996598</v>
      </c>
    </row>
    <row r="396" spans="1:8">
      <c r="A396" s="86" t="str">
        <v>P608T</v>
      </c>
      <c r="B396" s="239">
        <v>395</v>
      </c>
      <c r="C396" s="86" t="s">
        <v>914</v>
      </c>
      <c r="D396" s="241">
        <f>COUNTIF($C$1:$C396,C396)</f>
        <v>23</v>
      </c>
      <c r="E396" s="241" t="str">
        <f t="shared" si="26"/>
        <v>Expenditure per adult per week23</v>
      </c>
      <c r="F396" s="86" t="s">
        <v>959</v>
      </c>
      <c r="G396" s="242">
        <v>0.17238113207547168</v>
      </c>
      <c r="H396" s="245">
        <v>103.67204954934535</v>
      </c>
    </row>
    <row r="397" spans="1:8">
      <c r="A397" s="86" t="str">
        <v>P609T</v>
      </c>
      <c r="B397" s="239">
        <v>396</v>
      </c>
      <c r="C397" s="86" t="s">
        <v>914</v>
      </c>
      <c r="D397" s="241">
        <f>COUNTIF($C$1:$C397,C397)</f>
        <v>24</v>
      </c>
      <c r="E397" s="241" t="str">
        <f t="shared" si="26"/>
        <v>Expenditure per adult per week24</v>
      </c>
      <c r="F397" s="86" t="s">
        <v>961</v>
      </c>
      <c r="G397" s="242">
        <v>0.93192830188679243</v>
      </c>
      <c r="H397" s="245">
        <v>121.26881338421911</v>
      </c>
    </row>
    <row r="398" spans="1:8">
      <c r="A398" s="86" t="str">
        <v>P610T</v>
      </c>
      <c r="B398" s="239">
        <v>397</v>
      </c>
      <c r="C398" s="86" t="s">
        <v>914</v>
      </c>
      <c r="D398" s="241">
        <f>COUNTIF($C$1:$C398,C398)</f>
        <v>25</v>
      </c>
      <c r="E398" s="241" t="str">
        <f t="shared" si="26"/>
        <v>Expenditure per adult per week25</v>
      </c>
      <c r="F398" s="86" t="s">
        <v>963</v>
      </c>
      <c r="G398" s="242">
        <v>0.10234716981132075</v>
      </c>
      <c r="H398" s="245">
        <v>134.08059194449487</v>
      </c>
    </row>
    <row r="399" spans="1:8">
      <c r="A399" s="86" t="str">
        <v>P611T</v>
      </c>
      <c r="B399" s="239">
        <v>398</v>
      </c>
      <c r="C399" s="86" t="s">
        <v>914</v>
      </c>
      <c r="D399" s="241">
        <f>COUNTIF($C$1:$C399,C399)</f>
        <v>26</v>
      </c>
      <c r="E399" s="241" t="str">
        <f t="shared" si="26"/>
        <v>Expenditure per adult per week26</v>
      </c>
      <c r="F399" s="86" t="s">
        <v>965</v>
      </c>
      <c r="G399" s="242">
        <v>0.54505660377358489</v>
      </c>
      <c r="H399" s="245">
        <v>115.39392198683265</v>
      </c>
    </row>
    <row r="400" spans="1:8">
      <c r="A400" s="86" t="str">
        <v>P612T</v>
      </c>
      <c r="B400" s="239">
        <v>399</v>
      </c>
      <c r="C400" s="86" t="s">
        <v>914</v>
      </c>
      <c r="D400" s="241">
        <f>COUNTIF($C$1:$C400,C400)</f>
        <v>27</v>
      </c>
      <c r="E400" s="241" t="str">
        <f t="shared" si="26"/>
        <v>Expenditure per adult per week27</v>
      </c>
      <c r="F400" s="86" t="s">
        <v>967</v>
      </c>
      <c r="G400" s="242">
        <v>0.51442641509433951</v>
      </c>
      <c r="H400" s="245">
        <v>117.52300993310961</v>
      </c>
    </row>
    <row r="401" spans="1:8">
      <c r="A401" s="86" t="str">
        <v>WEBSPEND</v>
      </c>
      <c r="B401" s="239">
        <v>400</v>
      </c>
      <c r="C401" s="86" t="s">
        <v>914</v>
      </c>
      <c r="D401" s="241">
        <f>COUNTIF($C$1:$C401,C401)</f>
        <v>28</v>
      </c>
      <c r="E401" s="241" t="str">
        <f t="shared" si="26"/>
        <v>Expenditure per adult per week28</v>
      </c>
      <c r="F401" s="86" t="s">
        <v>969</v>
      </c>
      <c r="G401" s="242">
        <v>0.22691698113207545</v>
      </c>
      <c r="H401" s="245">
        <v>121.11705798216302</v>
      </c>
    </row>
    <row r="402" spans="1:8">
      <c r="A402" s="86" t="str">
        <v>onlineuse12</v>
      </c>
      <c r="B402" s="239">
        <v>401</v>
      </c>
      <c r="C402" s="86" t="s">
        <v>972</v>
      </c>
      <c r="D402" s="241">
        <f>COUNTIF($C$1:$C402,C402)</f>
        <v>1</v>
      </c>
      <c r="E402" s="241" t="str">
        <f t="shared" si="26"/>
        <v>Internet Access: Overall1</v>
      </c>
      <c r="F402" s="86" t="s">
        <v>973</v>
      </c>
      <c r="G402" s="242">
        <v>0.91542264150943398</v>
      </c>
      <c r="H402" s="245">
        <v>101.9346362341461</v>
      </c>
    </row>
    <row r="403" spans="1:8">
      <c r="A403" s="86" t="str">
        <v>onlineuse5</v>
      </c>
      <c r="B403" s="239">
        <v>402</v>
      </c>
      <c r="C403" s="86" t="s">
        <v>972</v>
      </c>
      <c r="D403" s="241">
        <f>COUNTIF($C$1:$C403,C403)</f>
        <v>2</v>
      </c>
      <c r="E403" s="241" t="str">
        <f t="shared" si="26"/>
        <v>Internet Access: Overall2</v>
      </c>
      <c r="F403" s="86" t="s">
        <v>975</v>
      </c>
      <c r="G403" s="242">
        <v>7.2033962264150958E-2</v>
      </c>
      <c r="H403" s="245">
        <v>82.164770232289214</v>
      </c>
    </row>
    <row r="404" spans="1:8">
      <c r="A404" s="86" t="str">
        <v>netfreq1</v>
      </c>
      <c r="B404" s="239">
        <v>403</v>
      </c>
      <c r="C404" s="86" t="s">
        <v>978</v>
      </c>
      <c r="D404" s="241">
        <f>COUNTIF($C$1:$C404,C404)</f>
        <v>1</v>
      </c>
      <c r="E404" s="241" t="str">
        <f t="shared" si="26"/>
        <v>Internet Access: Frequency1</v>
      </c>
      <c r="F404" s="86" t="s">
        <v>979</v>
      </c>
      <c r="G404" s="242">
        <v>2.3833962264150948E-2</v>
      </c>
      <c r="H404" s="245">
        <v>99.679295802438645</v>
      </c>
    </row>
    <row r="405" spans="1:8">
      <c r="A405" s="86" t="str">
        <v>netfreq2t10</v>
      </c>
      <c r="B405" s="239">
        <v>404</v>
      </c>
      <c r="C405" s="86" t="s">
        <v>978</v>
      </c>
      <c r="D405" s="241">
        <f>COUNTIF($C$1:$C405,C405)</f>
        <v>2</v>
      </c>
      <c r="E405" s="241" t="str">
        <f t="shared" si="26"/>
        <v>Internet Access: Frequency2</v>
      </c>
      <c r="F405" s="86" t="s">
        <v>981</v>
      </c>
      <c r="G405" s="242">
        <v>0.41465283018867921</v>
      </c>
      <c r="H405" s="245">
        <v>98.758040507421725</v>
      </c>
    </row>
    <row r="406" spans="1:8">
      <c r="A406" s="86" t="str">
        <v>netfreq10p</v>
      </c>
      <c r="B406" s="239">
        <v>405</v>
      </c>
      <c r="C406" s="86" t="s">
        <v>978</v>
      </c>
      <c r="D406" s="241">
        <f>COUNTIF($C$1:$C406,C406)</f>
        <v>3</v>
      </c>
      <c r="E406" s="241" t="str">
        <f t="shared" si="26"/>
        <v>Internet Access: Frequency3</v>
      </c>
      <c r="F406" s="86" t="s">
        <v>983</v>
      </c>
      <c r="G406" s="242">
        <v>0.47695849056603773</v>
      </c>
      <c r="H406" s="245">
        <v>105.02603364375058</v>
      </c>
    </row>
    <row r="407" spans="1:8">
      <c r="A407" s="86" t="str">
        <v>ONHOURS0</v>
      </c>
      <c r="B407" s="239">
        <v>406</v>
      </c>
      <c r="C407" s="86" t="s">
        <v>985</v>
      </c>
      <c r="D407" s="241">
        <f>COUNTIF($C$1:$C407,C407)</f>
        <v>1</v>
      </c>
      <c r="E407" s="241" t="str">
        <f t="shared" si="26"/>
        <v>Internet Access: Usage in Last Week1</v>
      </c>
      <c r="F407" s="86" t="s">
        <v>986</v>
      </c>
      <c r="G407" s="242">
        <v>9.3513207547169824E-2</v>
      </c>
      <c r="H407" s="245">
        <v>83.020528605268922</v>
      </c>
    </row>
    <row r="408" spans="1:8">
      <c r="A408" s="86" t="str">
        <v>ONHOURS1</v>
      </c>
      <c r="B408" s="239">
        <v>407</v>
      </c>
      <c r="C408" s="86" t="s">
        <v>985</v>
      </c>
      <c r="D408" s="241">
        <f>COUNTIF($C$1:$C408,C408)</f>
        <v>2</v>
      </c>
      <c r="E408" s="241" t="str">
        <f t="shared" si="26"/>
        <v>Internet Access: Usage in Last Week2</v>
      </c>
      <c r="F408" s="86" t="s">
        <v>988</v>
      </c>
      <c r="G408" s="242">
        <v>9.3192452830188705E-2</v>
      </c>
      <c r="H408" s="245">
        <v>101.79799278780636</v>
      </c>
    </row>
    <row r="409" spans="1:8">
      <c r="A409" s="86" t="str">
        <v>ONHOURS2</v>
      </c>
      <c r="B409" s="239">
        <v>408</v>
      </c>
      <c r="C409" s="86" t="s">
        <v>985</v>
      </c>
      <c r="D409" s="241">
        <f>COUNTIF($C$1:$C409,C409)</f>
        <v>3</v>
      </c>
      <c r="E409" s="241" t="str">
        <f t="shared" si="26"/>
        <v>Internet Access: Usage in Last Week3</v>
      </c>
      <c r="F409" s="86" t="s">
        <v>990</v>
      </c>
      <c r="G409" s="242">
        <v>0.24031320754716981</v>
      </c>
      <c r="H409" s="245">
        <v>97.564389007121648</v>
      </c>
    </row>
    <row r="410" spans="1:8">
      <c r="A410" s="86" t="str">
        <v>ONHOURS3</v>
      </c>
      <c r="B410" s="239">
        <v>409</v>
      </c>
      <c r="C410" s="86" t="s">
        <v>985</v>
      </c>
      <c r="D410" s="241">
        <f>COUNTIF($C$1:$C410,C410)</f>
        <v>4</v>
      </c>
      <c r="E410" s="241" t="str">
        <f t="shared" si="26"/>
        <v>Internet Access: Usage in Last Week4</v>
      </c>
      <c r="F410" s="86" t="s">
        <v>992</v>
      </c>
      <c r="G410" s="242">
        <v>0.27067547169811312</v>
      </c>
      <c r="H410" s="245">
        <v>103.88327359886156</v>
      </c>
    </row>
    <row r="411" spans="1:8">
      <c r="A411" s="86" t="str">
        <v>ONHOURS4</v>
      </c>
      <c r="B411" s="239">
        <v>410</v>
      </c>
      <c r="C411" s="86" t="s">
        <v>985</v>
      </c>
      <c r="D411" s="241">
        <f>COUNTIF($C$1:$C411,C411)</f>
        <v>5</v>
      </c>
      <c r="E411" s="241" t="str">
        <f t="shared" si="26"/>
        <v>Internet Access: Usage in Last Week5</v>
      </c>
      <c r="F411" s="86" t="s">
        <v>994</v>
      </c>
      <c r="G411" s="242">
        <v>0.30176603773584904</v>
      </c>
      <c r="H411" s="245">
        <v>104.58362096879263</v>
      </c>
    </row>
    <row r="412" spans="1:8">
      <c r="A412" s="86" t="str">
        <v>TECH18</v>
      </c>
      <c r="B412" s="239">
        <v>411</v>
      </c>
      <c r="C412" s="86" t="s">
        <v>996</v>
      </c>
      <c r="D412" s="241">
        <f>COUNTIF($C$1:$C412,C412)</f>
        <v>1</v>
      </c>
      <c r="E412" s="241" t="str">
        <f t="shared" si="26"/>
        <v>Technology at Home1</v>
      </c>
      <c r="F412" s="86" t="s">
        <v>997</v>
      </c>
      <c r="G412" s="242">
        <v>8.3192452830188682E-2</v>
      </c>
      <c r="H412" s="245">
        <v>106.68024970671659</v>
      </c>
    </row>
    <row r="413" spans="1:8">
      <c r="A413" s="86" t="str">
        <v>TECH19</v>
      </c>
      <c r="B413" s="239">
        <v>412</v>
      </c>
      <c r="C413" s="86" t="s">
        <v>996</v>
      </c>
      <c r="D413" s="241">
        <f>COUNTIF($C$1:$C413,C413)</f>
        <v>2</v>
      </c>
      <c r="E413" s="241" t="str">
        <f t="shared" si="26"/>
        <v>Technology at Home2</v>
      </c>
      <c r="F413" s="86" t="s">
        <v>999</v>
      </c>
      <c r="G413" s="242">
        <v>0.22019245283018868</v>
      </c>
      <c r="H413" s="245">
        <v>97.263031138870502</v>
      </c>
    </row>
    <row r="414" spans="1:8">
      <c r="A414" s="86" t="str">
        <v>mobhas</v>
      </c>
      <c r="B414" s="239">
        <v>413</v>
      </c>
      <c r="C414" s="86" t="s">
        <v>1002</v>
      </c>
      <c r="D414" s="241">
        <f>COUNTIF($C$1:$C414,C414)</f>
        <v>1</v>
      </c>
      <c r="E414" s="241" t="str">
        <f t="shared" si="26"/>
        <v>Mobile phone1</v>
      </c>
      <c r="F414" s="86" t="s">
        <v>1003</v>
      </c>
      <c r="G414" s="242">
        <v>0.89560000000000006</v>
      </c>
      <c r="H414" s="245">
        <v>100.72386080248083</v>
      </c>
    </row>
    <row r="415" spans="1:8">
      <c r="A415" s="86" t="str">
        <v>mob_smart</v>
      </c>
      <c r="B415" s="239">
        <v>414</v>
      </c>
      <c r="C415" s="86" t="s">
        <v>1002</v>
      </c>
      <c r="D415" s="241">
        <f>COUNTIF($C$1:$C415,C415)</f>
        <v>2</v>
      </c>
      <c r="E415" s="241" t="str">
        <f t="shared" si="26"/>
        <v>Mobile phone2</v>
      </c>
      <c r="F415" s="86" t="s">
        <v>1005</v>
      </c>
      <c r="G415" s="242">
        <v>0.74855471698113218</v>
      </c>
      <c r="H415" s="245">
        <v>101.12535487179397</v>
      </c>
    </row>
    <row r="416" spans="1:8">
      <c r="A416" s="86" t="str">
        <v>ips_iphone</v>
      </c>
      <c r="B416" s="239">
        <v>415</v>
      </c>
      <c r="C416" s="86" t="s">
        <v>1002</v>
      </c>
      <c r="D416" s="241">
        <f>COUNTIF($C$1:$C416,C416)</f>
        <v>3</v>
      </c>
      <c r="E416" s="241" t="str">
        <f t="shared" si="26"/>
        <v>Mobile phone3</v>
      </c>
      <c r="F416" s="86" t="s">
        <v>1007</v>
      </c>
      <c r="G416" s="242">
        <v>0.33396226415094332</v>
      </c>
      <c r="H416" s="245">
        <v>106.04808343457472</v>
      </c>
    </row>
    <row r="417" spans="1:8">
      <c r="A417" s="86" t="str">
        <v>TECH29</v>
      </c>
      <c r="B417" s="239">
        <v>416</v>
      </c>
      <c r="C417" s="86" t="s">
        <v>1009</v>
      </c>
      <c r="D417" s="241">
        <f>COUNTIF($C$1:$C417,C417)</f>
        <v>1</v>
      </c>
      <c r="E417" s="241" t="str">
        <f t="shared" si="26"/>
        <v>Tablet Devices1</v>
      </c>
      <c r="F417" s="86" t="s">
        <v>1010</v>
      </c>
      <c r="G417" s="242">
        <v>0.50184150943396222</v>
      </c>
      <c r="H417" s="245">
        <v>106.02117759753233</v>
      </c>
    </row>
    <row r="418" spans="1:8">
      <c r="A418" s="86" t="str">
        <v>socmed_lessthanmonthly</v>
      </c>
      <c r="B418" s="239">
        <v>417</v>
      </c>
      <c r="C418" s="86" t="s">
        <v>1012</v>
      </c>
      <c r="D418" s="241">
        <f>COUNTIF($C$1:$C418,C418)</f>
        <v>1</v>
      </c>
      <c r="E418" s="241" t="str">
        <f t="shared" si="26"/>
        <v>Overall Social Media Activity1</v>
      </c>
      <c r="F418" s="86" t="s">
        <v>1013</v>
      </c>
      <c r="G418" s="242">
        <v>3.6822641509433963E-2</v>
      </c>
      <c r="H418" s="245">
        <v>101.4352882288732</v>
      </c>
    </row>
    <row r="419" spans="1:8">
      <c r="A419" s="86" t="str">
        <v>socmed_lessthanweekly</v>
      </c>
      <c r="B419" s="239">
        <v>418</v>
      </c>
      <c r="C419" s="86" t="s">
        <v>1012</v>
      </c>
      <c r="D419" s="241">
        <f>COUNTIF($C$1:$C419,C419)</f>
        <v>2</v>
      </c>
      <c r="E419" s="241" t="str">
        <f t="shared" si="26"/>
        <v>Overall Social Media Activity2</v>
      </c>
      <c r="F419" s="86" t="s">
        <v>1015</v>
      </c>
      <c r="G419" s="242">
        <v>5.1679245283018878E-2</v>
      </c>
      <c r="H419" s="245">
        <v>101.39101551403627</v>
      </c>
    </row>
    <row r="420" spans="1:8">
      <c r="A420" s="86" t="str">
        <v>socmed_weekly</v>
      </c>
      <c r="B420" s="239">
        <v>419</v>
      </c>
      <c r="C420" s="86" t="s">
        <v>1012</v>
      </c>
      <c r="D420" s="241">
        <f>COUNTIF($C$1:$C420,C420)</f>
        <v>3</v>
      </c>
      <c r="E420" s="241" t="str">
        <f t="shared" si="26"/>
        <v>Overall Social Media Activity3</v>
      </c>
      <c r="F420" s="86" t="s">
        <v>1017</v>
      </c>
      <c r="G420" s="242">
        <v>0.16137735849056606</v>
      </c>
      <c r="H420" s="245">
        <v>103.8433545284074</v>
      </c>
    </row>
    <row r="421" spans="1:8">
      <c r="A421" s="86" t="str">
        <v>socmed_daily</v>
      </c>
      <c r="B421" s="239">
        <v>420</v>
      </c>
      <c r="C421" s="86" t="s">
        <v>1012</v>
      </c>
      <c r="D421" s="241">
        <f>COUNTIF($C$1:$C421,C421)</f>
        <v>4</v>
      </c>
      <c r="E421" s="241" t="str">
        <f t="shared" si="26"/>
        <v>Overall Social Media Activity4</v>
      </c>
      <c r="F421" s="86" t="s">
        <v>1019</v>
      </c>
      <c r="G421" s="242">
        <v>0.49845283018867925</v>
      </c>
      <c r="H421" s="245">
        <v>99.296589058898292</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0.23382641509433963</v>
      </c>
      <c r="H422" s="245">
        <v>98.557357050830191</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0.11583396226415096</v>
      </c>
      <c r="H423" s="245">
        <v>94.108749435477847</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0.27257735849056608</v>
      </c>
      <c r="H424" s="245">
        <v>101.37062393687894</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0.12848301886792454</v>
      </c>
      <c r="H425" s="245">
        <v>97.240895605107454</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0.17238867924528301</v>
      </c>
      <c r="H426" s="245">
        <v>100.61759604841247</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0.18953207547169817</v>
      </c>
      <c r="H427" s="245">
        <v>98.539072653577776</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0.46333207547169802</v>
      </c>
      <c r="H428" s="245">
        <v>100.11932408022908</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0.23356226415094342</v>
      </c>
      <c r="H429" s="245">
        <v>101.20220610688855</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0.21861886792452828</v>
      </c>
      <c r="H430" s="245">
        <v>100.16936174364335</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0.695422641509434</v>
      </c>
      <c r="H431" s="245">
        <v>101.02413678674355</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0.31698113207547174</v>
      </c>
      <c r="H432" s="245">
        <v>99.213851155694243</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0.22159622641509436</v>
      </c>
      <c r="H433" s="245">
        <v>100.27798753562658</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5.4547169811320767E-2</v>
      </c>
      <c r="H434" s="245">
        <v>94.847441805315924</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5.3671698113207544E-2</v>
      </c>
      <c r="H435" s="245">
        <v>97.486353955350097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0.81756603773584913</v>
      </c>
      <c r="H436" s="245">
        <v>102.75385337022685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0.61971320754716974</v>
      </c>
      <c r="H437" s="245">
        <v>99.79884732236728</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0.44101132075471694</v>
      </c>
      <c r="H438" s="245">
        <v>97.33987894838863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5.1516981132075479E-2</v>
      </c>
      <c r="H439" s="245">
        <v>96.769873941556526</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0.3619056603773585</v>
      </c>
      <c r="H440" s="245">
        <v>98.933216195933397</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0.15232830188679244</v>
      </c>
      <c r="H441" s="245">
        <v>102.03577356331756</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0.15194716981132075</v>
      </c>
      <c r="H442" s="245">
        <v>98.283517599377447</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0.10309056603773586</v>
      </c>
      <c r="H443" s="245">
        <v>95.387516052515437</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0.10464528301886793</v>
      </c>
      <c r="H444" s="245">
        <v>98.836181830010844</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0.19311320754716982</v>
      </c>
      <c r="H445" s="245">
        <v>98.611703508028199</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0.14307169811320752</v>
      </c>
      <c r="H446" s="245">
        <v>99.531217540184656</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6.6833962264150934E-2</v>
      </c>
      <c r="H447" s="245">
        <v>98.463299145549044</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6.2713207547169816E-2</v>
      </c>
      <c r="H448" s="245">
        <v>100.02965798794304</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0.29758490566037737</v>
      </c>
      <c r="H449" s="245">
        <v>99.880276441124195</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5.2913207547169806E-2</v>
      </c>
      <c r="H450" s="245">
        <v>98.638005471339966</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0.56506415094339624</v>
      </c>
      <c r="H451" s="245">
        <v>103.61219379352316</v>
      </c>
    </row>
    <row r="452" spans="1:8">
      <c r="A452" s="86" t="str">
        <v>vod_subscribe</v>
      </c>
      <c r="B452" s="239">
        <v>451</v>
      </c>
      <c r="C452" s="86" t="s">
        <v>1082</v>
      </c>
      <c r="D452" s="241">
        <f>COUNTIF($C$1:$C452,C452)</f>
        <v>1</v>
      </c>
      <c r="E452" s="241" t="str">
        <f t="shared" si="27"/>
        <v>TV Subscription services1</v>
      </c>
      <c r="F452" s="86" t="s">
        <v>1083</v>
      </c>
      <c r="G452" s="242">
        <v>0.57338490566037736</v>
      </c>
      <c r="H452" s="245">
        <v>101.13977805728322</v>
      </c>
    </row>
    <row r="453" spans="1:8">
      <c r="A453" s="86" t="str">
        <v>vod_netflix</v>
      </c>
      <c r="B453" s="239">
        <v>452</v>
      </c>
      <c r="C453" s="86" t="s">
        <v>1082</v>
      </c>
      <c r="D453" s="241">
        <f>COUNTIF($C$1:$C453,C453)</f>
        <v>2</v>
      </c>
      <c r="E453" s="241" t="str">
        <f t="shared" si="27"/>
        <v>TV Subscription services2</v>
      </c>
      <c r="F453" s="86" t="s">
        <v>1085</v>
      </c>
      <c r="G453" s="242">
        <v>0.41804528301886784</v>
      </c>
      <c r="H453" s="245">
        <v>99.725271071232214</v>
      </c>
    </row>
    <row r="454" spans="1:8">
      <c r="A454" s="86" t="str">
        <v>vod_amzprime</v>
      </c>
      <c r="B454" s="239">
        <v>453</v>
      </c>
      <c r="C454" s="86" t="s">
        <v>1082</v>
      </c>
      <c r="D454" s="241">
        <f>COUNTIF($C$1:$C454,C454)</f>
        <v>3</v>
      </c>
      <c r="E454" s="241" t="str">
        <f t="shared" si="27"/>
        <v>TV Subscription services3</v>
      </c>
      <c r="F454" s="86" t="s">
        <v>1087</v>
      </c>
      <c r="G454" s="242">
        <v>0.25473962264150946</v>
      </c>
      <c r="H454" s="245">
        <v>102.06908702758307</v>
      </c>
    </row>
    <row r="455" spans="1:8">
      <c r="A455" s="86" t="str">
        <v>vod_skyplayer</v>
      </c>
      <c r="B455" s="239">
        <v>454</v>
      </c>
      <c r="C455" s="86" t="s">
        <v>1082</v>
      </c>
      <c r="D455" s="241">
        <f>COUNTIF($C$1:$C455,C455)</f>
        <v>4</v>
      </c>
      <c r="E455" s="241" t="str">
        <f t="shared" si="27"/>
        <v>TV Subscription services4</v>
      </c>
      <c r="F455" s="86" t="s">
        <v>1089</v>
      </c>
      <c r="G455" s="242">
        <v>0.11660377358490566</v>
      </c>
      <c r="H455" s="245">
        <v>101.359439235805</v>
      </c>
    </row>
    <row r="456" spans="1:8">
      <c r="A456" s="86" t="str">
        <v>vod_skygo</v>
      </c>
      <c r="B456" s="239">
        <v>455</v>
      </c>
      <c r="C456" s="86" t="s">
        <v>1082</v>
      </c>
      <c r="D456" s="241">
        <f>COUNTIF($C$1:$C456,C456)</f>
        <v>5</v>
      </c>
      <c r="E456" s="241" t="str">
        <f t="shared" si="27"/>
        <v>TV Subscription services5</v>
      </c>
      <c r="F456" s="86" t="s">
        <v>1091</v>
      </c>
      <c r="G456" s="242">
        <v>0.10085283018867928</v>
      </c>
      <c r="H456" s="245">
        <v>101.77082293312527</v>
      </c>
    </row>
    <row r="457" spans="1:8">
      <c r="A457" s="86" t="str">
        <v>vod_nowtv</v>
      </c>
      <c r="B457" s="239">
        <v>456</v>
      </c>
      <c r="C457" s="86" t="s">
        <v>1082</v>
      </c>
      <c r="D457" s="241">
        <f>COUNTIF($C$1:$C457,C457)</f>
        <v>6</v>
      </c>
      <c r="E457" s="241" t="str">
        <f t="shared" si="27"/>
        <v>TV Subscription services6</v>
      </c>
      <c r="F457" s="86" t="s">
        <v>1093</v>
      </c>
      <c r="G457" s="242">
        <v>0.11114716981132075</v>
      </c>
      <c r="H457" s="245">
        <v>100.38993642262544</v>
      </c>
    </row>
    <row r="458" spans="1:8">
      <c r="A458" s="86" t="str">
        <v>vod_eetv</v>
      </c>
      <c r="B458" s="239">
        <v>457</v>
      </c>
      <c r="C458" s="86" t="s">
        <v>1082</v>
      </c>
      <c r="D458" s="241">
        <f>COUNTIF($C$1:$C458,C458)</f>
        <v>7</v>
      </c>
      <c r="E458" s="241" t="str">
        <f t="shared" si="27"/>
        <v>TV Subscription services7</v>
      </c>
      <c r="F458" s="86" t="s">
        <v>1095</v>
      </c>
      <c r="G458" s="242">
        <v>4.807169811320755E-2</v>
      </c>
      <c r="H458" s="245">
        <v>98.775321680173988</v>
      </c>
    </row>
    <row r="459" spans="1:8">
      <c r="A459" s="86" t="str">
        <v>vod_appletv</v>
      </c>
      <c r="B459" s="239">
        <v>458</v>
      </c>
      <c r="C459" s="86" t="s">
        <v>1082</v>
      </c>
      <c r="D459" s="241">
        <f>COUNTIF($C$1:$C459,C459)</f>
        <v>8</v>
      </c>
      <c r="E459" s="241" t="str">
        <f t="shared" si="27"/>
        <v>TV Subscription services8</v>
      </c>
      <c r="F459" s="86" t="s">
        <v>1097</v>
      </c>
      <c r="G459" s="242">
        <v>5.9373584905660387E-2</v>
      </c>
      <c r="H459" s="245">
        <v>100.03448797608674</v>
      </c>
    </row>
    <row r="460" spans="1:8">
      <c r="A460" s="86" t="str">
        <v>vod_btsport</v>
      </c>
      <c r="B460" s="239">
        <v>459</v>
      </c>
      <c r="C460" s="86" t="s">
        <v>1082</v>
      </c>
      <c r="D460" s="241">
        <f>COUNTIF($C$1:$C460,C460)</f>
        <v>9</v>
      </c>
      <c r="E460" s="241" t="str">
        <f t="shared" si="27"/>
        <v>TV Subscription services9</v>
      </c>
      <c r="F460" s="86" t="s">
        <v>1099</v>
      </c>
      <c r="G460" s="242">
        <v>0.1043811320754717</v>
      </c>
      <c r="H460" s="245">
        <v>102.38575993814672</v>
      </c>
    </row>
    <row r="461" spans="1:8">
      <c r="A461" s="86" t="str">
        <v>vod_settop</v>
      </c>
      <c r="B461" s="239">
        <v>460</v>
      </c>
      <c r="C461" s="86" t="s">
        <v>1082</v>
      </c>
      <c r="D461" s="241">
        <f>COUNTIF($C$1:$C461,C461)</f>
        <v>10</v>
      </c>
      <c r="E461" s="241" t="str">
        <f t="shared" si="27"/>
        <v>TV Subscription services10</v>
      </c>
      <c r="F461" s="86" t="s">
        <v>1101</v>
      </c>
      <c r="G461" s="242">
        <v>0.19929056603773587</v>
      </c>
      <c r="H461" s="245">
        <v>102.60970377608982</v>
      </c>
    </row>
    <row r="462" spans="1:8">
      <c r="A462" s="86" t="str">
        <v>vod_free</v>
      </c>
      <c r="B462" s="239">
        <v>461</v>
      </c>
      <c r="C462" s="86" t="s">
        <v>1103</v>
      </c>
      <c r="D462" s="241">
        <f>COUNTIF($C$1:$C462,C462)</f>
        <v>1</v>
      </c>
      <c r="E462" s="241" t="str">
        <f t="shared" si="27"/>
        <v>TV free online catchup / video services1</v>
      </c>
      <c r="F462" s="86" t="s">
        <v>1104</v>
      </c>
      <c r="G462" s="242">
        <v>0.4721433962264151</v>
      </c>
      <c r="H462" s="245">
        <v>101.18257360027698</v>
      </c>
    </row>
    <row r="463" spans="1:8">
      <c r="A463" s="86" t="str">
        <v>vod_youtube</v>
      </c>
      <c r="B463" s="239">
        <v>462</v>
      </c>
      <c r="C463" s="86" t="s">
        <v>1103</v>
      </c>
      <c r="D463" s="241">
        <f>COUNTIF($C$1:$C463,C463)</f>
        <v>2</v>
      </c>
      <c r="E463" s="241" t="str">
        <f t="shared" si="27"/>
        <v>TV free online catchup / video services2</v>
      </c>
      <c r="F463" s="86" t="s">
        <v>1106</v>
      </c>
      <c r="G463" s="242">
        <v>0.22317358490566039</v>
      </c>
      <c r="H463" s="245">
        <v>95.025748356801159</v>
      </c>
    </row>
    <row r="464" spans="1:8">
      <c r="A464" s="86" t="str">
        <v>vod_iplayer</v>
      </c>
      <c r="B464" s="239">
        <v>463</v>
      </c>
      <c r="C464" s="86" t="s">
        <v>1103</v>
      </c>
      <c r="D464" s="241">
        <f>COUNTIF($C$1:$C464,C464)</f>
        <v>3</v>
      </c>
      <c r="E464" s="241" t="str">
        <f t="shared" si="27"/>
        <v>TV free online catchup / video services3</v>
      </c>
      <c r="F464" s="86" t="s">
        <v>1108</v>
      </c>
      <c r="G464" s="242">
        <v>0.29294339622641508</v>
      </c>
      <c r="H464" s="245">
        <v>103.54004982736905</v>
      </c>
    </row>
    <row r="465" spans="1:8">
      <c r="A465" s="86" t="str">
        <v>vod_itvhub</v>
      </c>
      <c r="B465" s="239">
        <v>464</v>
      </c>
      <c r="C465" s="86" t="s">
        <v>1103</v>
      </c>
      <c r="D465" s="241">
        <f>COUNTIF($C$1:$C465,C465)</f>
        <v>4</v>
      </c>
      <c r="E465" s="241" t="str">
        <f t="shared" si="27"/>
        <v>TV free online catchup / video services4</v>
      </c>
      <c r="F465" s="86" t="s">
        <v>1110</v>
      </c>
      <c r="G465" s="242">
        <v>0.18264905660377359</v>
      </c>
      <c r="H465" s="245">
        <v>100.46847093036146</v>
      </c>
    </row>
    <row r="466" spans="1:8">
      <c r="A466" s="86" t="str">
        <v>vod_all4</v>
      </c>
      <c r="B466" s="239">
        <v>465</v>
      </c>
      <c r="C466" s="86" t="s">
        <v>1103</v>
      </c>
      <c r="D466" s="241">
        <f>COUNTIF($C$1:$C466,C466)</f>
        <v>5</v>
      </c>
      <c r="E466" s="241" t="str">
        <f t="shared" si="27"/>
        <v>TV free online catchup / video services5</v>
      </c>
      <c r="F466" s="86" t="s">
        <v>1112</v>
      </c>
      <c r="G466" s="242">
        <v>0.16044528301886793</v>
      </c>
      <c r="H466" s="245">
        <v>101.65927531221503</v>
      </c>
    </row>
    <row r="467" spans="1:8">
      <c r="A467" s="86" t="str">
        <v>vod_demand5</v>
      </c>
      <c r="B467" s="239">
        <v>466</v>
      </c>
      <c r="C467" s="86" t="s">
        <v>1103</v>
      </c>
      <c r="D467" s="241">
        <f>COUNTIF($C$1:$C467,C467)</f>
        <v>6</v>
      </c>
      <c r="E467" s="241" t="str">
        <f t="shared" si="27"/>
        <v>TV free online catchup / video services6</v>
      </c>
      <c r="F467" s="86" t="s">
        <v>1114</v>
      </c>
      <c r="G467" s="242">
        <v>7.6173584905660383E-2</v>
      </c>
      <c r="H467" s="245">
        <v>97.687962128047261</v>
      </c>
    </row>
    <row r="468" spans="1:8">
      <c r="A468" s="86" t="str">
        <v>vod_stvplayer</v>
      </c>
      <c r="B468" s="239">
        <v>467</v>
      </c>
      <c r="C468" s="86" t="s">
        <v>1103</v>
      </c>
      <c r="D468" s="241">
        <f>COUNTIF($C$1:$C468,C468)</f>
        <v>7</v>
      </c>
      <c r="E468" s="241" t="str">
        <f t="shared" si="27"/>
        <v>TV free online catchup / video services7</v>
      </c>
      <c r="F468" s="86" t="s">
        <v>1116</v>
      </c>
      <c r="G468" s="242">
        <v>5.5501886792452826E-2</v>
      </c>
      <c r="H468" s="245">
        <v>99.202210385319617</v>
      </c>
    </row>
    <row r="469" spans="1:8">
      <c r="A469" s="86" t="str">
        <v>bookholiday</v>
      </c>
      <c r="B469" s="239">
        <v>468</v>
      </c>
      <c r="C469" s="86" t="s">
        <v>1118</v>
      </c>
      <c r="D469" s="241">
        <f>COUNTIF($C$1:$C469,C469)</f>
        <v>1</v>
      </c>
      <c r="E469" s="241" t="str">
        <f t="shared" si="27"/>
        <v>Online activity (one or more times per week)1</v>
      </c>
      <c r="F469" s="86" t="s">
        <v>1119</v>
      </c>
      <c r="G469" s="242">
        <v>5.6615094339622647E-2</v>
      </c>
      <c r="H469" s="245">
        <v>92.377799859556092</v>
      </c>
    </row>
    <row r="470" spans="1:8">
      <c r="A470" s="86" t="str">
        <v>gambling</v>
      </c>
      <c r="B470" s="239">
        <v>469</v>
      </c>
      <c r="C470" s="86" t="s">
        <v>1118</v>
      </c>
      <c r="D470" s="241">
        <f>COUNTIF($C$1:$C470,C470)</f>
        <v>2</v>
      </c>
      <c r="E470" s="241" t="str">
        <f t="shared" si="27"/>
        <v>Online activity (one or more times per week)2</v>
      </c>
      <c r="F470" s="86" t="s">
        <v>1121</v>
      </c>
      <c r="G470" s="242">
        <v>0.13286415094339621</v>
      </c>
      <c r="H470" s="245">
        <v>97.205812200736204</v>
      </c>
    </row>
    <row r="471" spans="1:8">
      <c r="A471" s="86" t="str">
        <v>managefinances</v>
      </c>
      <c r="B471" s="239">
        <v>470</v>
      </c>
      <c r="C471" s="86" t="s">
        <v>1118</v>
      </c>
      <c r="D471" s="241">
        <f>COUNTIF($C$1:$C471,C471)</f>
        <v>3</v>
      </c>
      <c r="E471" s="241" t="str">
        <f t="shared" si="27"/>
        <v>Online activity (one or more times per week)3</v>
      </c>
      <c r="F471" s="86" t="s">
        <v>1123</v>
      </c>
      <c r="G471" s="242">
        <v>0.59967547169811319</v>
      </c>
      <c r="H471" s="245">
        <v>101.12830571007183</v>
      </c>
    </row>
    <row r="472" spans="1:8">
      <c r="A472" s="86" t="str">
        <v>auctions</v>
      </c>
      <c r="B472" s="239">
        <v>471</v>
      </c>
      <c r="C472" s="86" t="s">
        <v>1118</v>
      </c>
      <c r="D472" s="241">
        <f>COUNTIF($C$1:$C472,C472)</f>
        <v>4</v>
      </c>
      <c r="E472" s="241" t="str">
        <f t="shared" si="27"/>
        <v>Online activity (one or more times per week)4</v>
      </c>
      <c r="F472" s="86" t="s">
        <v>1125</v>
      </c>
      <c r="G472" s="242">
        <v>0.20419999999999999</v>
      </c>
      <c r="H472" s="245">
        <v>100.12386653102475</v>
      </c>
    </row>
    <row r="473" spans="1:8">
      <c r="A473" s="86" t="str">
        <v>shopping</v>
      </c>
      <c r="B473" s="239">
        <v>472</v>
      </c>
      <c r="C473" s="86" t="s">
        <v>1118</v>
      </c>
      <c r="D473" s="241">
        <f>COUNTIF($C$1:$C473,C473)</f>
        <v>5</v>
      </c>
      <c r="E473" s="241" t="str">
        <f t="shared" si="27"/>
        <v>Online activity (one or more times per week)5</v>
      </c>
      <c r="F473" s="86" t="s">
        <v>1127</v>
      </c>
      <c r="G473" s="242">
        <v>0.28265283018867926</v>
      </c>
      <c r="H473" s="245">
        <v>101.05217151054148</v>
      </c>
    </row>
    <row r="474" spans="1:8">
      <c r="A474" s="86" t="str">
        <v>souceinfo</v>
      </c>
      <c r="B474" s="239">
        <v>473</v>
      </c>
      <c r="C474" s="86" t="s">
        <v>1118</v>
      </c>
      <c r="D474" s="241">
        <f>COUNTIF($C$1:$C474,C474)</f>
        <v>6</v>
      </c>
      <c r="E474" s="241" t="str">
        <f t="shared" si="27"/>
        <v>Online activity (one or more times per week)6</v>
      </c>
      <c r="F474" s="86" t="s">
        <v>1129</v>
      </c>
      <c r="G474" s="242">
        <v>0.54763773584905673</v>
      </c>
      <c r="H474" s="245">
        <v>103.04838202172364</v>
      </c>
    </row>
    <row r="475" spans="1:8">
      <c r="A475" s="86" t="str">
        <v>searchengine</v>
      </c>
      <c r="B475" s="239">
        <v>474</v>
      </c>
      <c r="C475" s="86" t="s">
        <v>1118</v>
      </c>
      <c r="D475" s="241">
        <f>COUNTIF($C$1:$C475,C475)</f>
        <v>7</v>
      </c>
      <c r="E475" s="241" t="str">
        <f t="shared" si="27"/>
        <v>Online activity (one or more times per week)7</v>
      </c>
      <c r="F475" s="86" t="s">
        <v>1131</v>
      </c>
      <c r="G475" s="242">
        <v>0.84027547169811334</v>
      </c>
      <c r="H475" s="245">
        <v>102.20128078945679</v>
      </c>
    </row>
    <row r="476" spans="1:8">
      <c r="A476" s="86" t="str">
        <v>res_cars</v>
      </c>
      <c r="B476" s="239">
        <v>475</v>
      </c>
      <c r="C476" s="86" t="s">
        <v>1133</v>
      </c>
      <c r="D476" s="241">
        <f>COUNTIF($C$1:$C476,C476)</f>
        <v>1</v>
      </c>
      <c r="E476" s="241" t="str">
        <f t="shared" si="27"/>
        <v>Researched the last purchase online before buying1</v>
      </c>
      <c r="F476" s="86" t="s">
        <v>1134</v>
      </c>
      <c r="G476" s="242">
        <v>0.51449056603773591</v>
      </c>
      <c r="H476" s="245">
        <v>102.2631118134321</v>
      </c>
    </row>
    <row r="477" spans="1:8">
      <c r="A477" s="86" t="str">
        <v>res_tech</v>
      </c>
      <c r="B477" s="239">
        <v>476</v>
      </c>
      <c r="C477" s="86" t="s">
        <v>1133</v>
      </c>
      <c r="D477" s="241">
        <f>COUNTIF($C$1:$C477,C477)</f>
        <v>2</v>
      </c>
      <c r="E477" s="241" t="str">
        <f t="shared" si="27"/>
        <v>Researched the last purchase online before buying2</v>
      </c>
      <c r="F477" s="86" t="s">
        <v>1136</v>
      </c>
      <c r="G477" s="242">
        <v>0.74311698113207547</v>
      </c>
      <c r="H477" s="245">
        <v>101.81826045551188</v>
      </c>
    </row>
    <row r="478" spans="1:8">
      <c r="A478" s="86" t="str">
        <v>res_tickets</v>
      </c>
      <c r="B478" s="239">
        <v>477</v>
      </c>
      <c r="C478" s="86" t="s">
        <v>1133</v>
      </c>
      <c r="D478" s="241">
        <f>COUNTIF($C$1:$C478,C478)</f>
        <v>3</v>
      </c>
      <c r="E478" s="241" t="str">
        <f t="shared" si="27"/>
        <v>Researched the last purchase online before buying3</v>
      </c>
      <c r="F478" s="86" t="s">
        <v>1138</v>
      </c>
      <c r="G478" s="242">
        <v>0.74931698113207534</v>
      </c>
      <c r="H478" s="245">
        <v>101.8323570672716</v>
      </c>
    </row>
    <row r="479" spans="1:8">
      <c r="A479" s="86" t="str">
        <v>res_clothes</v>
      </c>
      <c r="B479" s="239">
        <v>478</v>
      </c>
      <c r="C479" s="86" t="s">
        <v>1133</v>
      </c>
      <c r="D479" s="241">
        <f>COUNTIF($C$1:$C479,C479)</f>
        <v>4</v>
      </c>
      <c r="E479" s="241" t="str">
        <f t="shared" si="27"/>
        <v>Researched the last purchase online before buying4</v>
      </c>
      <c r="F479" s="86" t="s">
        <v>1140</v>
      </c>
      <c r="G479" s="242">
        <v>0.60420377358490562</v>
      </c>
      <c r="H479" s="245">
        <v>101.69200701445169</v>
      </c>
    </row>
    <row r="480" spans="1:8">
      <c r="A480" s="86" t="str">
        <v>res_groceries</v>
      </c>
      <c r="B480" s="239">
        <v>479</v>
      </c>
      <c r="C480" s="86" t="s">
        <v>1133</v>
      </c>
      <c r="D480" s="241">
        <f>COUNTIF($C$1:$C480,C480)</f>
        <v>5</v>
      </c>
      <c r="E480" s="241" t="str">
        <f t="shared" si="27"/>
        <v>Researched the last purchase online before buying5</v>
      </c>
      <c r="F480" s="86" t="s">
        <v>1142</v>
      </c>
      <c r="G480" s="242">
        <v>0.34781509433962254</v>
      </c>
      <c r="H480" s="245">
        <v>103.0218657446279</v>
      </c>
    </row>
    <row r="481" spans="1:8">
      <c r="A481" s="86" t="str">
        <v>res_holidays</v>
      </c>
      <c r="B481" s="239">
        <v>480</v>
      </c>
      <c r="C481" s="86" t="s">
        <v>1133</v>
      </c>
      <c r="D481" s="241">
        <f>COUNTIF($C$1:$C481,C481)</f>
        <v>6</v>
      </c>
      <c r="E481" s="241" t="str">
        <f t="shared" si="27"/>
        <v>Researched the last purchase online before buying6</v>
      </c>
      <c r="F481" s="86" t="s">
        <v>1144</v>
      </c>
      <c r="G481" s="242">
        <v>0.81401132075471694</v>
      </c>
      <c r="H481" s="245">
        <v>102.25691717845973</v>
      </c>
    </row>
    <row r="482" spans="1:8">
      <c r="A482" s="86" t="str">
        <v>res_domesticappl</v>
      </c>
      <c r="B482" s="239">
        <v>481</v>
      </c>
      <c r="C482" s="86" t="s">
        <v>1133</v>
      </c>
      <c r="D482" s="241">
        <f>COUNTIF($C$1:$C482,C482)</f>
        <v>7</v>
      </c>
      <c r="E482" s="241" t="str">
        <f t="shared" si="27"/>
        <v>Researched the last purchase online before buying7</v>
      </c>
      <c r="F482" s="86" t="s">
        <v>1146</v>
      </c>
      <c r="G482" s="242">
        <v>0.69014716981132074</v>
      </c>
      <c r="H482" s="245">
        <v>101.85541414214256</v>
      </c>
    </row>
    <row r="483" spans="1:8">
      <c r="A483" s="86" t="str">
        <v>res_luxurygoods</v>
      </c>
      <c r="B483" s="239">
        <v>482</v>
      </c>
      <c r="C483" s="86" t="s">
        <v>1133</v>
      </c>
      <c r="D483" s="241">
        <f>COUNTIF($C$1:$C483,C483)</f>
        <v>8</v>
      </c>
      <c r="E483" s="241" t="str">
        <f t="shared" si="27"/>
        <v>Researched the last purchase online before buying8</v>
      </c>
      <c r="F483" s="86" t="s">
        <v>1148</v>
      </c>
      <c r="G483" s="242">
        <v>0.66815094339622638</v>
      </c>
      <c r="H483" s="245">
        <v>101.29266291490279</v>
      </c>
    </row>
    <row r="484" spans="1:8">
      <c r="A484" s="86" t="str">
        <v>res_music</v>
      </c>
      <c r="B484" s="239">
        <v>483</v>
      </c>
      <c r="C484" s="86" t="s">
        <v>1133</v>
      </c>
      <c r="D484" s="241">
        <f>COUNTIF($C$1:$C484,C484)</f>
        <v>9</v>
      </c>
      <c r="E484" s="241" t="str">
        <f t="shared" si="27"/>
        <v>Researched the last purchase online before buying9</v>
      </c>
      <c r="F484" s="86" t="s">
        <v>1150</v>
      </c>
      <c r="G484" s="242">
        <v>0.81246792452830185</v>
      </c>
      <c r="H484" s="245">
        <v>102.22283893500455</v>
      </c>
    </row>
    <row r="485" spans="1:8">
      <c r="A485" s="86" t="str">
        <v>res_finance</v>
      </c>
      <c r="B485" s="239">
        <v>484</v>
      </c>
      <c r="C485" s="86" t="s">
        <v>1133</v>
      </c>
      <c r="D485" s="241">
        <f>COUNTIF($C$1:$C485,C485)</f>
        <v>10</v>
      </c>
      <c r="E485" s="241" t="str">
        <f t="shared" si="27"/>
        <v>Researched the last purchase online before buying10</v>
      </c>
      <c r="F485" s="86" t="s">
        <v>1152</v>
      </c>
      <c r="G485" s="242">
        <v>0.76006792452830196</v>
      </c>
      <c r="H485" s="245">
        <v>102.36154364384316</v>
      </c>
    </row>
    <row r="486" spans="1:8">
      <c r="A486" s="86" t="str">
        <v>res_groomingprod</v>
      </c>
      <c r="B486" s="239">
        <v>485</v>
      </c>
      <c r="C486" s="86" t="s">
        <v>1133</v>
      </c>
      <c r="D486" s="241">
        <f>COUNTIF($C$1:$C486,C486)</f>
        <v>11</v>
      </c>
      <c r="E486" s="241" t="str">
        <f t="shared" si="27"/>
        <v>Researched the last purchase online before buying11</v>
      </c>
      <c r="F486" s="86" t="s">
        <v>1154</v>
      </c>
      <c r="G486" s="242">
        <v>0.50469056603773588</v>
      </c>
      <c r="H486" s="245">
        <v>102.14457107045145</v>
      </c>
    </row>
    <row r="487" spans="1:8">
      <c r="A487" s="86" t="str">
        <v>res_alcohol</v>
      </c>
      <c r="B487" s="239">
        <v>486</v>
      </c>
      <c r="C487" s="86" t="s">
        <v>1133</v>
      </c>
      <c r="D487" s="241">
        <f>COUNTIF($C$1:$C487,C487)</f>
        <v>12</v>
      </c>
      <c r="E487" s="241" t="str">
        <f t="shared" si="27"/>
        <v>Researched the last purchase online before buying12</v>
      </c>
      <c r="F487" s="86" t="s">
        <v>1156</v>
      </c>
      <c r="G487" s="242">
        <v>0.28568679245283024</v>
      </c>
      <c r="H487" s="245">
        <v>103.50107888795168</v>
      </c>
    </row>
    <row r="488" spans="1:8">
      <c r="A488" s="86" t="str">
        <v>res_gaming</v>
      </c>
      <c r="B488" s="239">
        <v>487</v>
      </c>
      <c r="C488" s="86" t="s">
        <v>1133</v>
      </c>
      <c r="D488" s="241">
        <f>COUNTIF($C$1:$C488,C488)</f>
        <v>13</v>
      </c>
      <c r="E488" s="241" t="str">
        <f t="shared" si="27"/>
        <v>Researched the last purchase online before buying13</v>
      </c>
      <c r="F488" s="86" t="s">
        <v>1158</v>
      </c>
      <c r="G488" s="242">
        <v>0.76380754716981125</v>
      </c>
      <c r="H488" s="245">
        <v>102.46769567895812</v>
      </c>
    </row>
    <row r="489" spans="1:8">
      <c r="A489" s="86" t="str">
        <v>res_sportsequip</v>
      </c>
      <c r="B489" s="239">
        <v>488</v>
      </c>
      <c r="C489" s="86" t="s">
        <v>1133</v>
      </c>
      <c r="D489" s="241">
        <f>COUNTIF($C$1:$C489,C489)</f>
        <v>14</v>
      </c>
      <c r="E489" s="241" t="str">
        <f t="shared" si="27"/>
        <v>Researched the last purchase online before buying14</v>
      </c>
      <c r="F489" s="86" t="s">
        <v>1160</v>
      </c>
      <c r="G489" s="242">
        <v>0.62716226415094334</v>
      </c>
      <c r="H489" s="245">
        <v>103.2568998698645</v>
      </c>
    </row>
    <row r="490" spans="1:8">
      <c r="A490" s="86" t="str">
        <v>res_diy</v>
      </c>
      <c r="B490" s="239">
        <v>489</v>
      </c>
      <c r="C490" s="86" t="s">
        <v>1133</v>
      </c>
      <c r="D490" s="241">
        <f>COUNTIF($C$1:$C490,C490)</f>
        <v>15</v>
      </c>
      <c r="E490" s="241" t="str">
        <f t="shared" si="27"/>
        <v>Researched the last purchase online before buying15</v>
      </c>
      <c r="F490" s="86" t="s">
        <v>1162</v>
      </c>
      <c r="G490" s="242">
        <v>0.51841509433962274</v>
      </c>
      <c r="H490" s="245">
        <v>101.33153669920657</v>
      </c>
    </row>
    <row r="491" spans="1:8">
      <c r="A491" s="86" t="str">
        <v>pur_onl_cars</v>
      </c>
      <c r="B491" s="239">
        <v>490</v>
      </c>
      <c r="C491" s="86" t="s">
        <v>1164</v>
      </c>
      <c r="D491" s="241">
        <f>COUNTIF($C$1:$C491,C491)</f>
        <v>1</v>
      </c>
      <c r="E491" s="241" t="str">
        <f t="shared" si="27"/>
        <v>Bought the last purchase online using any device1</v>
      </c>
      <c r="F491" s="86" t="s">
        <v>1134</v>
      </c>
      <c r="G491" s="242">
        <v>9.657358490566037E-2</v>
      </c>
      <c r="H491" s="245">
        <v>101.84989199804227</v>
      </c>
    </row>
    <row r="492" spans="1:8">
      <c r="A492" s="86" t="str">
        <v>pur_onl_tech</v>
      </c>
      <c r="B492" s="239">
        <v>491</v>
      </c>
      <c r="C492" s="86" t="s">
        <v>1164</v>
      </c>
      <c r="D492" s="241">
        <f>COUNTIF($C$1:$C492,C492)</f>
        <v>2</v>
      </c>
      <c r="E492" s="241" t="str">
        <f t="shared" si="27"/>
        <v>Bought the last purchase online using any device2</v>
      </c>
      <c r="F492" s="86" t="s">
        <v>1136</v>
      </c>
      <c r="G492" s="242">
        <v>0.46506037735849054</v>
      </c>
      <c r="H492" s="245">
        <v>102.7815718744268</v>
      </c>
    </row>
    <row r="493" spans="1:8">
      <c r="A493" s="130" t="str">
        <v>pur_onl_tickets</v>
      </c>
      <c r="B493" s="239">
        <v>492</v>
      </c>
      <c r="C493" s="130" t="s">
        <v>1164</v>
      </c>
      <c r="D493" s="241">
        <f>COUNTIF($C$1:$C493,C493)</f>
        <v>3</v>
      </c>
      <c r="E493" s="241" t="str">
        <f t="shared" si="27"/>
        <v>Bought the last purchase online using any device3</v>
      </c>
      <c r="F493" s="130" t="s">
        <v>1138</v>
      </c>
      <c r="G493" s="243">
        <v>0.4205245283018868</v>
      </c>
      <c r="H493" s="246">
        <v>104.93618638282602</v>
      </c>
    </row>
    <row r="494" spans="1:8">
      <c r="A494" s="130" t="str">
        <v>pur_onl_clothes</v>
      </c>
      <c r="B494" s="239">
        <v>493</v>
      </c>
      <c r="C494" s="130" t="s">
        <v>1164</v>
      </c>
      <c r="D494" s="241">
        <f>COUNTIF($C$1:$C494,C494)</f>
        <v>4</v>
      </c>
      <c r="E494" s="241" t="str">
        <f t="shared" si="27"/>
        <v>Bought the last purchase online using any device4</v>
      </c>
      <c r="F494" s="130" t="s">
        <v>1140</v>
      </c>
      <c r="G494" s="243">
        <v>0.4366716981132075</v>
      </c>
      <c r="H494" s="246">
        <v>102.7881541778363</v>
      </c>
    </row>
    <row r="495" spans="1:8">
      <c r="A495" s="130" t="str">
        <v>pur_onl_groceries</v>
      </c>
      <c r="B495" s="239">
        <v>494</v>
      </c>
      <c r="C495" s="130" t="s">
        <v>1164</v>
      </c>
      <c r="D495" s="241">
        <f>COUNTIF($C$1:$C495,C495)</f>
        <v>5</v>
      </c>
      <c r="E495" s="241" t="str">
        <f t="shared" si="27"/>
        <v>Bought the last purchase online using any device5</v>
      </c>
      <c r="F495" s="130" t="s">
        <v>1142</v>
      </c>
      <c r="G495" s="243">
        <v>0.22843773584905658</v>
      </c>
      <c r="H495" s="246">
        <v>104.53677545056739</v>
      </c>
    </row>
    <row r="496" spans="1:8">
      <c r="A496" s="130" t="str">
        <v>pur_onl_holidays</v>
      </c>
      <c r="B496" s="239">
        <v>495</v>
      </c>
      <c r="C496" s="130" t="s">
        <v>1164</v>
      </c>
      <c r="D496" s="241">
        <f>COUNTIF($C$1:$C496,C496)</f>
        <v>6</v>
      </c>
      <c r="E496" s="241" t="str">
        <f t="shared" si="27"/>
        <v>Bought the last purchase online using any device6</v>
      </c>
      <c r="F496" s="130" t="s">
        <v>1144</v>
      </c>
      <c r="G496" s="243">
        <v>0.50492075471698117</v>
      </c>
      <c r="H496" s="246">
        <v>105.55148436549433</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0.37937735849056614</v>
      </c>
      <c r="H497" s="246">
        <v>101.25308702289399</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0.20248679245283022</v>
      </c>
      <c r="H498" s="246">
        <v>101.07360741147117</v>
      </c>
    </row>
    <row r="499" spans="1:8">
      <c r="A499" s="130" t="str">
        <v>pur_onl_music</v>
      </c>
      <c r="B499" s="239">
        <v>498</v>
      </c>
      <c r="C499" s="130" t="s">
        <v>1164</v>
      </c>
      <c r="D499" s="241">
        <f>COUNTIF($C$1:$C499,C499)</f>
        <v>9</v>
      </c>
      <c r="E499" s="241" t="str">
        <f t="shared" si="27"/>
        <v>Bought the last purchase online using any device9</v>
      </c>
      <c r="F499" s="130" t="s">
        <v>1150</v>
      </c>
      <c r="G499" s="243">
        <v>0.44161509433962259</v>
      </c>
      <c r="H499" s="246">
        <v>103.80369888434787</v>
      </c>
    </row>
    <row r="500" spans="1:8">
      <c r="A500" s="130" t="str">
        <v>pur_onl_finance</v>
      </c>
      <c r="B500" s="239">
        <v>499</v>
      </c>
      <c r="C500" s="130" t="s">
        <v>1164</v>
      </c>
      <c r="D500" s="241">
        <f>COUNTIF($C$1:$C500,C500)</f>
        <v>10</v>
      </c>
      <c r="E500" s="241" t="str">
        <f t="shared" si="27"/>
        <v>Bought the last purchase online using any device10</v>
      </c>
      <c r="F500" s="130" t="s">
        <v>1152</v>
      </c>
      <c r="G500" s="243">
        <v>0.4941773584905661</v>
      </c>
      <c r="H500" s="246">
        <v>104.35690572231184</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0.28463773584905661</v>
      </c>
      <c r="H501" s="246">
        <v>102.68838580772285</v>
      </c>
    </row>
    <row r="502" spans="1:8">
      <c r="A502" s="130" t="str">
        <v>pur_onl_alcohol</v>
      </c>
      <c r="B502" s="239">
        <v>501</v>
      </c>
      <c r="C502" s="130" t="s">
        <v>1164</v>
      </c>
      <c r="D502" s="241">
        <f>COUNTIF($C$1:$C502,C502)</f>
        <v>12</v>
      </c>
      <c r="E502" s="241" t="str">
        <f t="shared" si="27"/>
        <v>Bought the last purchase online using any device12</v>
      </c>
      <c r="F502" s="130" t="s">
        <v>1156</v>
      </c>
      <c r="G502" s="243">
        <v>0.15064528301886793</v>
      </c>
      <c r="H502" s="246">
        <v>108.21105353628899</v>
      </c>
    </row>
    <row r="503" spans="1:8">
      <c r="A503" s="130" t="str">
        <v>pur_onl_gaming</v>
      </c>
      <c r="B503" s="239">
        <v>502</v>
      </c>
      <c r="C503" s="130" t="s">
        <v>1164</v>
      </c>
      <c r="D503" s="241">
        <f>COUNTIF($C$1:$C503,C503)</f>
        <v>13</v>
      </c>
      <c r="E503" s="241" t="str">
        <f t="shared" si="27"/>
        <v>Bought the last purchase online using any device13</v>
      </c>
      <c r="F503" s="130" t="s">
        <v>1158</v>
      </c>
      <c r="G503" s="243">
        <v>0.26623773584905663</v>
      </c>
      <c r="H503" s="246">
        <v>99.455903702695338</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0.27779999999999999</v>
      </c>
      <c r="H504" s="246">
        <v>105.37628340221443</v>
      </c>
    </row>
    <row r="505" spans="1:8">
      <c r="A505" s="130" t="str">
        <v>pur_onl_diy</v>
      </c>
      <c r="B505" s="239">
        <v>504</v>
      </c>
      <c r="C505" s="130" t="s">
        <v>1164</v>
      </c>
      <c r="D505" s="241">
        <f>COUNTIF($C$1:$C505,C505)</f>
        <v>15</v>
      </c>
      <c r="E505" s="241" t="str">
        <f t="shared" si="27"/>
        <v>Bought the last purchase online using any device15</v>
      </c>
      <c r="F505" s="130" t="s">
        <v>1162</v>
      </c>
      <c r="G505" s="243">
        <v>0.24261509433962267</v>
      </c>
      <c r="H505" s="246">
        <v>102.19781232522899</v>
      </c>
    </row>
    <row r="506" spans="1:8">
      <c r="A506" s="130" t="str">
        <v>site_airbnb</v>
      </c>
      <c r="B506" s="239">
        <v>505</v>
      </c>
      <c r="C506" s="130" t="s">
        <v>1180</v>
      </c>
      <c r="D506" s="241">
        <f>COUNTIF($C$1:$C506,C506)</f>
        <v>1</v>
      </c>
      <c r="E506" s="241" t="str">
        <f t="shared" si="27"/>
        <v>Favourite web sites1</v>
      </c>
      <c r="F506" s="130" t="s">
        <v>1181</v>
      </c>
      <c r="G506" s="243">
        <v>5.1883018867924534E-2</v>
      </c>
      <c r="H506" s="246">
        <v>105.38980835428309</v>
      </c>
    </row>
    <row r="507" spans="1:8">
      <c r="A507" s="130" t="str">
        <v>site_amazon</v>
      </c>
      <c r="B507" s="239">
        <v>506</v>
      </c>
      <c r="C507" s="130" t="s">
        <v>1180</v>
      </c>
      <c r="D507" s="241">
        <f>COUNTIF($C$1:$C507,C507)</f>
        <v>2</v>
      </c>
      <c r="E507" s="241" t="str">
        <f t="shared" si="27"/>
        <v>Favourite web sites2</v>
      </c>
      <c r="F507" s="130" t="s">
        <v>1183</v>
      </c>
      <c r="G507" s="243">
        <v>0.51334716981132078</v>
      </c>
      <c r="H507" s="246">
        <v>101.46649928653059</v>
      </c>
    </row>
    <row r="508" spans="1:8">
      <c r="A508" s="86" t="str">
        <v>site_itunes</v>
      </c>
      <c r="B508" s="239">
        <v>507</v>
      </c>
      <c r="C508" s="86" t="s">
        <v>1180</v>
      </c>
      <c r="D508" s="241">
        <f>COUNTIF($C$1:$C508,C508)</f>
        <v>3</v>
      </c>
      <c r="E508" s="241" t="str">
        <f t="shared" si="27"/>
        <v>Favourite web sites3</v>
      </c>
      <c r="F508" s="86" t="s">
        <v>1185</v>
      </c>
      <c r="G508" s="242">
        <v>5.6452830188679241E-2</v>
      </c>
      <c r="H508" s="245">
        <v>100.43143632547489</v>
      </c>
    </row>
    <row r="509" spans="1:8">
      <c r="A509" s="86" t="str">
        <v>site_argos</v>
      </c>
      <c r="B509" s="239">
        <v>508</v>
      </c>
      <c r="C509" s="86" t="s">
        <v>1180</v>
      </c>
      <c r="D509" s="241">
        <f>COUNTIF($C$1:$C509,C509)</f>
        <v>4</v>
      </c>
      <c r="E509" s="241" t="str">
        <f t="shared" si="27"/>
        <v>Favourite web sites4</v>
      </c>
      <c r="F509" s="86" t="s">
        <v>1187</v>
      </c>
      <c r="G509" s="242">
        <v>0.12568301886792455</v>
      </c>
      <c r="H509" s="245">
        <v>90.393218244343473</v>
      </c>
    </row>
    <row r="510" spans="1:8">
      <c r="A510" s="86" t="str">
        <v>site_asos</v>
      </c>
      <c r="B510" s="239">
        <v>509</v>
      </c>
      <c r="C510" s="86" t="s">
        <v>1180</v>
      </c>
      <c r="D510" s="241">
        <f>COUNTIF($C$1:$C510,C510)</f>
        <v>5</v>
      </c>
      <c r="E510" s="241" t="str">
        <f t="shared" si="27"/>
        <v>Favourite web sites5</v>
      </c>
      <c r="F510" s="86" t="s">
        <v>1189</v>
      </c>
      <c r="G510" s="242">
        <v>7.8007547169811314E-2</v>
      </c>
      <c r="H510" s="245">
        <v>102.96739151346821</v>
      </c>
    </row>
    <row r="511" spans="1:8">
      <c r="A511" s="86" t="str">
        <v>site_audible</v>
      </c>
      <c r="B511" s="239">
        <v>510</v>
      </c>
      <c r="C511" s="86" t="s">
        <v>1180</v>
      </c>
      <c r="D511" s="241">
        <f>COUNTIF($C$1:$C511,C511)</f>
        <v>6</v>
      </c>
      <c r="E511" s="241" t="str">
        <f t="shared" si="27"/>
        <v>Favourite web sites6</v>
      </c>
      <c r="F511" s="86" t="s">
        <v>1191</v>
      </c>
      <c r="G511" s="242">
        <v>3.1354716981132076E-2</v>
      </c>
      <c r="H511" s="245">
        <v>99.809837964802114</v>
      </c>
    </row>
    <row r="512" spans="1:8">
      <c r="A512" s="86" t="str">
        <v>site_autotrader</v>
      </c>
      <c r="B512" s="239">
        <v>511</v>
      </c>
      <c r="C512" s="86" t="s">
        <v>1180</v>
      </c>
      <c r="D512" s="241">
        <f>COUNTIF($C$1:$C512,C512)</f>
        <v>7</v>
      </c>
      <c r="E512" s="241" t="str">
        <f t="shared" si="27"/>
        <v>Favourite web sites7</v>
      </c>
      <c r="F512" s="86" t="s">
        <v>1193</v>
      </c>
      <c r="G512" s="242">
        <v>3.5792452830188684E-2</v>
      </c>
      <c r="H512" s="245">
        <v>103.4165059046267</v>
      </c>
    </row>
    <row r="513" spans="1:8">
      <c r="A513" s="86" t="str">
        <v>site_bbcgoodfood</v>
      </c>
      <c r="B513" s="239">
        <v>512</v>
      </c>
      <c r="C513" s="86" t="s">
        <v>1180</v>
      </c>
      <c r="D513" s="241">
        <f>COUNTIF($C$1:$C513,C513)</f>
        <v>8</v>
      </c>
      <c r="E513" s="241" t="str">
        <f t="shared" si="27"/>
        <v>Favourite web sites8</v>
      </c>
      <c r="F513" s="86" t="s">
        <v>1195</v>
      </c>
      <c r="G513" s="242">
        <v>0.10873584905660377</v>
      </c>
      <c r="H513" s="245">
        <v>103.03608587731135</v>
      </c>
    </row>
    <row r="514" spans="1:8">
      <c r="A514" s="86" t="str">
        <v>site_bbcnews</v>
      </c>
      <c r="B514" s="239">
        <v>513</v>
      </c>
      <c r="C514" s="86" t="s">
        <v>1180</v>
      </c>
      <c r="D514" s="241">
        <f>COUNTIF($C$1:$C514,C514)</f>
        <v>9</v>
      </c>
      <c r="E514" s="241" t="str">
        <f t="shared" si="27"/>
        <v>Favourite web sites9</v>
      </c>
      <c r="F514" s="86" t="s">
        <v>1197</v>
      </c>
      <c r="G514" s="242">
        <v>0.30134339622641515</v>
      </c>
      <c r="H514" s="245">
        <v>107.59927002695129</v>
      </c>
    </row>
    <row r="515" spans="1:8">
      <c r="A515" s="86" t="str">
        <v>site_bbcsport</v>
      </c>
      <c r="B515" s="239">
        <v>514</v>
      </c>
      <c r="C515" s="86" t="s">
        <v>1180</v>
      </c>
      <c r="D515" s="241">
        <f>COUNTIF($C$1:$C515,C515)</f>
        <v>10</v>
      </c>
      <c r="E515" s="241" t="str">
        <f t="shared" ref="E515:E578" si="28">C515&amp;D515</f>
        <v>Favourite web sites10</v>
      </c>
      <c r="F515" s="86" t="s">
        <v>1199</v>
      </c>
      <c r="G515" s="242">
        <v>0.16123018867924527</v>
      </c>
      <c r="H515" s="245">
        <v>104.32489298008906</v>
      </c>
    </row>
    <row r="516" spans="1:8">
      <c r="A516" s="86" t="str">
        <v>site_bet365</v>
      </c>
      <c r="B516" s="239">
        <v>515</v>
      </c>
      <c r="C516" s="86" t="s">
        <v>1180</v>
      </c>
      <c r="D516" s="241">
        <f>COUNTIF($C$1:$C516,C516)</f>
        <v>11</v>
      </c>
      <c r="E516" s="241" t="str">
        <f t="shared" si="28"/>
        <v>Favourite web sites11</v>
      </c>
      <c r="F516" s="86" t="s">
        <v>1201</v>
      </c>
      <c r="G516" s="242">
        <v>2.5573584905660376E-2</v>
      </c>
      <c r="H516" s="245">
        <v>99.866925270048711</v>
      </c>
    </row>
    <row r="517" spans="1:8">
      <c r="A517" s="86" t="str">
        <v>site_bing</v>
      </c>
      <c r="B517" s="239">
        <v>516</v>
      </c>
      <c r="C517" s="86" t="s">
        <v>1180</v>
      </c>
      <c r="D517" s="241">
        <f>COUNTIF($C$1:$C517,C517)</f>
        <v>12</v>
      </c>
      <c r="E517" s="241" t="str">
        <f t="shared" si="28"/>
        <v>Favourite web sites12</v>
      </c>
      <c r="F517" s="86" t="s">
        <v>1203</v>
      </c>
      <c r="G517" s="242">
        <v>1.9769811320754716E-2</v>
      </c>
      <c r="H517" s="245">
        <v>97.735143960038769</v>
      </c>
    </row>
    <row r="518" spans="1:8">
      <c r="A518" s="86" t="str">
        <v>site_boots</v>
      </c>
      <c r="B518" s="239">
        <v>517</v>
      </c>
      <c r="C518" s="86" t="s">
        <v>1180</v>
      </c>
      <c r="D518" s="241">
        <f>COUNTIF($C$1:$C518,C518)</f>
        <v>13</v>
      </c>
      <c r="E518" s="241" t="str">
        <f t="shared" si="28"/>
        <v>Favourite web sites13</v>
      </c>
      <c r="F518" s="86" t="s">
        <v>1205</v>
      </c>
      <c r="G518" s="242">
        <v>0.10787924528301888</v>
      </c>
      <c r="H518" s="245">
        <v>100.07201793399192</v>
      </c>
    </row>
    <row r="519" spans="1:8">
      <c r="A519" s="86" t="str">
        <v>site_buzzfeed</v>
      </c>
      <c r="B519" s="239">
        <v>518</v>
      </c>
      <c r="C519" s="86" t="s">
        <v>1180</v>
      </c>
      <c r="D519" s="241">
        <f>COUNTIF($C$1:$C519,C519)</f>
        <v>14</v>
      </c>
      <c r="E519" s="241" t="str">
        <f t="shared" si="28"/>
        <v>Favourite web sites14</v>
      </c>
      <c r="F519" s="86" t="s">
        <v>1207</v>
      </c>
      <c r="G519" s="242">
        <v>3.6856603773584906E-2</v>
      </c>
      <c r="H519" s="245">
        <v>103.34603806044336</v>
      </c>
    </row>
    <row r="520" spans="1:8">
      <c r="A520" s="86" t="str">
        <v>site_carphonewarehouse</v>
      </c>
      <c r="B520" s="239">
        <v>519</v>
      </c>
      <c r="C520" s="86" t="s">
        <v>1180</v>
      </c>
      <c r="D520" s="241">
        <f>COUNTIF($C$1:$C520,C520)</f>
        <v>15</v>
      </c>
      <c r="E520" s="241" t="str">
        <f t="shared" si="28"/>
        <v>Favourite web sites15</v>
      </c>
      <c r="F520" s="86" t="s">
        <v>1209</v>
      </c>
      <c r="G520" s="242">
        <v>1.8041509433962266E-2</v>
      </c>
      <c r="H520" s="245">
        <v>100.57352542812809</v>
      </c>
    </row>
    <row r="521" spans="1:8">
      <c r="A521" s="86" t="str">
        <v>site_comparethemarket</v>
      </c>
      <c r="B521" s="239">
        <v>520</v>
      </c>
      <c r="C521" s="86" t="s">
        <v>1180</v>
      </c>
      <c r="D521" s="241">
        <f>COUNTIF($C$1:$C521,C521)</f>
        <v>16</v>
      </c>
      <c r="E521" s="241" t="str">
        <f t="shared" si="28"/>
        <v>Favourite web sites16</v>
      </c>
      <c r="F521" s="86" t="s">
        <v>1211</v>
      </c>
      <c r="G521" s="242">
        <v>6.6384905660377372E-2</v>
      </c>
      <c r="H521" s="245">
        <v>100.361680603526</v>
      </c>
    </row>
    <row r="522" spans="1:8">
      <c r="A522" s="86" t="str">
        <v>site_confused</v>
      </c>
      <c r="B522" s="239">
        <v>521</v>
      </c>
      <c r="C522" s="86" t="s">
        <v>1180</v>
      </c>
      <c r="D522" s="241">
        <f>COUNTIF($C$1:$C522,C522)</f>
        <v>17</v>
      </c>
      <c r="E522" s="241" t="str">
        <f t="shared" si="28"/>
        <v>Favourite web sites17</v>
      </c>
      <c r="F522" s="86" t="s">
        <v>1213</v>
      </c>
      <c r="G522" s="242">
        <v>2.6660377358490573E-2</v>
      </c>
      <c r="H522" s="245">
        <v>98.954847357883878</v>
      </c>
    </row>
    <row r="523" spans="1:8">
      <c r="A523" s="86" t="str">
        <v>site_currys</v>
      </c>
      <c r="B523" s="239">
        <v>522</v>
      </c>
      <c r="C523" s="86" t="s">
        <v>1180</v>
      </c>
      <c r="D523" s="241">
        <f>COUNTIF($C$1:$C523,C523)</f>
        <v>18</v>
      </c>
      <c r="E523" s="241" t="str">
        <f t="shared" si="28"/>
        <v>Favourite web sites18</v>
      </c>
      <c r="F523" s="86" t="s">
        <v>1215</v>
      </c>
      <c r="G523" s="242">
        <v>5.8849056603773583E-2</v>
      </c>
      <c r="H523" s="245">
        <v>95.990103818608148</v>
      </c>
    </row>
    <row r="524" spans="1:8">
      <c r="A524" s="86" t="str">
        <v>site_digitalspy</v>
      </c>
      <c r="B524" s="239">
        <v>523</v>
      </c>
      <c r="C524" s="86" t="s">
        <v>1180</v>
      </c>
      <c r="D524" s="241">
        <f>COUNTIF($C$1:$C524,C524)</f>
        <v>19</v>
      </c>
      <c r="E524" s="241" t="str">
        <f t="shared" si="28"/>
        <v>Favourite web sites19</v>
      </c>
      <c r="F524" s="86" t="s">
        <v>1217</v>
      </c>
      <c r="G524" s="242">
        <v>2.2875471698113208E-2</v>
      </c>
      <c r="H524" s="245">
        <v>104.98187007419577</v>
      </c>
    </row>
    <row r="525" spans="1:8">
      <c r="A525" s="86" t="str">
        <v>site_direct</v>
      </c>
      <c r="B525" s="239">
        <v>524</v>
      </c>
      <c r="C525" s="86" t="s">
        <v>1180</v>
      </c>
      <c r="D525" s="241">
        <f>COUNTIF($C$1:$C525,C525)</f>
        <v>20</v>
      </c>
      <c r="E525" s="241" t="str">
        <f t="shared" si="28"/>
        <v>Favourite web sites20</v>
      </c>
      <c r="F525" s="86" t="s">
        <v>1219</v>
      </c>
      <c r="G525" s="242">
        <v>7.1618867924528318E-2</v>
      </c>
      <c r="H525" s="245">
        <v>98.115627591480276</v>
      </c>
    </row>
    <row r="526" spans="1:8">
      <c r="A526" s="86" t="str">
        <v>site_ebay</v>
      </c>
      <c r="B526" s="239">
        <v>525</v>
      </c>
      <c r="C526" s="86" t="s">
        <v>1180</v>
      </c>
      <c r="D526" s="241">
        <f>COUNTIF($C$1:$C526,C526)</f>
        <v>21</v>
      </c>
      <c r="E526" s="241" t="str">
        <f t="shared" si="28"/>
        <v>Favourite web sites21</v>
      </c>
      <c r="F526" s="86" t="s">
        <v>1221</v>
      </c>
      <c r="G526" s="242">
        <v>0.29447924528301883</v>
      </c>
      <c r="H526" s="245">
        <v>99.235005127643703</v>
      </c>
    </row>
    <row r="527" spans="1:8">
      <c r="A527" s="86" t="str">
        <v>site_etsy</v>
      </c>
      <c r="B527" s="239">
        <v>526</v>
      </c>
      <c r="C527" s="86" t="s">
        <v>1180</v>
      </c>
      <c r="D527" s="241">
        <f>COUNTIF($C$1:$C527,C527)</f>
        <v>22</v>
      </c>
      <c r="E527" s="241" t="str">
        <f t="shared" si="28"/>
        <v>Favourite web sites22</v>
      </c>
      <c r="F527" s="86" t="s">
        <v>1223</v>
      </c>
      <c r="G527" s="242">
        <v>6.9233962264150933E-2</v>
      </c>
      <c r="H527" s="245">
        <v>102.43393432409754</v>
      </c>
    </row>
    <row r="528" spans="1:8">
      <c r="A528" s="86" t="str">
        <v>site_expedia</v>
      </c>
      <c r="B528" s="239">
        <v>527</v>
      </c>
      <c r="C528" s="86" t="s">
        <v>1180</v>
      </c>
      <c r="D528" s="241">
        <f>COUNTIF($C$1:$C528,C528)</f>
        <v>23</v>
      </c>
      <c r="E528" s="241" t="str">
        <f t="shared" si="28"/>
        <v>Favourite web sites23</v>
      </c>
      <c r="F528" s="86" t="s">
        <v>1225</v>
      </c>
      <c r="G528" s="242">
        <v>3.9864150943396223E-2</v>
      </c>
      <c r="H528" s="245">
        <v>97.656938979959634</v>
      </c>
    </row>
    <row r="529" spans="1:8">
      <c r="A529" s="86" t="str">
        <v>site_freecycle</v>
      </c>
      <c r="B529" s="239">
        <v>528</v>
      </c>
      <c r="C529" s="86" t="s">
        <v>1180</v>
      </c>
      <c r="D529" s="241">
        <f>COUNTIF($C$1:$C529,C529)</f>
        <v>24</v>
      </c>
      <c r="E529" s="241" t="str">
        <f t="shared" si="28"/>
        <v>Favourite web sites24</v>
      </c>
      <c r="F529" s="86" t="s">
        <v>1227</v>
      </c>
      <c r="G529" s="242">
        <v>2.7611320754716985E-2</v>
      </c>
      <c r="H529" s="245">
        <v>103.04007310012904</v>
      </c>
    </row>
    <row r="530" spans="1:8">
      <c r="A530" s="86" t="str">
        <v>site_game</v>
      </c>
      <c r="B530" s="239">
        <v>529</v>
      </c>
      <c r="C530" s="86" t="s">
        <v>1180</v>
      </c>
      <c r="D530" s="241">
        <f>COUNTIF($C$1:$C530,C530)</f>
        <v>25</v>
      </c>
      <c r="E530" s="241" t="str">
        <f t="shared" si="28"/>
        <v>Favourite web sites25</v>
      </c>
      <c r="F530" s="86" t="s">
        <v>1229</v>
      </c>
      <c r="G530" s="242">
        <v>2.7875471698113212E-2</v>
      </c>
      <c r="H530" s="245">
        <v>91.389388957030206</v>
      </c>
    </row>
    <row r="531" spans="1:8">
      <c r="A531" s="86" t="str">
        <v>site_gmail</v>
      </c>
      <c r="B531" s="239">
        <v>530</v>
      </c>
      <c r="C531" s="86" t="s">
        <v>1180</v>
      </c>
      <c r="D531" s="241">
        <f>COUNTIF($C$1:$C531,C531)</f>
        <v>26</v>
      </c>
      <c r="E531" s="241" t="str">
        <f t="shared" si="28"/>
        <v>Favourite web sites26</v>
      </c>
      <c r="F531" s="86" t="s">
        <v>1231</v>
      </c>
      <c r="G531" s="242">
        <v>0.24039622641509434</v>
      </c>
      <c r="H531" s="245">
        <v>99.762867397061797</v>
      </c>
    </row>
    <row r="532" spans="1:8">
      <c r="A532" s="86" t="str">
        <v>site_google</v>
      </c>
      <c r="B532" s="239">
        <v>531</v>
      </c>
      <c r="C532" s="86" t="s">
        <v>1180</v>
      </c>
      <c r="D532" s="241">
        <f>COUNTIF($C$1:$C532,C532)</f>
        <v>27</v>
      </c>
      <c r="E532" s="241" t="str">
        <f t="shared" si="28"/>
        <v>Favourite web sites27</v>
      </c>
      <c r="F532" s="86" t="s">
        <v>1233</v>
      </c>
      <c r="G532" s="242">
        <v>0.41872830188679255</v>
      </c>
      <c r="H532" s="245">
        <v>102.43118273591942</v>
      </c>
    </row>
    <row r="533" spans="1:8">
      <c r="A533" s="86" t="str">
        <v>site_groupon</v>
      </c>
      <c r="B533" s="239">
        <v>532</v>
      </c>
      <c r="C533" s="86" t="s">
        <v>1180</v>
      </c>
      <c r="D533" s="241">
        <f>COUNTIF($C$1:$C533,C533)</f>
        <v>28</v>
      </c>
      <c r="E533" s="241" t="str">
        <f t="shared" si="28"/>
        <v>Favourite web sites28</v>
      </c>
      <c r="F533" s="86" t="s">
        <v>1235</v>
      </c>
      <c r="G533" s="242">
        <v>7.2203773584905664E-2</v>
      </c>
      <c r="H533" s="245">
        <v>100.3299532153563</v>
      </c>
    </row>
    <row r="534" spans="1:8">
      <c r="A534" s="86" t="str">
        <v>site_gumtree</v>
      </c>
      <c r="B534" s="239">
        <v>533</v>
      </c>
      <c r="C534" s="86" t="s">
        <v>1180</v>
      </c>
      <c r="D534" s="241">
        <f>COUNTIF($C$1:$C534,C534)</f>
        <v>29</v>
      </c>
      <c r="E534" s="241" t="str">
        <f t="shared" si="28"/>
        <v>Favourite web sites29</v>
      </c>
      <c r="F534" s="86" t="s">
        <v>1237</v>
      </c>
      <c r="G534" s="242">
        <v>6.2592452830188675E-2</v>
      </c>
      <c r="H534" s="245">
        <v>93.553357513675067</v>
      </c>
    </row>
    <row r="535" spans="1:8">
      <c r="A535" s="86" t="str">
        <v>site_healthline</v>
      </c>
      <c r="B535" s="239">
        <v>534</v>
      </c>
      <c r="C535" s="86" t="s">
        <v>1180</v>
      </c>
      <c r="D535" s="241">
        <f>COUNTIF($C$1:$C535,C535)</f>
        <v>30</v>
      </c>
      <c r="E535" s="241" t="str">
        <f t="shared" si="28"/>
        <v>Favourite web sites30</v>
      </c>
      <c r="F535" s="86" t="s">
        <v>1239</v>
      </c>
      <c r="G535" s="242">
        <v>1.087924528301887E-2</v>
      </c>
      <c r="H535" s="245">
        <v>99.023750492268448</v>
      </c>
    </row>
    <row r="536" spans="1:8">
      <c r="A536" s="86" t="str">
        <v>site_hotels</v>
      </c>
      <c r="B536" s="239">
        <v>535</v>
      </c>
      <c r="C536" s="86" t="s">
        <v>1180</v>
      </c>
      <c r="D536" s="241">
        <f>COUNTIF($C$1:$C536,C536)</f>
        <v>31</v>
      </c>
      <c r="E536" s="241" t="str">
        <f t="shared" si="28"/>
        <v>Favourite web sites31</v>
      </c>
      <c r="F536" s="86" t="s">
        <v>1241</v>
      </c>
      <c r="G536" s="242">
        <v>3.789056603773585E-2</v>
      </c>
      <c r="H536" s="245">
        <v>99.944216309159088</v>
      </c>
    </row>
    <row r="537" spans="1:8">
      <c r="A537" s="86" t="str">
        <v>site_hotukdeals</v>
      </c>
      <c r="B537" s="239">
        <v>536</v>
      </c>
      <c r="C537" s="86" t="s">
        <v>1180</v>
      </c>
      <c r="D537" s="241">
        <f>COUNTIF($C$1:$C537,C537)</f>
        <v>32</v>
      </c>
      <c r="E537" s="241" t="str">
        <f t="shared" si="28"/>
        <v>Favourite web sites32</v>
      </c>
      <c r="F537" s="86" t="s">
        <v>1243</v>
      </c>
      <c r="G537" s="242">
        <v>4.429056603773586E-2</v>
      </c>
      <c r="H537" s="245">
        <v>99.48093615094426</v>
      </c>
    </row>
    <row r="538" spans="1:8">
      <c r="A538" s="86" t="str">
        <v>site_huffingtonpost</v>
      </c>
      <c r="B538" s="239">
        <v>537</v>
      </c>
      <c r="C538" s="86" t="s">
        <v>1180</v>
      </c>
      <c r="D538" s="241">
        <f>COUNTIF($C$1:$C538,C538)</f>
        <v>33</v>
      </c>
      <c r="E538" s="241" t="str">
        <f t="shared" si="28"/>
        <v>Favourite web sites33</v>
      </c>
      <c r="F538" s="86" t="s">
        <v>1245</v>
      </c>
      <c r="G538" s="242">
        <v>2.6037735849056606E-2</v>
      </c>
      <c r="H538" s="245">
        <v>102.61523215137061</v>
      </c>
    </row>
    <row r="539" spans="1:8">
      <c r="A539" s="86" t="str">
        <v>site_hungryhouse</v>
      </c>
      <c r="B539" s="239">
        <v>538</v>
      </c>
      <c r="C539" s="86" t="s">
        <v>1180</v>
      </c>
      <c r="D539" s="241">
        <f>COUNTIF($C$1:$C539,C539)</f>
        <v>34</v>
      </c>
      <c r="E539" s="241" t="str">
        <f t="shared" si="28"/>
        <v>Favourite web sites34</v>
      </c>
      <c r="F539" s="86" t="s">
        <v>1247</v>
      </c>
      <c r="G539" s="242">
        <v>1.170943396226415E-2</v>
      </c>
      <c r="H539" s="245">
        <v>91.679825830790392</v>
      </c>
    </row>
    <row r="540" spans="1:8">
      <c r="A540" s="86" t="str">
        <v>site_ikea</v>
      </c>
      <c r="B540" s="239">
        <v>539</v>
      </c>
      <c r="C540" s="86" t="s">
        <v>1180</v>
      </c>
      <c r="D540" s="241">
        <f>COUNTIF($C$1:$C540,C540)</f>
        <v>35</v>
      </c>
      <c r="E540" s="241" t="str">
        <f t="shared" si="28"/>
        <v>Favourite web sites35</v>
      </c>
      <c r="F540" s="86" t="s">
        <v>1249</v>
      </c>
      <c r="G540" s="242">
        <v>7.4694339622641506E-2</v>
      </c>
      <c r="H540" s="245">
        <v>95.082271036836417</v>
      </c>
    </row>
    <row r="541" spans="1:8">
      <c r="A541" s="86" t="str">
        <v>site_imdb</v>
      </c>
      <c r="B541" s="239">
        <v>540</v>
      </c>
      <c r="C541" s="86" t="s">
        <v>1180</v>
      </c>
      <c r="D541" s="241">
        <f>COUNTIF($C$1:$C541,C541)</f>
        <v>36</v>
      </c>
      <c r="E541" s="241" t="str">
        <f t="shared" si="28"/>
        <v>Favourite web sites36</v>
      </c>
      <c r="F541" s="86" t="s">
        <v>1251</v>
      </c>
      <c r="G541" s="242">
        <v>5.1294339622641495E-2</v>
      </c>
      <c r="H541" s="245">
        <v>97.136553543899367</v>
      </c>
    </row>
    <row r="542" spans="1:8">
      <c r="A542" s="86" t="str">
        <v>site_jamieoliver</v>
      </c>
      <c r="B542" s="239">
        <v>541</v>
      </c>
      <c r="C542" s="86" t="s">
        <v>1180</v>
      </c>
      <c r="D542" s="241">
        <f>COUNTIF($C$1:$C542,C542)</f>
        <v>37</v>
      </c>
      <c r="E542" s="241" t="str">
        <f t="shared" si="28"/>
        <v>Favourite web sites37</v>
      </c>
      <c r="F542" s="86" t="s">
        <v>1253</v>
      </c>
      <c r="G542" s="242">
        <v>2.1803773584905661E-2</v>
      </c>
      <c r="H542" s="245">
        <v>105.76336404044768</v>
      </c>
    </row>
    <row r="543" spans="1:8">
      <c r="A543" s="86" t="str">
        <v>site_johnlewis</v>
      </c>
      <c r="B543" s="239">
        <v>542</v>
      </c>
      <c r="C543" s="86" t="s">
        <v>1180</v>
      </c>
      <c r="D543" s="241">
        <f>COUNTIF($C$1:$C543,C543)</f>
        <v>38</v>
      </c>
      <c r="E543" s="241" t="str">
        <f t="shared" si="28"/>
        <v>Favourite web sites38</v>
      </c>
      <c r="F543" s="86" t="s">
        <v>1255</v>
      </c>
      <c r="G543" s="242">
        <v>9.5803773584905647E-2</v>
      </c>
      <c r="H543" s="245">
        <v>115.66269963864808</v>
      </c>
    </row>
    <row r="544" spans="1:8">
      <c r="A544" s="86" t="str">
        <v>site_justeat</v>
      </c>
      <c r="B544" s="239">
        <v>543</v>
      </c>
      <c r="C544" s="86" t="s">
        <v>1180</v>
      </c>
      <c r="D544" s="241">
        <f>COUNTIF($C$1:$C544,C544)</f>
        <v>39</v>
      </c>
      <c r="E544" s="241" t="str">
        <f t="shared" si="28"/>
        <v>Favourite web sites39</v>
      </c>
      <c r="F544" s="86" t="s">
        <v>1257</v>
      </c>
      <c r="G544" s="242">
        <v>9.6279245283018858E-2</v>
      </c>
      <c r="H544" s="245">
        <v>86.662808793775127</v>
      </c>
    </row>
    <row r="545" spans="1:8">
      <c r="A545" s="86" t="str">
        <v>site_lastminute</v>
      </c>
      <c r="B545" s="239">
        <v>544</v>
      </c>
      <c r="C545" s="86" t="s">
        <v>1180</v>
      </c>
      <c r="D545" s="241">
        <f>COUNTIF($C$1:$C545,C545)</f>
        <v>40</v>
      </c>
      <c r="E545" s="241" t="str">
        <f t="shared" si="28"/>
        <v>Favourite web sites40</v>
      </c>
      <c r="F545" s="86" t="s">
        <v>1259</v>
      </c>
      <c r="G545" s="242">
        <v>3.0041509433962266E-2</v>
      </c>
      <c r="H545" s="245">
        <v>101.38090318435404</v>
      </c>
    </row>
    <row r="546" spans="1:8">
      <c r="A546" s="86" t="str">
        <v>site_marksandspencer</v>
      </c>
      <c r="B546" s="239">
        <v>545</v>
      </c>
      <c r="C546" s="86" t="s">
        <v>1180</v>
      </c>
      <c r="D546" s="241">
        <f>COUNTIF($C$1:$C546,C546)</f>
        <v>41</v>
      </c>
      <c r="E546" s="241" t="str">
        <f t="shared" si="28"/>
        <v>Favourite web sites41</v>
      </c>
      <c r="F546" s="86" t="s">
        <v>1261</v>
      </c>
      <c r="G546" s="242">
        <v>0.12893584905660377</v>
      </c>
      <c r="H546" s="245">
        <v>108.71700486903551</v>
      </c>
    </row>
    <row r="547" spans="1:8">
      <c r="A547" s="86" t="str">
        <v>site_microsoft</v>
      </c>
      <c r="B547" s="239">
        <v>546</v>
      </c>
      <c r="C547" s="86" t="s">
        <v>1180</v>
      </c>
      <c r="D547" s="241">
        <f>COUNTIF($C$1:$C547,C547)</f>
        <v>42</v>
      </c>
      <c r="E547" s="241" t="str">
        <f t="shared" si="28"/>
        <v>Favourite web sites42</v>
      </c>
      <c r="F547" s="86" t="s">
        <v>1263</v>
      </c>
      <c r="G547" s="242">
        <v>8.5335849056603783E-2</v>
      </c>
      <c r="H547" s="245">
        <v>102.27797897599542</v>
      </c>
    </row>
    <row r="548" spans="1:8">
      <c r="A548" s="86" t="str">
        <v>site_moneysavingexpert</v>
      </c>
      <c r="B548" s="239">
        <v>547</v>
      </c>
      <c r="C548" s="86" t="s">
        <v>1180</v>
      </c>
      <c r="D548" s="241">
        <f>COUNTIF($C$1:$C548,C548)</f>
        <v>43</v>
      </c>
      <c r="E548" s="241" t="str">
        <f t="shared" si="28"/>
        <v>Favourite web sites43</v>
      </c>
      <c r="F548" s="86" t="s">
        <v>1265</v>
      </c>
      <c r="G548" s="242">
        <v>0.17501886792452831</v>
      </c>
      <c r="H548" s="245">
        <v>104.56389435200933</v>
      </c>
    </row>
    <row r="549" spans="1:8">
      <c r="A549" s="86" t="str">
        <v>site_moneysupermarket</v>
      </c>
      <c r="B549" s="239">
        <v>548</v>
      </c>
      <c r="C549" s="86" t="s">
        <v>1180</v>
      </c>
      <c r="D549" s="241">
        <f>COUNTIF($C$1:$C549,C549)</f>
        <v>44</v>
      </c>
      <c r="E549" s="241" t="str">
        <f t="shared" si="28"/>
        <v>Favourite web sites44</v>
      </c>
      <c r="F549" s="86" t="s">
        <v>1267</v>
      </c>
      <c r="G549" s="242">
        <v>7.9215094339622635E-2</v>
      </c>
      <c r="H549" s="245">
        <v>103.88049217835925</v>
      </c>
    </row>
    <row r="550" spans="1:8">
      <c r="A550" s="86" t="str">
        <v>site_msn</v>
      </c>
      <c r="B550" s="239">
        <v>549</v>
      </c>
      <c r="C550" s="86" t="s">
        <v>1180</v>
      </c>
      <c r="D550" s="241">
        <f>COUNTIF($C$1:$C550,C550)</f>
        <v>45</v>
      </c>
      <c r="E550" s="241" t="str">
        <f t="shared" si="28"/>
        <v>Favourite web sites45</v>
      </c>
      <c r="F550" s="86" t="s">
        <v>1269</v>
      </c>
      <c r="G550" s="242">
        <v>3.283773584905661E-2</v>
      </c>
      <c r="H550" s="245">
        <v>98.454389018127173</v>
      </c>
    </row>
    <row r="551" spans="1:8">
      <c r="A551" s="86" t="str">
        <v>site_mumsnet</v>
      </c>
      <c r="B551" s="239">
        <v>550</v>
      </c>
      <c r="C551" s="86" t="s">
        <v>1180</v>
      </c>
      <c r="D551" s="241">
        <f>COUNTIF($C$1:$C551,C551)</f>
        <v>46</v>
      </c>
      <c r="E551" s="241" t="str">
        <f t="shared" si="28"/>
        <v>Favourite web sites46</v>
      </c>
      <c r="F551" s="86" t="s">
        <v>1271</v>
      </c>
      <c r="G551" s="242">
        <v>2.0207547169811324E-2</v>
      </c>
      <c r="H551" s="245">
        <v>103.24343252902966</v>
      </c>
    </row>
    <row r="552" spans="1:8">
      <c r="A552" s="86" t="str">
        <v>site_nationallottery</v>
      </c>
      <c r="B552" s="239">
        <v>551</v>
      </c>
      <c r="C552" s="86" t="s">
        <v>1180</v>
      </c>
      <c r="D552" s="241">
        <f>COUNTIF($C$1:$C552,C552)</f>
        <v>47</v>
      </c>
      <c r="E552" s="241" t="str">
        <f t="shared" si="28"/>
        <v>Favourite web sites47</v>
      </c>
      <c r="F552" s="86" t="s">
        <v>1273</v>
      </c>
      <c r="G552" s="242">
        <v>0.10684150943396227</v>
      </c>
      <c r="H552" s="245">
        <v>99.86823119737592</v>
      </c>
    </row>
    <row r="553" spans="1:8">
      <c r="A553" s="86" t="str">
        <v>site_nationalrail</v>
      </c>
      <c r="B553" s="239">
        <v>552</v>
      </c>
      <c r="C553" s="86" t="s">
        <v>1180</v>
      </c>
      <c r="D553" s="241">
        <f>COUNTIF($C$1:$C553,C553)</f>
        <v>48</v>
      </c>
      <c r="E553" s="241" t="str">
        <f t="shared" si="28"/>
        <v>Favourite web sites48</v>
      </c>
      <c r="F553" s="86" t="s">
        <v>1275</v>
      </c>
      <c r="G553" s="242">
        <v>5.5441509433962262E-2</v>
      </c>
      <c r="H553" s="245">
        <v>101.67283689822749</v>
      </c>
    </row>
    <row r="554" spans="1:8">
      <c r="A554" s="86" t="str">
        <v>site_netnums</v>
      </c>
      <c r="B554" s="239">
        <v>553</v>
      </c>
      <c r="C554" s="86" t="s">
        <v>1180</v>
      </c>
      <c r="D554" s="241">
        <f>COUNTIF($C$1:$C554,C554)</f>
        <v>49</v>
      </c>
      <c r="E554" s="241" t="str">
        <f t="shared" si="28"/>
        <v>Favourite web sites49</v>
      </c>
      <c r="F554" s="86" t="s">
        <v>1277</v>
      </c>
      <c r="G554" s="242">
        <v>1.4924528301886793E-2</v>
      </c>
      <c r="H554" s="245">
        <v>99.193893549405061</v>
      </c>
    </row>
    <row r="555" spans="1:8">
      <c r="A555" s="86" t="str">
        <v>site_nhs</v>
      </c>
      <c r="B555" s="239">
        <v>554</v>
      </c>
      <c r="C555" s="86" t="s">
        <v>1180</v>
      </c>
      <c r="D555" s="241">
        <f>COUNTIF($C$1:$C555,C555)</f>
        <v>50</v>
      </c>
      <c r="E555" s="241" t="str">
        <f t="shared" si="28"/>
        <v>Favourite web sites50</v>
      </c>
      <c r="F555" s="86" t="s">
        <v>1279</v>
      </c>
      <c r="G555" s="242">
        <v>6.1339622641509446E-2</v>
      </c>
      <c r="H555" s="245">
        <v>95.520318867857583</v>
      </c>
    </row>
    <row r="556" spans="1:8">
      <c r="A556" s="86" t="str">
        <v>site_notonthehighstreet</v>
      </c>
      <c r="B556" s="239">
        <v>555</v>
      </c>
      <c r="C556" s="86" t="s">
        <v>1180</v>
      </c>
      <c r="D556" s="241">
        <f>COUNTIF($C$1:$C556,C556)</f>
        <v>51</v>
      </c>
      <c r="E556" s="241" t="str">
        <f t="shared" si="28"/>
        <v>Favourite web sites51</v>
      </c>
      <c r="F556" s="86" t="s">
        <v>1281</v>
      </c>
      <c r="G556" s="242">
        <v>4.5381132075471703E-2</v>
      </c>
      <c r="H556" s="245">
        <v>100.79014394552868</v>
      </c>
    </row>
    <row r="557" spans="1:8">
      <c r="A557" s="86" t="str">
        <v>site_premierleague</v>
      </c>
      <c r="B557" s="239">
        <v>556</v>
      </c>
      <c r="C557" s="86" t="s">
        <v>1180</v>
      </c>
      <c r="D557" s="241">
        <f>COUNTIF($C$1:$C557,C557)</f>
        <v>52</v>
      </c>
      <c r="E557" s="241" t="str">
        <f t="shared" si="28"/>
        <v>Favourite web sites52</v>
      </c>
      <c r="F557" s="86" t="s">
        <v>1283</v>
      </c>
      <c r="G557" s="242">
        <v>5.8067924528301895E-2</v>
      </c>
      <c r="H557" s="245">
        <v>100.64675841499616</v>
      </c>
    </row>
    <row r="558" spans="1:8">
      <c r="A558" s="86" t="str">
        <v>site_quidco</v>
      </c>
      <c r="B558" s="239">
        <v>557</v>
      </c>
      <c r="C558" s="86" t="s">
        <v>1180</v>
      </c>
      <c r="D558" s="241">
        <f>COUNTIF($C$1:$C558,C558)</f>
        <v>53</v>
      </c>
      <c r="E558" s="241" t="str">
        <f t="shared" si="28"/>
        <v>Favourite web sites53</v>
      </c>
      <c r="F558" s="86" t="s">
        <v>1285</v>
      </c>
      <c r="G558" s="242">
        <v>3.761132075471698E-2</v>
      </c>
      <c r="H558" s="245">
        <v>105.31806096056826</v>
      </c>
    </row>
    <row r="559" spans="1:8">
      <c r="A559" s="86" t="str">
        <v>site_quora</v>
      </c>
      <c r="B559" s="239">
        <v>558</v>
      </c>
      <c r="C559" s="86" t="s">
        <v>1180</v>
      </c>
      <c r="D559" s="241">
        <f>COUNTIF($C$1:$C559,C559)</f>
        <v>54</v>
      </c>
      <c r="E559" s="241" t="str">
        <f t="shared" si="28"/>
        <v>Favourite web sites54</v>
      </c>
      <c r="F559" s="86" t="s">
        <v>1287</v>
      </c>
      <c r="G559" s="242">
        <v>1.8554716981132074E-2</v>
      </c>
      <c r="H559" s="245">
        <v>99.754127310549379</v>
      </c>
    </row>
    <row r="560" spans="1:8">
      <c r="A560" s="86" t="str">
        <v>site_rightmove</v>
      </c>
      <c r="B560" s="239">
        <v>559</v>
      </c>
      <c r="C560" s="86" t="s">
        <v>1180</v>
      </c>
      <c r="D560" s="241">
        <f>COUNTIF($C$1:$C560,C560)</f>
        <v>55</v>
      </c>
      <c r="E560" s="241" t="str">
        <f t="shared" si="28"/>
        <v>Favourite web sites55</v>
      </c>
      <c r="F560" s="86" t="s">
        <v>1289</v>
      </c>
      <c r="G560" s="242">
        <v>8.94943396226415E-2</v>
      </c>
      <c r="H560" s="245">
        <v>110.3879882199609</v>
      </c>
    </row>
    <row r="561" spans="1:8">
      <c r="A561" s="86" t="str">
        <v>site_santander</v>
      </c>
      <c r="B561" s="239">
        <v>560</v>
      </c>
      <c r="C561" s="86" t="s">
        <v>1180</v>
      </c>
      <c r="D561" s="241">
        <f>COUNTIF($C$1:$C561,C561)</f>
        <v>56</v>
      </c>
      <c r="E561" s="241" t="str">
        <f t="shared" si="28"/>
        <v>Favourite web sites56</v>
      </c>
      <c r="F561" s="86" t="s">
        <v>1291</v>
      </c>
      <c r="G561" s="242">
        <v>7.2377358490566035E-2</v>
      </c>
      <c r="H561" s="245">
        <v>105.13570905387685</v>
      </c>
    </row>
    <row r="562" spans="1:8">
      <c r="A562" s="86" t="str">
        <v>site_selfridges</v>
      </c>
      <c r="B562" s="239">
        <v>561</v>
      </c>
      <c r="C562" s="86" t="s">
        <v>1180</v>
      </c>
      <c r="D562" s="241">
        <f>COUNTIF($C$1:$C562,C562)</f>
        <v>57</v>
      </c>
      <c r="E562" s="241" t="str">
        <f t="shared" si="28"/>
        <v>Favourite web sites57</v>
      </c>
      <c r="F562" s="86" t="s">
        <v>1293</v>
      </c>
      <c r="G562" s="242">
        <v>1.9818867924528302E-2</v>
      </c>
      <c r="H562" s="245">
        <v>99.882320083722817</v>
      </c>
    </row>
    <row r="563" spans="1:8">
      <c r="A563" s="86" t="str">
        <v>site_skynews</v>
      </c>
      <c r="B563" s="239">
        <v>562</v>
      </c>
      <c r="C563" s="86" t="s">
        <v>1180</v>
      </c>
      <c r="D563" s="241">
        <f>COUNTIF($C$1:$C563,C563)</f>
        <v>58</v>
      </c>
      <c r="E563" s="241" t="str">
        <f t="shared" si="28"/>
        <v>Favourite web sites58</v>
      </c>
      <c r="F563" s="86" t="s">
        <v>1295</v>
      </c>
      <c r="G563" s="242">
        <v>8.6052830188679236E-2</v>
      </c>
      <c r="H563" s="245">
        <v>98.97498901441125</v>
      </c>
    </row>
    <row r="564" spans="1:8">
      <c r="A564" s="86" t="str">
        <v>site_skysports</v>
      </c>
      <c r="B564" s="239">
        <v>563</v>
      </c>
      <c r="C564" s="86" t="s">
        <v>1180</v>
      </c>
      <c r="D564" s="241">
        <f>COUNTIF($C$1:$C564,C564)</f>
        <v>59</v>
      </c>
      <c r="E564" s="241" t="str">
        <f t="shared" si="28"/>
        <v>Favourite web sites59</v>
      </c>
      <c r="F564" s="86" t="s">
        <v>1297</v>
      </c>
      <c r="G564" s="242">
        <v>9.2675471698113215E-2</v>
      </c>
      <c r="H564" s="245">
        <v>99.874747264601552</v>
      </c>
    </row>
    <row r="565" spans="1:8">
      <c r="A565" s="86" t="str">
        <v>site_soundcloud</v>
      </c>
      <c r="B565" s="239">
        <v>564</v>
      </c>
      <c r="C565" s="86" t="s">
        <v>1180</v>
      </c>
      <c r="D565" s="241">
        <f>COUNTIF($C$1:$C565,C565)</f>
        <v>60</v>
      </c>
      <c r="E565" s="241" t="str">
        <f t="shared" si="28"/>
        <v>Favourite web sites60</v>
      </c>
      <c r="F565" s="86" t="s">
        <v>1299</v>
      </c>
      <c r="G565" s="242">
        <v>2.8411320754716977E-2</v>
      </c>
      <c r="H565" s="245">
        <v>100.39191639387219</v>
      </c>
    </row>
    <row r="566" spans="1:8">
      <c r="A566" s="86" t="str">
        <v>site_spotify</v>
      </c>
      <c r="B566" s="239">
        <v>565</v>
      </c>
      <c r="C566" s="86" t="s">
        <v>1180</v>
      </c>
      <c r="D566" s="241">
        <f>COUNTIF($C$1:$C566,C566)</f>
        <v>61</v>
      </c>
      <c r="E566" s="241" t="str">
        <f t="shared" si="28"/>
        <v>Favourite web sites61</v>
      </c>
      <c r="F566" s="86" t="s">
        <v>1301</v>
      </c>
      <c r="G566" s="242">
        <v>0.17436226415094344</v>
      </c>
      <c r="H566" s="245">
        <v>100.11476221918329</v>
      </c>
    </row>
    <row r="567" spans="1:8">
      <c r="A567" s="86" t="str">
        <v>site_tesco</v>
      </c>
      <c r="B567" s="239">
        <v>566</v>
      </c>
      <c r="C567" s="86" t="s">
        <v>1180</v>
      </c>
      <c r="D567" s="241">
        <f>COUNTIF($C$1:$C567,C567)</f>
        <v>62</v>
      </c>
      <c r="E567" s="241" t="str">
        <f t="shared" si="28"/>
        <v>Favourite web sites62</v>
      </c>
      <c r="F567" s="86" t="s">
        <v>1303</v>
      </c>
      <c r="G567" s="242">
        <v>0.14795094339622636</v>
      </c>
      <c r="H567" s="245">
        <v>100.07136880008491</v>
      </c>
    </row>
    <row r="568" spans="1:8">
      <c r="A568" s="86" t="str">
        <v>site_theladbible</v>
      </c>
      <c r="B568" s="239">
        <v>567</v>
      </c>
      <c r="C568" s="86" t="s">
        <v>1180</v>
      </c>
      <c r="D568" s="241">
        <f>COUNTIF($C$1:$C568,C568)</f>
        <v>63</v>
      </c>
      <c r="E568" s="241" t="str">
        <f t="shared" si="28"/>
        <v>Favourite web sites63</v>
      </c>
      <c r="F568" s="86" t="s">
        <v>1305</v>
      </c>
      <c r="G568" s="242">
        <v>3.4864150943396233E-2</v>
      </c>
      <c r="H568" s="245">
        <v>100.49230978057879</v>
      </c>
    </row>
    <row r="569" spans="1:8">
      <c r="A569" s="86" t="str">
        <v>site_ticketmaster</v>
      </c>
      <c r="B569" s="239">
        <v>568</v>
      </c>
      <c r="C569" s="86" t="s">
        <v>1180</v>
      </c>
      <c r="D569" s="241">
        <f>COUNTIF($C$1:$C569,C569)</f>
        <v>64</v>
      </c>
      <c r="E569" s="241" t="str">
        <f t="shared" si="28"/>
        <v>Favourite web sites64</v>
      </c>
      <c r="F569" s="86" t="s">
        <v>1307</v>
      </c>
      <c r="G569" s="242">
        <v>3.2550943396226419E-2</v>
      </c>
      <c r="H569" s="245">
        <v>98.108507526732865</v>
      </c>
    </row>
    <row r="570" spans="1:8">
      <c r="A570" s="86" t="str">
        <v>site_topshop</v>
      </c>
      <c r="B570" s="239">
        <v>569</v>
      </c>
      <c r="C570" s="86" t="s">
        <v>1180</v>
      </c>
      <c r="D570" s="241">
        <f>COUNTIF($C$1:$C570,C570)</f>
        <v>65</v>
      </c>
      <c r="E570" s="241" t="str">
        <f t="shared" si="28"/>
        <v>Favourite web sites65</v>
      </c>
      <c r="F570" s="86" t="s">
        <v>1309</v>
      </c>
      <c r="G570" s="242">
        <v>3.0977358490566036E-2</v>
      </c>
      <c r="H570" s="245">
        <v>100.55379090913146</v>
      </c>
    </row>
    <row r="571" spans="1:8">
      <c r="A571" s="86" t="str">
        <v>site_tripadvisor</v>
      </c>
      <c r="B571" s="239">
        <v>570</v>
      </c>
      <c r="C571" s="86" t="s">
        <v>1180</v>
      </c>
      <c r="D571" s="241">
        <f>COUNTIF($C$1:$C571,C571)</f>
        <v>66</v>
      </c>
      <c r="E571" s="241" t="str">
        <f t="shared" si="28"/>
        <v>Favourite web sites66</v>
      </c>
      <c r="F571" s="86" t="s">
        <v>1311</v>
      </c>
      <c r="G571" s="242">
        <v>0.11410566037735849</v>
      </c>
      <c r="H571" s="245">
        <v>106.00867366418345</v>
      </c>
    </row>
    <row r="572" spans="1:8">
      <c r="A572" s="86" t="str">
        <v>site_trivago</v>
      </c>
      <c r="B572" s="239">
        <v>571</v>
      </c>
      <c r="C572" s="86" t="s">
        <v>1180</v>
      </c>
      <c r="D572" s="241">
        <f>COUNTIF($C$1:$C572,C572)</f>
        <v>67</v>
      </c>
      <c r="E572" s="241" t="str">
        <f t="shared" si="28"/>
        <v>Favourite web sites67</v>
      </c>
      <c r="F572" s="86" t="s">
        <v>1313</v>
      </c>
      <c r="G572" s="242">
        <v>3.3373584905660385E-2</v>
      </c>
      <c r="H572" s="245">
        <v>96.073374032068401</v>
      </c>
    </row>
    <row r="573" spans="1:8">
      <c r="A573" s="86" t="str">
        <v>site_tui</v>
      </c>
      <c r="B573" s="239">
        <v>572</v>
      </c>
      <c r="C573" s="86" t="s">
        <v>1180</v>
      </c>
      <c r="D573" s="241">
        <f>COUNTIF($C$1:$C573,C573)</f>
        <v>68</v>
      </c>
      <c r="E573" s="241" t="str">
        <f t="shared" si="28"/>
        <v>Favourite web sites68</v>
      </c>
      <c r="F573" s="86" t="s">
        <v>1315</v>
      </c>
      <c r="G573" s="242">
        <v>2.8113207547169807E-2</v>
      </c>
      <c r="H573" s="245">
        <v>99.986721046602256</v>
      </c>
    </row>
    <row r="574" spans="1:8">
      <c r="A574" s="86" t="str">
        <v>site_twitch</v>
      </c>
      <c r="B574" s="239">
        <v>573</v>
      </c>
      <c r="C574" s="86" t="s">
        <v>1180</v>
      </c>
      <c r="D574" s="241">
        <f>COUNTIF($C$1:$C574,C574)</f>
        <v>69</v>
      </c>
      <c r="E574" s="241" t="str">
        <f t="shared" si="28"/>
        <v>Favourite web sites69</v>
      </c>
      <c r="F574" s="86" t="s">
        <v>1317</v>
      </c>
      <c r="G574" s="242">
        <v>2.9992452830188678E-2</v>
      </c>
      <c r="H574" s="245">
        <v>103.01445099056279</v>
      </c>
    </row>
    <row r="575" spans="1:8">
      <c r="A575" s="86" t="str">
        <v>site_very</v>
      </c>
      <c r="B575" s="239">
        <v>574</v>
      </c>
      <c r="C575" s="86" t="s">
        <v>1180</v>
      </c>
      <c r="D575" s="241">
        <f>COUNTIF($C$1:$C575,C575)</f>
        <v>70</v>
      </c>
      <c r="E575" s="241" t="str">
        <f t="shared" si="28"/>
        <v>Favourite web sites70</v>
      </c>
      <c r="F575" s="86" t="s">
        <v>1319</v>
      </c>
      <c r="G575" s="242">
        <v>3.1362264150943404E-2</v>
      </c>
      <c r="H575" s="245">
        <v>87.621084607386933</v>
      </c>
    </row>
    <row r="576" spans="1:8">
      <c r="A576" s="86" t="str">
        <v>site_vevo</v>
      </c>
      <c r="B576" s="239">
        <v>575</v>
      </c>
      <c r="C576" s="86" t="s">
        <v>1180</v>
      </c>
      <c r="D576" s="241">
        <f>COUNTIF($C$1:$C576,C576)</f>
        <v>71</v>
      </c>
      <c r="E576" s="241" t="str">
        <f t="shared" si="28"/>
        <v>Favourite web sites71</v>
      </c>
      <c r="F576" s="86" t="s">
        <v>1321</v>
      </c>
      <c r="G576" s="242">
        <v>1.3656603773584904E-2</v>
      </c>
      <c r="H576" s="245">
        <v>99.998628075302051</v>
      </c>
    </row>
    <row r="577" spans="1:8">
      <c r="A577" s="86" t="str">
        <v>site_vice</v>
      </c>
      <c r="B577" s="239">
        <v>576</v>
      </c>
      <c r="C577" s="86" t="s">
        <v>1180</v>
      </c>
      <c r="D577" s="241">
        <f>COUNTIF($C$1:$C577,C577)</f>
        <v>72</v>
      </c>
      <c r="E577" s="241" t="str">
        <f t="shared" si="28"/>
        <v>Favourite web sites72</v>
      </c>
      <c r="F577" s="86" t="s">
        <v>1323</v>
      </c>
      <c r="G577" s="242">
        <v>1.1230188679245287E-2</v>
      </c>
      <c r="H577" s="245">
        <v>101.54848332533879</v>
      </c>
    </row>
    <row r="578" spans="1:8">
      <c r="A578" s="86" t="str">
        <v>site_wikihow</v>
      </c>
      <c r="B578" s="239">
        <v>577</v>
      </c>
      <c r="C578" s="86" t="s">
        <v>1180</v>
      </c>
      <c r="D578" s="241">
        <f>COUNTIF($C$1:$C578,C578)</f>
        <v>73</v>
      </c>
      <c r="E578" s="241" t="str">
        <f t="shared" si="28"/>
        <v>Favourite web sites73</v>
      </c>
      <c r="F578" s="86" t="s">
        <v>1325</v>
      </c>
      <c r="G578" s="242">
        <v>2.23811320754717E-2</v>
      </c>
      <c r="H578" s="245">
        <v>94.98425685876704</v>
      </c>
    </row>
    <row r="579" spans="1:8">
      <c r="A579" s="86" t="str">
        <v>site_wiki</v>
      </c>
      <c r="B579" s="239">
        <v>578</v>
      </c>
      <c r="C579" s="86" t="s">
        <v>1180</v>
      </c>
      <c r="D579" s="241">
        <f>COUNTIF($C$1:$C579,C579)</f>
        <v>74</v>
      </c>
      <c r="E579" s="241" t="str">
        <f t="shared" ref="E579:E642" si="29">C579&amp;D579</f>
        <v>Favourite web sites74</v>
      </c>
      <c r="F579" s="86" t="s">
        <v>1327</v>
      </c>
      <c r="G579" s="242">
        <v>0.1884943396226415</v>
      </c>
      <c r="H579" s="245">
        <v>103.54775777407585</v>
      </c>
    </row>
    <row r="580" spans="1:8">
      <c r="A580" s="86" t="str">
        <v>site_williamhill</v>
      </c>
      <c r="B580" s="239">
        <v>579</v>
      </c>
      <c r="C580" s="86" t="s">
        <v>1180</v>
      </c>
      <c r="D580" s="241">
        <f>COUNTIF($C$1:$C580,C580)</f>
        <v>75</v>
      </c>
      <c r="E580" s="241" t="str">
        <f t="shared" si="29"/>
        <v>Favourite web sites75</v>
      </c>
      <c r="F580" s="86" t="s">
        <v>1329</v>
      </c>
      <c r="G580" s="242">
        <v>2.5475471698113213E-2</v>
      </c>
      <c r="H580" s="245">
        <v>98.494235255972654</v>
      </c>
    </row>
    <row r="581" spans="1:8">
      <c r="A581" s="86" t="str">
        <v>site_yahoo</v>
      </c>
      <c r="B581" s="239">
        <v>580</v>
      </c>
      <c r="C581" s="86" t="s">
        <v>1180</v>
      </c>
      <c r="D581" s="241">
        <f>COUNTIF($C$1:$C581,C581)</f>
        <v>76</v>
      </c>
      <c r="E581" s="241" t="str">
        <f t="shared" si="29"/>
        <v>Favourite web sites76</v>
      </c>
      <c r="F581" s="86" t="s">
        <v>1331</v>
      </c>
      <c r="G581" s="242">
        <v>6.970188679245283E-2</v>
      </c>
      <c r="H581" s="245">
        <v>100.20101014777272</v>
      </c>
    </row>
    <row r="582" spans="1:8">
      <c r="A582" s="86" t="str">
        <v>site_zoopla</v>
      </c>
      <c r="B582" s="239">
        <v>581</v>
      </c>
      <c r="C582" s="86" t="s">
        <v>1180</v>
      </c>
      <c r="D582" s="241">
        <f>COUNTIF($C$1:$C582,C582)</f>
        <v>77</v>
      </c>
      <c r="E582" s="241" t="str">
        <f t="shared" si="29"/>
        <v>Favourite web sites77</v>
      </c>
      <c r="F582" s="86" t="s">
        <v>1333</v>
      </c>
      <c r="G582" s="242">
        <v>4.3049056603773589E-2</v>
      </c>
      <c r="H582" s="245">
        <v>96.886146073687925</v>
      </c>
    </row>
    <row r="583" spans="1:8">
      <c r="A583" s="86" t="str">
        <v>shopm10</v>
      </c>
      <c r="B583" s="239">
        <v>582</v>
      </c>
      <c r="C583" s="86" t="s">
        <v>1336</v>
      </c>
      <c r="D583" s="241">
        <f>COUNTIF($C$1:$C583,C583)</f>
        <v>1</v>
      </c>
      <c r="E583" s="241" t="str">
        <f t="shared" si="29"/>
        <v>Supermarket: shop at (1+ times per month)1</v>
      </c>
      <c r="F583" s="86" t="s">
        <v>1337</v>
      </c>
      <c r="G583" s="242">
        <v>0.37788679245283008</v>
      </c>
      <c r="H583" s="245">
        <v>97.65718676141357</v>
      </c>
    </row>
    <row r="584" spans="1:8">
      <c r="A584" s="86" t="str">
        <v>shopm1</v>
      </c>
      <c r="B584" s="239">
        <v>583</v>
      </c>
      <c r="C584" s="86" t="s">
        <v>1336</v>
      </c>
      <c r="D584" s="241">
        <f>COUNTIF($C$1:$C584,C584)</f>
        <v>2</v>
      </c>
      <c r="E584" s="241" t="str">
        <f t="shared" si="29"/>
        <v>Supermarket: shop at (1+ times per month)2</v>
      </c>
      <c r="F584" s="86" t="s">
        <v>1339</v>
      </c>
      <c r="G584" s="242">
        <v>0.37010943396226409</v>
      </c>
      <c r="H584" s="245">
        <v>89.887286754869919</v>
      </c>
    </row>
    <row r="585" spans="1:8">
      <c r="A585" s="86" t="str">
        <v>shopm2</v>
      </c>
      <c r="B585" s="239">
        <v>584</v>
      </c>
      <c r="C585" s="86" t="s">
        <v>1336</v>
      </c>
      <c r="D585" s="241">
        <f>COUNTIF($C$1:$C585,C585)</f>
        <v>3</v>
      </c>
      <c r="E585" s="241" t="str">
        <f t="shared" si="29"/>
        <v>Supermarket: shop at (1+ times per month)3</v>
      </c>
      <c r="F585" s="86" t="s">
        <v>1341</v>
      </c>
      <c r="G585" s="242">
        <v>0.2637358490566038</v>
      </c>
      <c r="H585" s="245">
        <v>107.59737522410397</v>
      </c>
    </row>
    <row r="586" spans="1:8">
      <c r="A586" s="86" t="str">
        <v>shopm11</v>
      </c>
      <c r="B586" s="239">
        <v>585</v>
      </c>
      <c r="C586" s="86" t="s">
        <v>1336</v>
      </c>
      <c r="D586" s="241">
        <f>COUNTIF($C$1:$C586,C586)</f>
        <v>4</v>
      </c>
      <c r="E586" s="241" t="str">
        <f t="shared" si="29"/>
        <v>Supermarket: shop at (1+ times per month)4</v>
      </c>
      <c r="F586" s="86" t="s">
        <v>1343</v>
      </c>
      <c r="G586" s="242">
        <v>0.29949056603773588</v>
      </c>
      <c r="H586" s="245">
        <v>98.472265387303082</v>
      </c>
    </row>
    <row r="587" spans="1:8">
      <c r="A587" s="86" t="str">
        <v>shopm3</v>
      </c>
      <c r="B587" s="239">
        <v>586</v>
      </c>
      <c r="C587" s="86" t="s">
        <v>1336</v>
      </c>
      <c r="D587" s="241">
        <f>COUNTIF($C$1:$C587,C587)</f>
        <v>5</v>
      </c>
      <c r="E587" s="241" t="str">
        <f t="shared" si="29"/>
        <v>Supermarket: shop at (1+ times per month)5</v>
      </c>
      <c r="F587" s="86" t="s">
        <v>1345</v>
      </c>
      <c r="G587" s="242">
        <v>0.27493962264150934</v>
      </c>
      <c r="H587" s="245">
        <v>118.19462583788882</v>
      </c>
    </row>
    <row r="588" spans="1:8">
      <c r="A588" s="86" t="str">
        <v>shopm4</v>
      </c>
      <c r="B588" s="239">
        <v>587</v>
      </c>
      <c r="C588" s="86" t="s">
        <v>1336</v>
      </c>
      <c r="D588" s="241">
        <f>COUNTIF($C$1:$C588,C588)</f>
        <v>6</v>
      </c>
      <c r="E588" s="241" t="str">
        <f t="shared" si="29"/>
        <v>Supermarket: shop at (1+ times per month)6</v>
      </c>
      <c r="F588" s="86" t="s">
        <v>1347</v>
      </c>
      <c r="G588" s="242">
        <v>0.33376226415094334</v>
      </c>
      <c r="H588" s="245">
        <v>98.528751473994646</v>
      </c>
    </row>
    <row r="589" spans="1:8">
      <c r="A589" s="86" t="str">
        <v>shopm5</v>
      </c>
      <c r="B589" s="239">
        <v>588</v>
      </c>
      <c r="C589" s="86" t="s">
        <v>1336</v>
      </c>
      <c r="D589" s="241">
        <f>COUNTIF($C$1:$C589,C589)</f>
        <v>7</v>
      </c>
      <c r="E589" s="241" t="str">
        <f t="shared" si="29"/>
        <v>Supermarket: shop at (1+ times per month)7</v>
      </c>
      <c r="F589" s="86" t="s">
        <v>1349</v>
      </c>
      <c r="G589" s="242">
        <v>0.4769207547169812</v>
      </c>
      <c r="H589" s="245">
        <v>109.23065952045565</v>
      </c>
    </row>
    <row r="590" spans="1:8">
      <c r="A590" s="86" t="str">
        <v>shopm6</v>
      </c>
      <c r="B590" s="239">
        <v>589</v>
      </c>
      <c r="C590" s="86" t="s">
        <v>1336</v>
      </c>
      <c r="D590" s="241">
        <f>COUNTIF($C$1:$C590,C590)</f>
        <v>8</v>
      </c>
      <c r="E590" s="241" t="str">
        <f t="shared" si="29"/>
        <v>Supermarket: shop at (1+ times per month)8</v>
      </c>
      <c r="F590" s="86" t="s">
        <v>1303</v>
      </c>
      <c r="G590" s="242">
        <v>0.63036603773584921</v>
      </c>
      <c r="H590" s="245">
        <v>103.15809067097139</v>
      </c>
    </row>
    <row r="591" spans="1:8">
      <c r="A591" s="86" t="str">
        <v>shopm8</v>
      </c>
      <c r="B591" s="239">
        <v>590</v>
      </c>
      <c r="C591" s="86" t="s">
        <v>1336</v>
      </c>
      <c r="D591" s="241">
        <f>COUNTIF($C$1:$C591,C591)</f>
        <v>9</v>
      </c>
      <c r="E591" s="241" t="str">
        <f t="shared" si="29"/>
        <v>Supermarket: shop at (1+ times per month)9</v>
      </c>
      <c r="F591" s="86" t="s">
        <v>1352</v>
      </c>
      <c r="G591" s="242">
        <v>0.21772830188679246</v>
      </c>
      <c r="H591" s="245">
        <v>134.67303829226898</v>
      </c>
    </row>
    <row r="592" spans="1:8">
      <c r="A592" s="86" t="str">
        <v>DAILY11</v>
      </c>
      <c r="B592" s="239">
        <v>591</v>
      </c>
      <c r="C592" s="86" t="s">
        <v>1355</v>
      </c>
      <c r="D592" s="241">
        <f>COUNTIF($C$1:$C592,C592)</f>
        <v>1</v>
      </c>
      <c r="E592" s="241" t="str">
        <f t="shared" si="29"/>
        <v>Daily Newspapers1</v>
      </c>
      <c r="F592" s="86" t="s">
        <v>1356</v>
      </c>
      <c r="G592" s="242">
        <v>7.7173584905660383E-2</v>
      </c>
      <c r="H592" s="245">
        <v>80.91589564855677</v>
      </c>
    </row>
    <row r="593" spans="1:8">
      <c r="A593" s="86" t="str">
        <v>DAILY3</v>
      </c>
      <c r="B593" s="239">
        <v>592</v>
      </c>
      <c r="C593" s="86" t="s">
        <v>1355</v>
      </c>
      <c r="D593" s="241">
        <f>COUNTIF($C$1:$C593,C593)</f>
        <v>2</v>
      </c>
      <c r="E593" s="241" t="str">
        <f t="shared" si="29"/>
        <v>Daily Newspapers2</v>
      </c>
      <c r="F593" s="86" t="s">
        <v>1358</v>
      </c>
      <c r="G593" s="242">
        <v>2.9452830188679242E-2</v>
      </c>
      <c r="H593" s="245">
        <v>78.911229312391583</v>
      </c>
    </row>
    <row r="594" spans="1:8">
      <c r="A594" s="86" t="str">
        <v>DAILY4</v>
      </c>
      <c r="B594" s="239">
        <v>593</v>
      </c>
      <c r="C594" s="86" t="s">
        <v>1355</v>
      </c>
      <c r="D594" s="241">
        <f>COUNTIF($C$1:$C594,C594)</f>
        <v>3</v>
      </c>
      <c r="E594" s="241" t="str">
        <f t="shared" si="29"/>
        <v>Daily Newspapers3</v>
      </c>
      <c r="F594" s="86" t="s">
        <v>1360</v>
      </c>
      <c r="G594" s="242">
        <v>6.8830188679245277E-3</v>
      </c>
      <c r="H594" s="245">
        <v>79.683605347298041</v>
      </c>
    </row>
    <row r="595" spans="1:8">
      <c r="A595" s="86" t="str">
        <v>DAILY10</v>
      </c>
      <c r="B595" s="239">
        <v>594</v>
      </c>
      <c r="C595" s="86" t="s">
        <v>1355</v>
      </c>
      <c r="D595" s="241">
        <f>COUNTIF($C$1:$C595,C595)</f>
        <v>4</v>
      </c>
      <c r="E595" s="241" t="str">
        <f t="shared" si="29"/>
        <v>Daily Newspapers4</v>
      </c>
      <c r="F595" s="86" t="s">
        <v>1362</v>
      </c>
      <c r="G595" s="242">
        <v>1.2841509433962265E-2</v>
      </c>
      <c r="H595" s="245">
        <v>70.397922548923503</v>
      </c>
    </row>
    <row r="596" spans="1:8">
      <c r="A596" s="86" t="str">
        <v>DAILY2</v>
      </c>
      <c r="B596" s="239">
        <v>595</v>
      </c>
      <c r="C596" s="86" t="s">
        <v>1355</v>
      </c>
      <c r="D596" s="241">
        <f>COUNTIF($C$1:$C596,C596)</f>
        <v>5</v>
      </c>
      <c r="E596" s="241" t="str">
        <f t="shared" si="29"/>
        <v>Daily Newspapers5</v>
      </c>
      <c r="F596" s="86" t="s">
        <v>1364</v>
      </c>
      <c r="G596" s="242">
        <v>8.9298113207547172E-2</v>
      </c>
      <c r="H596" s="245">
        <v>113.1082905726349</v>
      </c>
    </row>
    <row r="597" spans="1:8">
      <c r="A597" s="86" t="str">
        <v>DAILY1</v>
      </c>
      <c r="B597" s="239">
        <v>596</v>
      </c>
      <c r="C597" s="86" t="s">
        <v>1355</v>
      </c>
      <c r="D597" s="241">
        <f>COUNTIF($C$1:$C597,C597)</f>
        <v>6</v>
      </c>
      <c r="E597" s="241" t="str">
        <f t="shared" si="29"/>
        <v>Daily Newspapers6</v>
      </c>
      <c r="F597" s="86" t="s">
        <v>1366</v>
      </c>
      <c r="G597" s="242">
        <v>1.8373584905660375E-2</v>
      </c>
      <c r="H597" s="245">
        <v>103.39026718724107</v>
      </c>
    </row>
    <row r="598" spans="1:8">
      <c r="A598" s="86" t="str">
        <v>DAILY6</v>
      </c>
      <c r="B598" s="239">
        <v>597</v>
      </c>
      <c r="C598" s="86" t="s">
        <v>1355</v>
      </c>
      <c r="D598" s="241">
        <f>COUNTIF($C$1:$C598,C598)</f>
        <v>7</v>
      </c>
      <c r="E598" s="241" t="str">
        <f t="shared" si="29"/>
        <v>Daily Newspapers7</v>
      </c>
      <c r="F598" s="86" t="s">
        <v>1368</v>
      </c>
      <c r="G598" s="242">
        <v>3.5894339622641512E-2</v>
      </c>
      <c r="H598" s="245">
        <v>139.80254752101925</v>
      </c>
    </row>
    <row r="599" spans="1:8">
      <c r="A599" s="86" t="str">
        <v>DAILY8</v>
      </c>
      <c r="B599" s="239">
        <v>598</v>
      </c>
      <c r="C599" s="86" t="s">
        <v>1355</v>
      </c>
      <c r="D599" s="241">
        <f>COUNTIF($C$1:$C599,C599)</f>
        <v>8</v>
      </c>
      <c r="E599" s="241" t="str">
        <f t="shared" si="29"/>
        <v>Daily Newspapers8</v>
      </c>
      <c r="F599" s="86" t="s">
        <v>1370</v>
      </c>
      <c r="G599" s="242">
        <v>2.166792452830189E-2</v>
      </c>
      <c r="H599" s="245">
        <v>112.67640437867736</v>
      </c>
    </row>
    <row r="600" spans="1:8">
      <c r="A600" s="86" t="str">
        <v>DAILY12</v>
      </c>
      <c r="B600" s="239">
        <v>599</v>
      </c>
      <c r="C600" s="86" t="s">
        <v>1355</v>
      </c>
      <c r="D600" s="241">
        <f>COUNTIF($C$1:$C600,C600)</f>
        <v>9</v>
      </c>
      <c r="E600" s="241" t="str">
        <f t="shared" si="29"/>
        <v>Daily Newspapers9</v>
      </c>
      <c r="F600" s="86" t="s">
        <v>1372</v>
      </c>
      <c r="G600" s="242">
        <v>3.9849056603773594E-2</v>
      </c>
      <c r="H600" s="245">
        <v>134.76066831604095</v>
      </c>
    </row>
    <row r="601" spans="1:8">
      <c r="A601" s="86" t="str">
        <v>MAGBIZEDU</v>
      </c>
      <c r="B601" s="239">
        <v>600</v>
      </c>
      <c r="C601" s="86" t="s">
        <v>1374</v>
      </c>
      <c r="D601" s="241">
        <f>COUNTIF($C$1:$C601,C601)</f>
        <v>1</v>
      </c>
      <c r="E601" s="241" t="str">
        <f t="shared" si="29"/>
        <v>Magazines Read1</v>
      </c>
      <c r="F601" s="86" t="s">
        <v>1375</v>
      </c>
      <c r="G601" s="242">
        <v>2.6667924528301891E-2</v>
      </c>
      <c r="H601" s="245">
        <v>105.2519801514036</v>
      </c>
    </row>
    <row r="602" spans="1:8">
      <c r="A602" s="86" t="str">
        <v>MAGCELEB</v>
      </c>
      <c r="B602" s="239">
        <v>601</v>
      </c>
      <c r="C602" s="86" t="s">
        <v>1374</v>
      </c>
      <c r="D602" s="241">
        <f>COUNTIF($C$1:$C602,C602)</f>
        <v>2</v>
      </c>
      <c r="E602" s="241" t="str">
        <f t="shared" si="29"/>
        <v>Magazines Read2</v>
      </c>
      <c r="F602" s="86" t="s">
        <v>1377</v>
      </c>
      <c r="G602" s="242">
        <v>1.9849056603773584E-2</v>
      </c>
      <c r="H602" s="245">
        <v>86.763284038991273</v>
      </c>
    </row>
    <row r="603" spans="1:8">
      <c r="A603" s="86" t="str">
        <v>MAGFASHION</v>
      </c>
      <c r="B603" s="239">
        <v>602</v>
      </c>
      <c r="C603" s="86" t="s">
        <v>1374</v>
      </c>
      <c r="D603" s="241">
        <f>COUNTIF($C$1:$C603,C603)</f>
        <v>3</v>
      </c>
      <c r="E603" s="241" t="str">
        <f t="shared" si="29"/>
        <v>Magazines Read3</v>
      </c>
      <c r="F603" s="86" t="s">
        <v>1379</v>
      </c>
      <c r="G603" s="242">
        <v>9.5320754716981138E-3</v>
      </c>
      <c r="H603" s="245">
        <v>79.532140040301741</v>
      </c>
    </row>
    <row r="604" spans="1:8">
      <c r="A604" s="86" t="str">
        <v>MAGCOOK</v>
      </c>
      <c r="B604" s="239">
        <v>603</v>
      </c>
      <c r="C604" s="86" t="s">
        <v>1374</v>
      </c>
      <c r="D604" s="241">
        <f>COUNTIF($C$1:$C604,C604)</f>
        <v>4</v>
      </c>
      <c r="E604" s="241" t="str">
        <f t="shared" si="29"/>
        <v>Magazines Read4</v>
      </c>
      <c r="F604" s="86" t="s">
        <v>1381</v>
      </c>
      <c r="G604" s="242">
        <v>8.1305660377358493E-2</v>
      </c>
      <c r="H604" s="245">
        <v>102.50641590767908</v>
      </c>
    </row>
    <row r="605" spans="1:8">
      <c r="A605" s="86" t="str">
        <v>MAGHEALTH</v>
      </c>
      <c r="B605" s="239">
        <v>604</v>
      </c>
      <c r="C605" s="86" t="s">
        <v>1374</v>
      </c>
      <c r="D605" s="241">
        <f>COUNTIF($C$1:$C605,C605)</f>
        <v>5</v>
      </c>
      <c r="E605" s="241" t="str">
        <f t="shared" si="29"/>
        <v>Magazines Read5</v>
      </c>
      <c r="F605" s="86" t="s">
        <v>1383</v>
      </c>
      <c r="G605" s="242">
        <v>2.1554716981132073E-2</v>
      </c>
      <c r="H605" s="245">
        <v>91.470127224914137</v>
      </c>
    </row>
    <row r="606" spans="1:8">
      <c r="A606" s="86" t="str">
        <v>MAGHOME</v>
      </c>
      <c r="B606" s="239">
        <v>605</v>
      </c>
      <c r="C606" s="86" t="s">
        <v>1374</v>
      </c>
      <c r="D606" s="241">
        <f>COUNTIF($C$1:$C606,C606)</f>
        <v>6</v>
      </c>
      <c r="E606" s="241" t="str">
        <f t="shared" si="29"/>
        <v>Magazines Read6</v>
      </c>
      <c r="F606" s="86" t="s">
        <v>1385</v>
      </c>
      <c r="G606" s="242">
        <v>4.3460377358490572E-2</v>
      </c>
      <c r="H606" s="245">
        <v>104.35534313433652</v>
      </c>
    </row>
    <row r="607" spans="1:8">
      <c r="A607" s="86" t="str">
        <v>MAGIT</v>
      </c>
      <c r="B607" s="239">
        <v>606</v>
      </c>
      <c r="C607" s="86" t="s">
        <v>1374</v>
      </c>
      <c r="D607" s="241">
        <f>COUNTIF($C$1:$C607,C607)</f>
        <v>7</v>
      </c>
      <c r="E607" s="241" t="str">
        <f t="shared" si="29"/>
        <v>Magazines Read7</v>
      </c>
      <c r="F607" s="86" t="s">
        <v>1387</v>
      </c>
      <c r="G607" s="242">
        <v>2.6592452830188681E-2</v>
      </c>
      <c r="H607" s="245">
        <v>96.411358119627565</v>
      </c>
    </row>
    <row r="608" spans="1:8">
      <c r="A608" s="86" t="str">
        <v>MAGMENSTYLE</v>
      </c>
      <c r="B608" s="239">
        <v>607</v>
      </c>
      <c r="C608" s="86" t="s">
        <v>1374</v>
      </c>
      <c r="D608" s="241">
        <f>COUNTIF($C$1:$C608,C608)</f>
        <v>8</v>
      </c>
      <c r="E608" s="241" t="str">
        <f t="shared" si="29"/>
        <v>Magazines Read8</v>
      </c>
      <c r="F608" s="86" t="s">
        <v>1389</v>
      </c>
      <c r="G608" s="242">
        <v>2.6479245283018871E-2</v>
      </c>
      <c r="H608" s="245">
        <v>88.674166528015064</v>
      </c>
    </row>
    <row r="609" spans="1:8">
      <c r="A609" s="86" t="str">
        <v>MAGMOTOR</v>
      </c>
      <c r="B609" s="239">
        <v>608</v>
      </c>
      <c r="C609" s="86" t="s">
        <v>1374</v>
      </c>
      <c r="D609" s="241">
        <f>COUNTIF($C$1:$C609,C609)</f>
        <v>9</v>
      </c>
      <c r="E609" s="241" t="str">
        <f t="shared" si="29"/>
        <v>Magazines Read9</v>
      </c>
      <c r="F609" s="86" t="s">
        <v>1391</v>
      </c>
      <c r="G609" s="242">
        <v>2.585660377358491E-2</v>
      </c>
      <c r="H609" s="245">
        <v>96.738861639723666</v>
      </c>
    </row>
    <row r="610" spans="1:8">
      <c r="A610" s="86" t="str">
        <v>MAGMUSICFILM</v>
      </c>
      <c r="B610" s="239">
        <v>609</v>
      </c>
      <c r="C610" s="86" t="s">
        <v>1374</v>
      </c>
      <c r="D610" s="241">
        <f>COUNTIF($C$1:$C610,C610)</f>
        <v>10</v>
      </c>
      <c r="E610" s="241" t="str">
        <f t="shared" si="29"/>
        <v>Magazines Read10</v>
      </c>
      <c r="F610" s="86" t="s">
        <v>1393</v>
      </c>
      <c r="G610" s="242">
        <v>1.8600000000000005E-2</v>
      </c>
      <c r="H610" s="245">
        <v>85.78544613308685</v>
      </c>
    </row>
    <row r="611" spans="1:8">
      <c r="A611" s="86" t="str">
        <v>MAGSPORT</v>
      </c>
      <c r="B611" s="239">
        <v>610</v>
      </c>
      <c r="C611" s="86" t="s">
        <v>1374</v>
      </c>
      <c r="D611" s="241">
        <f>COUNTIF($C$1:$C611,C611)</f>
        <v>11</v>
      </c>
      <c r="E611" s="241" t="str">
        <f t="shared" si="29"/>
        <v>Magazines Read11</v>
      </c>
      <c r="F611" s="86" t="s">
        <v>1395</v>
      </c>
      <c r="G611" s="242">
        <v>2.0773584905660381E-2</v>
      </c>
      <c r="H611" s="245">
        <v>90.838918665466565</v>
      </c>
    </row>
    <row r="612" spans="1:8">
      <c r="A612" s="86" t="str">
        <v>MAGTRAVEL</v>
      </c>
      <c r="B612" s="239">
        <v>611</v>
      </c>
      <c r="C612" s="86" t="s">
        <v>1374</v>
      </c>
      <c r="D612" s="241">
        <f>COUNTIF($C$1:$C612,C612)</f>
        <v>12</v>
      </c>
      <c r="E612" s="241" t="str">
        <f t="shared" si="29"/>
        <v>Magazines Read12</v>
      </c>
      <c r="F612" s="86" t="s">
        <v>1397</v>
      </c>
      <c r="G612" s="242">
        <v>6.2550943396226411E-2</v>
      </c>
      <c r="H612" s="245">
        <v>115.91764606092137</v>
      </c>
    </row>
    <row r="613" spans="1:8">
      <c r="A613" s="86" t="str">
        <v>MAGTV</v>
      </c>
      <c r="B613" s="239">
        <v>612</v>
      </c>
      <c r="C613" s="86" t="s">
        <v>1374</v>
      </c>
      <c r="D613" s="241">
        <f>COUNTIF($C$1:$C613,C613)</f>
        <v>13</v>
      </c>
      <c r="E613" s="241" t="str">
        <f t="shared" si="29"/>
        <v>Magazines Read13</v>
      </c>
      <c r="F613" s="86" t="s">
        <v>1399</v>
      </c>
      <c r="G613" s="242">
        <v>0.13947547169811322</v>
      </c>
      <c r="H613" s="245">
        <v>95.298062278254008</v>
      </c>
    </row>
    <row r="614" spans="1:8">
      <c r="A614" s="86" t="str">
        <v>MAGWOMEN</v>
      </c>
      <c r="B614" s="239">
        <v>613</v>
      </c>
      <c r="C614" s="86" t="s">
        <v>1374</v>
      </c>
      <c r="D614" s="241">
        <f>COUNTIF($C$1:$C614,C614)</f>
        <v>14</v>
      </c>
      <c r="E614" s="241" t="str">
        <f t="shared" si="29"/>
        <v>Magazines Read14</v>
      </c>
      <c r="F614" s="86" t="s">
        <v>1401</v>
      </c>
      <c r="G614" s="242">
        <v>8.6249056603773591E-2</v>
      </c>
      <c r="H614" s="245">
        <v>90.367435908929053</v>
      </c>
    </row>
    <row r="615" spans="1:8">
      <c r="A615" s="86" t="str">
        <v>MAGWOMENGLOSS</v>
      </c>
      <c r="B615" s="239">
        <v>614</v>
      </c>
      <c r="C615" s="86" t="s">
        <v>1374</v>
      </c>
      <c r="D615" s="241">
        <f>COUNTIF($C$1:$C615,C615)</f>
        <v>15</v>
      </c>
      <c r="E615" s="241" t="str">
        <f t="shared" si="29"/>
        <v>Magazines Read15</v>
      </c>
      <c r="F615" s="86" t="s">
        <v>1403</v>
      </c>
      <c r="G615" s="242">
        <v>3.5890566037735855E-2</v>
      </c>
      <c r="H615" s="245">
        <v>98.000484879459307</v>
      </c>
    </row>
    <row r="616" spans="1:8">
      <c r="A616" s="86" t="str">
        <v>CHARITY1</v>
      </c>
      <c r="B616" s="239">
        <v>615</v>
      </c>
      <c r="C616" s="86" t="s">
        <v>1405</v>
      </c>
      <c r="D616" s="241">
        <f>COUNTIF($C$1:$C616,C616)</f>
        <v>1</v>
      </c>
      <c r="E616" s="241" t="str">
        <f t="shared" si="29"/>
        <v>Charities1</v>
      </c>
      <c r="F616" s="86" t="s">
        <v>1406</v>
      </c>
      <c r="G616" s="242">
        <v>0.14421509433962262</v>
      </c>
      <c r="H616" s="245">
        <v>104.13252941675741</v>
      </c>
    </row>
    <row r="617" spans="1:8">
      <c r="A617" s="86" t="str">
        <v>CHARITY2</v>
      </c>
      <c r="B617" s="239">
        <v>616</v>
      </c>
      <c r="C617" s="86" t="s">
        <v>1405</v>
      </c>
      <c r="D617" s="241">
        <f>COUNTIF($C$1:$C617,C617)</f>
        <v>2</v>
      </c>
      <c r="E617" s="241" t="str">
        <f t="shared" si="29"/>
        <v>Charities2</v>
      </c>
      <c r="F617" s="86" t="s">
        <v>1408</v>
      </c>
      <c r="G617" s="242">
        <v>0.13037358490566037</v>
      </c>
      <c r="H617" s="245">
        <v>104.4563036309135</v>
      </c>
    </row>
    <row r="618" spans="1:8">
      <c r="A618" s="86" t="str">
        <v>CHARITY3</v>
      </c>
      <c r="B618" s="239">
        <v>617</v>
      </c>
      <c r="C618" s="86" t="s">
        <v>1405</v>
      </c>
      <c r="D618" s="241">
        <f>COUNTIF($C$1:$C618,C618)</f>
        <v>3</v>
      </c>
      <c r="E618" s="241" t="str">
        <f t="shared" si="29"/>
        <v>Charities3</v>
      </c>
      <c r="F618" s="86" t="s">
        <v>1410</v>
      </c>
      <c r="G618" s="242">
        <v>4.250943396226415E-2</v>
      </c>
      <c r="H618" s="245">
        <v>100.091675585178</v>
      </c>
    </row>
    <row r="619" spans="1:8">
      <c r="A619" s="86" t="str">
        <v>CHARITY5</v>
      </c>
      <c r="B619" s="239">
        <v>618</v>
      </c>
      <c r="C619" s="86" t="s">
        <v>1405</v>
      </c>
      <c r="D619" s="241">
        <f>COUNTIF($C$1:$C619,C619)</f>
        <v>4</v>
      </c>
      <c r="E619" s="241" t="str">
        <f t="shared" si="29"/>
        <v>Charities4</v>
      </c>
      <c r="F619" s="86" t="s">
        <v>1412</v>
      </c>
      <c r="G619" s="242">
        <v>6.7003773584905668E-2</v>
      </c>
      <c r="H619" s="245">
        <v>103.78825933291063</v>
      </c>
    </row>
    <row r="620" spans="1:8">
      <c r="A620" s="86" t="str">
        <v>CHARITY7</v>
      </c>
      <c r="B620" s="239">
        <v>619</v>
      </c>
      <c r="C620" s="86" t="s">
        <v>1405</v>
      </c>
      <c r="D620" s="241">
        <f>COUNTIF($C$1:$C620,C620)</f>
        <v>5</v>
      </c>
      <c r="E620" s="241" t="str">
        <f t="shared" si="29"/>
        <v>Charities5</v>
      </c>
      <c r="F620" s="86" t="s">
        <v>1414</v>
      </c>
      <c r="G620" s="242">
        <v>0.2681735849056604</v>
      </c>
      <c r="H620" s="245">
        <v>108.53801946384527</v>
      </c>
    </row>
    <row r="621" spans="1:8">
      <c r="A621" s="86" t="str">
        <v>CHARITY8</v>
      </c>
      <c r="B621" s="239">
        <v>620</v>
      </c>
      <c r="C621" s="86" t="s">
        <v>1405</v>
      </c>
      <c r="D621" s="241">
        <f>COUNTIF($C$1:$C621,C621)</f>
        <v>6</v>
      </c>
      <c r="E621" s="241" t="str">
        <f t="shared" si="29"/>
        <v>Charities6</v>
      </c>
      <c r="F621" s="86" t="s">
        <v>1416</v>
      </c>
      <c r="G621" s="242">
        <v>4.4467924528301894E-2</v>
      </c>
      <c r="H621" s="245">
        <v>116.66432519813705</v>
      </c>
    </row>
    <row r="622" spans="1:8">
      <c r="A622" s="86" t="str">
        <v>CHARITY11</v>
      </c>
      <c r="B622" s="239">
        <v>621</v>
      </c>
      <c r="C622" s="86" t="s">
        <v>1405</v>
      </c>
      <c r="D622" s="241">
        <f>COUNTIF($C$1:$C622,C622)</f>
        <v>7</v>
      </c>
      <c r="E622" s="241" t="str">
        <f t="shared" si="29"/>
        <v>Charities7</v>
      </c>
      <c r="F622" s="86" t="s">
        <v>1418</v>
      </c>
      <c r="G622" s="242">
        <v>0.31253207547169809</v>
      </c>
      <c r="H622" s="245">
        <v>105.88877645167133</v>
      </c>
    </row>
    <row r="623" spans="1:8">
      <c r="A623" s="86" t="str">
        <v>CHARITY13</v>
      </c>
      <c r="B623" s="239">
        <v>622</v>
      </c>
      <c r="C623" s="86" t="s">
        <v>1405</v>
      </c>
      <c r="D623" s="241">
        <f>COUNTIF($C$1:$C623,C623)</f>
        <v>8</v>
      </c>
      <c r="E623" s="241" t="str">
        <f t="shared" si="29"/>
        <v>Charities8</v>
      </c>
      <c r="F623" s="86" t="s">
        <v>1420</v>
      </c>
      <c r="G623" s="242">
        <v>3.255849056603774E-2</v>
      </c>
      <c r="H623" s="245">
        <v>106.14339700638273</v>
      </c>
    </row>
    <row r="624" spans="1:8">
      <c r="A624" s="86" t="str">
        <v>CHARITY15</v>
      </c>
      <c r="B624" s="239">
        <v>623</v>
      </c>
      <c r="C624" s="86" t="s">
        <v>1405</v>
      </c>
      <c r="D624" s="241">
        <f>COUNTIF($C$1:$C624,C624)</f>
        <v>9</v>
      </c>
      <c r="E624" s="241" t="str">
        <f t="shared" si="29"/>
        <v>Charities9</v>
      </c>
      <c r="F624" s="86" t="s">
        <v>1422</v>
      </c>
      <c r="G624" s="242">
        <v>9.40377358490566E-2</v>
      </c>
      <c r="H624" s="245">
        <v>100.00606741239449</v>
      </c>
    </row>
    <row r="625" spans="1:8">
      <c r="A625" s="86" t="str">
        <v>CHARITY10</v>
      </c>
      <c r="B625" s="239">
        <v>624</v>
      </c>
      <c r="C625" s="86" t="s">
        <v>1405</v>
      </c>
      <c r="D625" s="241">
        <f>COUNTIF($C$1:$C625,C625)</f>
        <v>10</v>
      </c>
      <c r="E625" s="241" t="str">
        <f t="shared" si="29"/>
        <v>Charities10</v>
      </c>
      <c r="F625" s="86" t="s">
        <v>1424</v>
      </c>
      <c r="G625" s="242">
        <v>0.28199622641509436</v>
      </c>
      <c r="H625" s="245">
        <v>109.87608763355313</v>
      </c>
    </row>
    <row r="626" spans="1:8">
      <c r="A626" s="86" t="str">
        <v>INTERESTS1</v>
      </c>
      <c r="B626" s="239">
        <v>625</v>
      </c>
      <c r="C626" s="86" t="s">
        <v>1426</v>
      </c>
      <c r="D626" s="241">
        <f>COUNTIF($C$1:$C626,C626)</f>
        <v>1</v>
      </c>
      <c r="E626" s="241" t="str">
        <f t="shared" si="29"/>
        <v>Interests &amp; Hobbies1</v>
      </c>
      <c r="F626" s="86" t="s">
        <v>1427</v>
      </c>
      <c r="G626" s="242">
        <v>2.6173584905660376E-2</v>
      </c>
      <c r="H626" s="245">
        <v>92.496816047974278</v>
      </c>
    </row>
    <row r="627" spans="1:8">
      <c r="A627" s="86" t="str">
        <v>INTERESTS4</v>
      </c>
      <c r="B627" s="239">
        <v>626</v>
      </c>
      <c r="C627" s="86" t="s">
        <v>1426</v>
      </c>
      <c r="D627" s="241">
        <f>COUNTIF($C$1:$C627,C627)</f>
        <v>2</v>
      </c>
      <c r="E627" s="241" t="str">
        <f t="shared" si="29"/>
        <v>Interests &amp; Hobbies2</v>
      </c>
      <c r="F627" s="86" t="s">
        <v>1429</v>
      </c>
      <c r="G627" s="242">
        <v>0.19504905660377361</v>
      </c>
      <c r="H627" s="245">
        <v>110.39559471099626</v>
      </c>
    </row>
    <row r="628" spans="1:8">
      <c r="A628" s="86" t="str">
        <v>INTERESTS5</v>
      </c>
      <c r="B628" s="239">
        <v>627</v>
      </c>
      <c r="C628" s="86" t="s">
        <v>1426</v>
      </c>
      <c r="D628" s="241">
        <f>COUNTIF($C$1:$C628,C628)</f>
        <v>3</v>
      </c>
      <c r="E628" s="241" t="str">
        <f t="shared" si="29"/>
        <v>Interests &amp; Hobbies3</v>
      </c>
      <c r="F628" s="86" t="s">
        <v>1431</v>
      </c>
      <c r="G628" s="242">
        <v>0.2986188679245283</v>
      </c>
      <c r="H628" s="245">
        <v>101.27514791970309</v>
      </c>
    </row>
    <row r="629" spans="1:8">
      <c r="A629" s="86" t="str">
        <v>INTERESTS6</v>
      </c>
      <c r="B629" s="239">
        <v>628</v>
      </c>
      <c r="C629" s="86" t="s">
        <v>1426</v>
      </c>
      <c r="D629" s="241">
        <f>COUNTIF($C$1:$C629,C629)</f>
        <v>4</v>
      </c>
      <c r="E629" s="241" t="str">
        <f t="shared" si="29"/>
        <v>Interests &amp; Hobbies4</v>
      </c>
      <c r="F629" s="86" t="s">
        <v>1433</v>
      </c>
      <c r="G629" s="242">
        <v>0.37778490566037742</v>
      </c>
      <c r="H629" s="245">
        <v>104.19224917647172</v>
      </c>
    </row>
    <row r="630" spans="1:8">
      <c r="A630" s="86" t="str">
        <v>INTERESTS9</v>
      </c>
      <c r="B630" s="239">
        <v>629</v>
      </c>
      <c r="C630" s="86" t="s">
        <v>1426</v>
      </c>
      <c r="D630" s="241">
        <f>COUNTIF($C$1:$C630,C630)</f>
        <v>5</v>
      </c>
      <c r="E630" s="241" t="str">
        <f t="shared" si="29"/>
        <v>Interests &amp; Hobbies5</v>
      </c>
      <c r="F630" s="86" t="s">
        <v>1435</v>
      </c>
      <c r="G630" s="242">
        <v>0.255588679245283</v>
      </c>
      <c r="H630" s="245">
        <v>105.6076316644219</v>
      </c>
    </row>
    <row r="631" spans="1:8">
      <c r="A631" s="86" t="str">
        <v>INTERESTS55</v>
      </c>
      <c r="B631" s="239">
        <v>630</v>
      </c>
      <c r="C631" s="86" t="s">
        <v>1426</v>
      </c>
      <c r="D631" s="241">
        <f>COUNTIF($C$1:$C631,C631)</f>
        <v>6</v>
      </c>
      <c r="E631" s="241" t="str">
        <f t="shared" si="29"/>
        <v>Interests &amp; Hobbies6</v>
      </c>
      <c r="F631" s="86" t="s">
        <v>1437</v>
      </c>
      <c r="G631" s="242">
        <v>0.21436226415094339</v>
      </c>
      <c r="H631" s="245">
        <v>105.52338532405676</v>
      </c>
    </row>
    <row r="632" spans="1:8">
      <c r="A632" s="86" t="str">
        <v>INTERESTS10</v>
      </c>
      <c r="B632" s="239">
        <v>631</v>
      </c>
      <c r="C632" s="86" t="s">
        <v>1426</v>
      </c>
      <c r="D632" s="241">
        <f>COUNTIF($C$1:$C632,C632)</f>
        <v>7</v>
      </c>
      <c r="E632" s="241" t="str">
        <f t="shared" si="29"/>
        <v>Interests &amp; Hobbies7</v>
      </c>
      <c r="F632" s="86" t="s">
        <v>1439</v>
      </c>
      <c r="G632" s="242">
        <v>0.46794716981132073</v>
      </c>
      <c r="H632" s="245">
        <v>105.43753417015851</v>
      </c>
    </row>
    <row r="633" spans="1:8">
      <c r="A633" s="86" t="str">
        <v>INTERESTS12</v>
      </c>
      <c r="B633" s="239">
        <v>632</v>
      </c>
      <c r="C633" s="86" t="s">
        <v>1426</v>
      </c>
      <c r="D633" s="241">
        <f>COUNTIF($C$1:$C633,C633)</f>
        <v>8</v>
      </c>
      <c r="E633" s="241" t="str">
        <f t="shared" si="29"/>
        <v>Interests &amp; Hobbies8</v>
      </c>
      <c r="F633" s="86" t="s">
        <v>1441</v>
      </c>
      <c r="G633" s="242">
        <v>0.36347924528301884</v>
      </c>
      <c r="H633" s="245">
        <v>107.66620883903538</v>
      </c>
    </row>
    <row r="634" spans="1:8">
      <c r="A634" s="86" t="str">
        <v>INTERESTS17</v>
      </c>
      <c r="B634" s="239">
        <v>633</v>
      </c>
      <c r="C634" s="86" t="s">
        <v>1426</v>
      </c>
      <c r="D634" s="241">
        <f>COUNTIF($C$1:$C634,C634)</f>
        <v>9</v>
      </c>
      <c r="E634" s="241" t="str">
        <f t="shared" si="29"/>
        <v>Interests &amp; Hobbies9</v>
      </c>
      <c r="F634" s="86" t="s">
        <v>1443</v>
      </c>
      <c r="G634" s="242">
        <v>0.39368301886792451</v>
      </c>
      <c r="H634" s="245">
        <v>105.13199034430704</v>
      </c>
    </row>
    <row r="635" spans="1:8">
      <c r="A635" s="86" t="str">
        <v>INTERESTS43</v>
      </c>
      <c r="B635" s="239">
        <v>634</v>
      </c>
      <c r="C635" s="86" t="s">
        <v>1426</v>
      </c>
      <c r="D635" s="241">
        <f>COUNTIF($C$1:$C635,C635)</f>
        <v>10</v>
      </c>
      <c r="E635" s="241" t="str">
        <f t="shared" si="29"/>
        <v>Interests &amp; Hobbies10</v>
      </c>
      <c r="F635" s="86" t="s">
        <v>1445</v>
      </c>
      <c r="G635" s="242">
        <v>5.7622641509433969E-2</v>
      </c>
      <c r="H635" s="245">
        <v>83.720812561630936</v>
      </c>
    </row>
    <row r="636" spans="1:8">
      <c r="A636" s="86" t="str">
        <v>INTERESTS18</v>
      </c>
      <c r="B636" s="239">
        <v>635</v>
      </c>
      <c r="C636" s="86" t="s">
        <v>1426</v>
      </c>
      <c r="D636" s="241">
        <f>COUNTIF($C$1:$C636,C636)</f>
        <v>11</v>
      </c>
      <c r="E636" s="241" t="str">
        <f t="shared" si="29"/>
        <v>Interests &amp; Hobbies11</v>
      </c>
      <c r="F636" s="86" t="s">
        <v>1447</v>
      </c>
      <c r="G636" s="242">
        <v>0.35918867924528303</v>
      </c>
      <c r="H636" s="245">
        <v>104.99497141945284</v>
      </c>
    </row>
    <row r="637" spans="1:8">
      <c r="A637" s="86" t="str">
        <v>INTERESTS19</v>
      </c>
      <c r="B637" s="239">
        <v>636</v>
      </c>
      <c r="C637" s="86" t="s">
        <v>1426</v>
      </c>
      <c r="D637" s="241">
        <f>COUNTIF($C$1:$C637,C637)</f>
        <v>12</v>
      </c>
      <c r="E637" s="241" t="str">
        <f t="shared" si="29"/>
        <v>Interests &amp; Hobbies12</v>
      </c>
      <c r="F637" s="86" t="s">
        <v>1449</v>
      </c>
      <c r="G637" s="242">
        <v>3.8033962264150956E-2</v>
      </c>
      <c r="H637" s="245">
        <v>125.8243653340985</v>
      </c>
    </row>
    <row r="638" spans="1:8">
      <c r="A638" s="86" t="str">
        <v>INTERESTS44</v>
      </c>
      <c r="B638" s="239">
        <v>637</v>
      </c>
      <c r="C638" s="86" t="s">
        <v>1426</v>
      </c>
      <c r="D638" s="241">
        <f>COUNTIF($C$1:$C638,C638)</f>
        <v>13</v>
      </c>
      <c r="E638" s="241" t="str">
        <f t="shared" si="29"/>
        <v>Interests &amp; Hobbies13</v>
      </c>
      <c r="F638" s="86" t="s">
        <v>1451</v>
      </c>
      <c r="G638" s="242">
        <v>0.40386792452830189</v>
      </c>
      <c r="H638" s="245">
        <v>107.57727722166794</v>
      </c>
    </row>
    <row r="639" spans="1:8">
      <c r="A639" s="86" t="str">
        <v>INTERESTS21</v>
      </c>
      <c r="B639" s="239">
        <v>638</v>
      </c>
      <c r="C639" s="86" t="s">
        <v>1426</v>
      </c>
      <c r="D639" s="241">
        <f>COUNTIF($C$1:$C639,C639)</f>
        <v>14</v>
      </c>
      <c r="E639" s="241" t="str">
        <f t="shared" si="29"/>
        <v>Interests &amp; Hobbies14</v>
      </c>
      <c r="F639" s="86" t="s">
        <v>1453</v>
      </c>
      <c r="G639" s="242">
        <v>0.22170188679245287</v>
      </c>
      <c r="H639" s="245">
        <v>113.34943999448012</v>
      </c>
    </row>
    <row r="640" spans="1:8">
      <c r="A640" s="86" t="str">
        <v>INTERESTS47</v>
      </c>
      <c r="B640" s="239">
        <v>639</v>
      </c>
      <c r="C640" s="86" t="s">
        <v>1426</v>
      </c>
      <c r="D640" s="241">
        <f>COUNTIF($C$1:$C640,C640)</f>
        <v>15</v>
      </c>
      <c r="E640" s="241" t="str">
        <f t="shared" si="29"/>
        <v>Interests &amp; Hobbies15</v>
      </c>
      <c r="F640" s="86" t="s">
        <v>1455</v>
      </c>
      <c r="G640" s="242">
        <v>5.4698113207547167E-2</v>
      </c>
      <c r="H640" s="245">
        <v>106.50945976703194</v>
      </c>
    </row>
    <row r="641" spans="1:8">
      <c r="A641" s="86" t="str">
        <v>INTERESTS48</v>
      </c>
      <c r="B641" s="239">
        <v>640</v>
      </c>
      <c r="C641" s="86" t="s">
        <v>1426</v>
      </c>
      <c r="D641" s="241">
        <f>COUNTIF($C$1:$C641,C641)</f>
        <v>16</v>
      </c>
      <c r="E641" s="241" t="str">
        <f t="shared" si="29"/>
        <v>Interests &amp; Hobbies16</v>
      </c>
      <c r="F641" s="86" t="s">
        <v>1457</v>
      </c>
      <c r="G641" s="242">
        <v>0.48001132075471692</v>
      </c>
      <c r="H641" s="245">
        <v>101.087852771393</v>
      </c>
    </row>
    <row r="642" spans="1:8">
      <c r="A642" s="86" t="str">
        <v>INTERESTS28</v>
      </c>
      <c r="B642" s="239">
        <v>641</v>
      </c>
      <c r="C642" s="86" t="s">
        <v>1426</v>
      </c>
      <c r="D642" s="241">
        <f>COUNTIF($C$1:$C642,C642)</f>
        <v>17</v>
      </c>
      <c r="E642" s="241" t="str">
        <f t="shared" si="29"/>
        <v>Interests &amp; Hobbies17</v>
      </c>
      <c r="F642" s="86" t="s">
        <v>1459</v>
      </c>
      <c r="G642" s="242">
        <v>0.38293207547169811</v>
      </c>
      <c r="H642" s="245">
        <v>105.7979291830007</v>
      </c>
    </row>
    <row r="643" spans="1:8">
      <c r="A643" s="86" t="str">
        <v>INTERESTS29</v>
      </c>
      <c r="B643" s="239">
        <v>642</v>
      </c>
      <c r="C643" s="86" t="s">
        <v>1426</v>
      </c>
      <c r="D643" s="241">
        <f>COUNTIF($C$1:$C643,C643)</f>
        <v>18</v>
      </c>
      <c r="E643" s="241" t="str">
        <f t="shared" ref="E643:E706" si="30">C643&amp;D643</f>
        <v>Interests &amp; Hobbies18</v>
      </c>
      <c r="F643" s="86" t="s">
        <v>1461</v>
      </c>
      <c r="G643" s="242">
        <v>0.42122641509433967</v>
      </c>
      <c r="H643" s="245">
        <v>100.03968620526081</v>
      </c>
    </row>
    <row r="644" spans="1:8">
      <c r="A644" s="86" t="str">
        <v>INTERESTS51</v>
      </c>
      <c r="B644" s="239">
        <v>643</v>
      </c>
      <c r="C644" s="86" t="s">
        <v>1426</v>
      </c>
      <c r="D644" s="241">
        <f>COUNTIF($C$1:$C644,C644)</f>
        <v>19</v>
      </c>
      <c r="E644" s="241" t="str">
        <f t="shared" si="30"/>
        <v>Interests &amp; Hobbies19</v>
      </c>
      <c r="F644" s="86" t="s">
        <v>1399</v>
      </c>
      <c r="G644" s="242">
        <v>0.49795094339622648</v>
      </c>
      <c r="H644" s="245">
        <v>97.32483736142909</v>
      </c>
    </row>
    <row r="645" spans="1:8">
      <c r="A645" s="86" t="str">
        <v>INTERESTS52</v>
      </c>
      <c r="B645" s="239">
        <v>644</v>
      </c>
      <c r="C645" s="86" t="s">
        <v>1426</v>
      </c>
      <c r="D645" s="241">
        <f>COUNTIF($C$1:$C645,C645)</f>
        <v>20</v>
      </c>
      <c r="E645" s="241" t="str">
        <f t="shared" si="30"/>
        <v>Interests &amp; Hobbies20</v>
      </c>
      <c r="F645" s="86" t="s">
        <v>1464</v>
      </c>
      <c r="G645" s="242">
        <v>0.17945283018867925</v>
      </c>
      <c r="H645" s="245">
        <v>103.01590028933447</v>
      </c>
    </row>
    <row r="646" spans="1:8">
      <c r="A646" s="86" t="str">
        <v>holdest6</v>
      </c>
      <c r="B646" s="239">
        <v>645</v>
      </c>
      <c r="C646" s="86" t="s">
        <v>1466</v>
      </c>
      <c r="D646" s="241">
        <f>COUNTIF($C$1:$C646,C646)</f>
        <v>1</v>
      </c>
      <c r="E646" s="241" t="str">
        <f t="shared" si="30"/>
        <v>Holiday Destination/Type1</v>
      </c>
      <c r="F646" s="86" t="s">
        <v>1467</v>
      </c>
      <c r="G646" s="242">
        <v>0.59453584905660373</v>
      </c>
      <c r="H646" s="245">
        <v>102.78030126319946</v>
      </c>
    </row>
    <row r="647" spans="1:8">
      <c r="A647" s="86" t="str">
        <v>holdest1</v>
      </c>
      <c r="B647" s="239">
        <v>646</v>
      </c>
      <c r="C647" s="86" t="s">
        <v>1466</v>
      </c>
      <c r="D647" s="241">
        <f>COUNTIF($C$1:$C647,C647)</f>
        <v>2</v>
      </c>
      <c r="E647" s="241" t="str">
        <f t="shared" si="30"/>
        <v>Holiday Destination/Type2</v>
      </c>
      <c r="F647" s="86" t="s">
        <v>1469</v>
      </c>
      <c r="G647" s="242">
        <v>4.2373584905660365E-2</v>
      </c>
      <c r="H647" s="245">
        <v>98.663250618521516</v>
      </c>
    </row>
    <row r="648" spans="1:8">
      <c r="A648" s="86" t="str">
        <v>holdest2</v>
      </c>
      <c r="B648" s="239">
        <v>647</v>
      </c>
      <c r="C648" s="86" t="s">
        <v>1466</v>
      </c>
      <c r="D648" s="241">
        <f>COUNTIF($C$1:$C648,C648)</f>
        <v>3</v>
      </c>
      <c r="E648" s="241" t="str">
        <f t="shared" si="30"/>
        <v>Holiday Destination/Type3</v>
      </c>
      <c r="F648" s="86" t="s">
        <v>1471</v>
      </c>
      <c r="G648" s="242">
        <v>0.10955094339622642</v>
      </c>
      <c r="H648" s="245">
        <v>107.31809231609262</v>
      </c>
    </row>
    <row r="649" spans="1:8">
      <c r="A649" s="86" t="str">
        <v>holdest3</v>
      </c>
      <c r="B649" s="239">
        <v>648</v>
      </c>
      <c r="C649" s="86" t="s">
        <v>1466</v>
      </c>
      <c r="D649" s="241">
        <f>COUNTIF($C$1:$C649,C649)</f>
        <v>4</v>
      </c>
      <c r="E649" s="241" t="str">
        <f t="shared" si="30"/>
        <v>Holiday Destination/Type4</v>
      </c>
      <c r="F649" s="86" t="s">
        <v>1473</v>
      </c>
      <c r="G649" s="242">
        <v>1.3154716981132075E-2</v>
      </c>
      <c r="H649" s="245">
        <v>120.17398304107596</v>
      </c>
    </row>
    <row r="650" spans="1:8">
      <c r="A650" s="86" t="str">
        <v>holdest4</v>
      </c>
      <c r="B650" s="239">
        <v>649</v>
      </c>
      <c r="C650" s="86" t="s">
        <v>1466</v>
      </c>
      <c r="D650" s="241">
        <f>COUNTIF($C$1:$C650,C650)</f>
        <v>5</v>
      </c>
      <c r="E650" s="241" t="str">
        <f t="shared" si="30"/>
        <v>Holiday Destination/Type5</v>
      </c>
      <c r="F650" s="86" t="s">
        <v>1475</v>
      </c>
      <c r="G650" s="242">
        <v>2.0603773584905664E-2</v>
      </c>
      <c r="H650" s="245">
        <v>111.86417409716245</v>
      </c>
    </row>
    <row r="651" spans="1:8">
      <c r="A651" s="86" t="str">
        <v>holdest5</v>
      </c>
      <c r="B651" s="239">
        <v>650</v>
      </c>
      <c r="C651" s="86" t="s">
        <v>1466</v>
      </c>
      <c r="D651" s="241">
        <f>COUNTIF($C$1:$C651,C651)</f>
        <v>6</v>
      </c>
      <c r="E651" s="241" t="str">
        <f t="shared" si="30"/>
        <v>Holiday Destination/Type6</v>
      </c>
      <c r="F651" s="86" t="s">
        <v>1477</v>
      </c>
      <c r="G651" s="242">
        <v>0.38236981132075482</v>
      </c>
      <c r="H651" s="245">
        <v>107.03076600241954</v>
      </c>
    </row>
    <row r="652" spans="1:8">
      <c r="A652" s="86" t="str">
        <v>holdest7</v>
      </c>
      <c r="B652" s="239">
        <v>651</v>
      </c>
      <c r="C652" s="86" t="s">
        <v>1466</v>
      </c>
      <c r="D652" s="241">
        <f>COUNTIF($C$1:$C652,C652)</f>
        <v>7</v>
      </c>
      <c r="E652" s="241" t="str">
        <f t="shared" si="30"/>
        <v>Holiday Destination/Type7</v>
      </c>
      <c r="F652" s="86" t="s">
        <v>1479</v>
      </c>
      <c r="G652" s="242">
        <v>0.23006037735849055</v>
      </c>
      <c r="H652" s="245">
        <v>104.11220362032549</v>
      </c>
    </row>
    <row r="653" spans="1:8">
      <c r="A653" s="86" t="str">
        <v>holdest8</v>
      </c>
      <c r="B653" s="239">
        <v>652</v>
      </c>
      <c r="C653" s="86" t="s">
        <v>1466</v>
      </c>
      <c r="D653" s="241">
        <f>COUNTIF($C$1:$C653,C653)</f>
        <v>8</v>
      </c>
      <c r="E653" s="241" t="str">
        <f t="shared" si="30"/>
        <v>Holiday Destination/Type8</v>
      </c>
      <c r="F653" s="86" t="s">
        <v>1481</v>
      </c>
      <c r="G653" s="242">
        <v>8.528679245283019E-2</v>
      </c>
      <c r="H653" s="245">
        <v>116.20913883208821</v>
      </c>
    </row>
    <row r="654" spans="1:8">
      <c r="A654" s="86" t="str">
        <v>holtype1</v>
      </c>
      <c r="B654" s="239">
        <v>653</v>
      </c>
      <c r="C654" s="86" t="s">
        <v>1466</v>
      </c>
      <c r="D654" s="241">
        <f>COUNTIF($C$1:$C654,C654)</f>
        <v>9</v>
      </c>
      <c r="E654" s="241" t="str">
        <f t="shared" si="30"/>
        <v>Holiday Destination/Type9</v>
      </c>
      <c r="F654" s="86" t="s">
        <v>1483</v>
      </c>
      <c r="G654" s="242">
        <v>0.24514716981132076</v>
      </c>
      <c r="H654" s="245">
        <v>108.72832667627705</v>
      </c>
    </row>
    <row r="655" spans="1:8">
      <c r="A655" s="86" t="str">
        <v>holtype3</v>
      </c>
      <c r="B655" s="239">
        <v>654</v>
      </c>
      <c r="C655" s="86" t="s">
        <v>1466</v>
      </c>
      <c r="D655" s="241">
        <f>COUNTIF($C$1:$C655,C655)</f>
        <v>10</v>
      </c>
      <c r="E655" s="241" t="str">
        <f t="shared" si="30"/>
        <v>Holiday Destination/Type10</v>
      </c>
      <c r="F655" s="86" t="s">
        <v>1485</v>
      </c>
      <c r="G655" s="242">
        <v>3.5686792452830192E-2</v>
      </c>
      <c r="H655" s="245">
        <v>117.92154526466643</v>
      </c>
    </row>
    <row r="656" spans="1:8">
      <c r="A656" s="86" t="str">
        <v>holtype4</v>
      </c>
      <c r="B656" s="239">
        <v>655</v>
      </c>
      <c r="C656" s="86" t="s">
        <v>1466</v>
      </c>
      <c r="D656" s="241">
        <f>COUNTIF($C$1:$C656,C656)</f>
        <v>11</v>
      </c>
      <c r="E656" s="241" t="str">
        <f t="shared" si="30"/>
        <v>Holiday Destination/Type11</v>
      </c>
      <c r="F656" s="86" t="s">
        <v>1487</v>
      </c>
      <c r="G656" s="242">
        <v>0.20490943396226413</v>
      </c>
      <c r="H656" s="245">
        <v>102.2279585742957</v>
      </c>
    </row>
    <row r="657" spans="1:8">
      <c r="A657" s="86" t="str">
        <v>holtype6</v>
      </c>
      <c r="B657" s="239">
        <v>656</v>
      </c>
      <c r="C657" s="86" t="s">
        <v>1466</v>
      </c>
      <c r="D657" s="241">
        <f>COUNTIF($C$1:$C657,C657)</f>
        <v>12</v>
      </c>
      <c r="E657" s="241" t="str">
        <f t="shared" si="30"/>
        <v>Holiday Destination/Type12</v>
      </c>
      <c r="F657" s="86" t="s">
        <v>1489</v>
      </c>
      <c r="G657" s="242">
        <v>0.16595094339622643</v>
      </c>
      <c r="H657" s="245">
        <v>114.70816862040844</v>
      </c>
    </row>
    <row r="658" spans="1:8">
      <c r="A658" s="86" t="str">
        <v>car_enqc_app</v>
      </c>
      <c r="B658" s="239">
        <v>657</v>
      </c>
      <c r="C658" s="86" t="s">
        <v>1492</v>
      </c>
      <c r="D658" s="241">
        <f>COUNTIF($C$1:$C658,C658)</f>
        <v>1</v>
      </c>
      <c r="E658" s="241" t="str">
        <f t="shared" si="30"/>
        <v>Make enquiry on car dealership or manufacturer1</v>
      </c>
      <c r="F658" s="86" t="s">
        <v>1493</v>
      </c>
      <c r="G658" s="242">
        <v>0.13299622641509434</v>
      </c>
      <c r="H658" s="245">
        <v>92.034469110838018</v>
      </c>
    </row>
    <row r="659" spans="1:8">
      <c r="A659" s="86" t="str">
        <v>car_enqc_call</v>
      </c>
      <c r="B659" s="239">
        <v>658</v>
      </c>
      <c r="C659" s="86" t="s">
        <v>1492</v>
      </c>
      <c r="D659" s="241">
        <f>COUNTIF($C$1:$C659,C659)</f>
        <v>2</v>
      </c>
      <c r="E659" s="241" t="str">
        <f t="shared" si="30"/>
        <v>Make enquiry on car dealership or manufacturer2</v>
      </c>
      <c r="F659" s="86" t="s">
        <v>1495</v>
      </c>
      <c r="G659" s="242">
        <v>0.47339999999999999</v>
      </c>
      <c r="H659" s="245">
        <v>102.04327209399145</v>
      </c>
    </row>
    <row r="660" spans="1:8">
      <c r="A660" s="86" t="str">
        <v>car_enqc_email</v>
      </c>
      <c r="B660" s="239">
        <v>659</v>
      </c>
      <c r="C660" s="86" t="s">
        <v>1492</v>
      </c>
      <c r="D660" s="241">
        <f>COUNTIF($C$1:$C660,C660)</f>
        <v>3</v>
      </c>
      <c r="E660" s="241" t="str">
        <f t="shared" si="30"/>
        <v>Make enquiry on car dealership or manufacturer3</v>
      </c>
      <c r="F660" s="86" t="s">
        <v>1050</v>
      </c>
      <c r="G660" s="242">
        <v>0.32411320754716971</v>
      </c>
      <c r="H660" s="245">
        <v>99.290594556438677</v>
      </c>
    </row>
    <row r="661" spans="1:8">
      <c r="A661" s="86" t="str">
        <v>car_enqc_f2f</v>
      </c>
      <c r="B661" s="239">
        <v>660</v>
      </c>
      <c r="C661" s="86" t="s">
        <v>1492</v>
      </c>
      <c r="D661" s="241">
        <f>COUNTIF($C$1:$C661,C661)</f>
        <v>4</v>
      </c>
      <c r="E661" s="241" t="str">
        <f t="shared" si="30"/>
        <v>Make enquiry on car dealership or manufacturer4</v>
      </c>
      <c r="F661" s="86" t="s">
        <v>1498</v>
      </c>
      <c r="G661" s="242">
        <v>0.52180754716981137</v>
      </c>
      <c r="H661" s="245">
        <v>100.18513292942627</v>
      </c>
    </row>
    <row r="662" spans="1:8">
      <c r="A662" s="86" t="str">
        <v>car_enqc_mail</v>
      </c>
      <c r="B662" s="239">
        <v>661</v>
      </c>
      <c r="C662" s="86" t="s">
        <v>1492</v>
      </c>
      <c r="D662" s="241">
        <f>COUNTIF($C$1:$C662,C662)</f>
        <v>5</v>
      </c>
      <c r="E662" s="241" t="str">
        <f t="shared" si="30"/>
        <v>Make enquiry on car dealership or manufacturer5</v>
      </c>
      <c r="F662" s="86" t="s">
        <v>1500</v>
      </c>
      <c r="G662" s="242">
        <v>0.11737735849056602</v>
      </c>
      <c r="H662" s="245">
        <v>97.518333229857561</v>
      </c>
    </row>
    <row r="663" spans="1:8">
      <c r="A663" s="86" t="str">
        <v>car_enqc_txt</v>
      </c>
      <c r="B663" s="239">
        <v>662</v>
      </c>
      <c r="C663" s="86" t="s">
        <v>1492</v>
      </c>
      <c r="D663" s="241">
        <f>COUNTIF($C$1:$C663,C663)</f>
        <v>6</v>
      </c>
      <c r="E663" s="241" t="str">
        <f t="shared" si="30"/>
        <v>Make enquiry on car dealership or manufacturer6</v>
      </c>
      <c r="F663" s="86" t="s">
        <v>1502</v>
      </c>
      <c r="G663" s="242">
        <v>7.7392452830188696E-2</v>
      </c>
      <c r="H663" s="245">
        <v>85.428807769180679</v>
      </c>
    </row>
    <row r="664" spans="1:8">
      <c r="A664" s="86" t="str">
        <v>car_enqc_web</v>
      </c>
      <c r="B664" s="239">
        <v>663</v>
      </c>
      <c r="C664" s="86" t="s">
        <v>1492</v>
      </c>
      <c r="D664" s="241">
        <f>COUNTIF($C$1:$C664,C664)</f>
        <v>7</v>
      </c>
      <c r="E664" s="241" t="str">
        <f t="shared" si="30"/>
        <v>Make enquiry on car dealership or manufacturer7</v>
      </c>
      <c r="F664" s="86" t="s">
        <v>1504</v>
      </c>
      <c r="G664" s="242">
        <v>0.23654716981132071</v>
      </c>
      <c r="H664" s="245">
        <v>99.49090919176453</v>
      </c>
    </row>
    <row r="665" spans="1:8">
      <c r="A665" s="86" t="str">
        <v>car_sub_app</v>
      </c>
      <c r="B665" s="239">
        <v>664</v>
      </c>
      <c r="C665" s="86" t="s">
        <v>1506</v>
      </c>
      <c r="D665" s="241">
        <f>COUNTIF($C$1:$C665,C665)</f>
        <v>1</v>
      </c>
      <c r="E665" s="241" t="str">
        <f t="shared" si="30"/>
        <v>Submit info to cars dealership or manufacturer1</v>
      </c>
      <c r="F665" s="86" t="s">
        <v>1493</v>
      </c>
      <c r="G665" s="242">
        <v>0.14458867924528304</v>
      </c>
      <c r="H665" s="245">
        <v>86.757389054159205</v>
      </c>
    </row>
    <row r="666" spans="1:8">
      <c r="A666" s="86" t="str">
        <v>car_sub_call</v>
      </c>
      <c r="B666" s="239">
        <v>665</v>
      </c>
      <c r="C666" s="86" t="s">
        <v>1506</v>
      </c>
      <c r="D666" s="241">
        <f>COUNTIF($C$1:$C666,C666)</f>
        <v>2</v>
      </c>
      <c r="E666" s="241" t="str">
        <f t="shared" si="30"/>
        <v>Submit info to cars dealership or manufacturer2</v>
      </c>
      <c r="F666" s="86" t="s">
        <v>1495</v>
      </c>
      <c r="G666" s="242">
        <v>0.42475849056603776</v>
      </c>
      <c r="H666" s="245">
        <v>100.09322391318712</v>
      </c>
    </row>
    <row r="667" spans="1:8">
      <c r="A667" s="86" t="str">
        <v>car_sub_email</v>
      </c>
      <c r="B667" s="239">
        <v>666</v>
      </c>
      <c r="C667" s="86" t="s">
        <v>1506</v>
      </c>
      <c r="D667" s="241">
        <f>COUNTIF($C$1:$C667,C667)</f>
        <v>3</v>
      </c>
      <c r="E667" s="241" t="str">
        <f t="shared" si="30"/>
        <v>Submit info to cars dealership or manufacturer3</v>
      </c>
      <c r="F667" s="86" t="s">
        <v>1050</v>
      </c>
      <c r="G667" s="242">
        <v>0.30047924528301889</v>
      </c>
      <c r="H667" s="245">
        <v>100.4214587035795</v>
      </c>
    </row>
    <row r="668" spans="1:8">
      <c r="A668" s="86" t="str">
        <v>car_sub_f2f</v>
      </c>
      <c r="B668" s="239">
        <v>667</v>
      </c>
      <c r="C668" s="86" t="s">
        <v>1506</v>
      </c>
      <c r="D668" s="241">
        <f>COUNTIF($C$1:$C668,C668)</f>
        <v>4</v>
      </c>
      <c r="E668" s="241" t="str">
        <f t="shared" si="30"/>
        <v>Submit info to cars dealership or manufacturer4</v>
      </c>
      <c r="F668" s="86" t="s">
        <v>1498</v>
      </c>
      <c r="G668" s="242">
        <v>0.49461132075471698</v>
      </c>
      <c r="H668" s="245">
        <v>99.559331305038512</v>
      </c>
    </row>
    <row r="669" spans="1:8">
      <c r="A669" s="86" t="str">
        <v>car_sub_mail</v>
      </c>
      <c r="B669" s="239">
        <v>668</v>
      </c>
      <c r="C669" s="86" t="s">
        <v>1506</v>
      </c>
      <c r="D669" s="241">
        <f>COUNTIF($C$1:$C669,C669)</f>
        <v>5</v>
      </c>
      <c r="E669" s="241" t="str">
        <f t="shared" si="30"/>
        <v>Submit info to cars dealership or manufacturer5</v>
      </c>
      <c r="F669" s="86" t="s">
        <v>1500</v>
      </c>
      <c r="G669" s="242">
        <v>8.6373584905660383E-2</v>
      </c>
      <c r="H669" s="245">
        <v>97.033116674980832</v>
      </c>
    </row>
    <row r="670" spans="1:8">
      <c r="A670" s="86" t="str">
        <v>car_sub_txt</v>
      </c>
      <c r="B670" s="239">
        <v>669</v>
      </c>
      <c r="C670" s="86" t="s">
        <v>1506</v>
      </c>
      <c r="D670" s="241">
        <f>COUNTIF($C$1:$C670,C670)</f>
        <v>6</v>
      </c>
      <c r="E670" s="241" t="str">
        <f t="shared" si="30"/>
        <v>Submit info to cars dealership or manufacturer6</v>
      </c>
      <c r="F670" s="86" t="s">
        <v>1502</v>
      </c>
      <c r="G670" s="242">
        <v>9.2852830188679264E-2</v>
      </c>
      <c r="H670" s="245">
        <v>88.982662061138029</v>
      </c>
    </row>
    <row r="671" spans="1:8">
      <c r="A671" s="86" t="str">
        <v>car_sub_web</v>
      </c>
      <c r="B671" s="239">
        <v>670</v>
      </c>
      <c r="C671" s="86" t="s">
        <v>1506</v>
      </c>
      <c r="D671" s="241">
        <f>COUNTIF($C$1:$C671,C671)</f>
        <v>7</v>
      </c>
      <c r="E671" s="241" t="str">
        <f t="shared" si="30"/>
        <v>Submit info to cars dealership or manufacturer7</v>
      </c>
      <c r="F671" s="86" t="s">
        <v>1504</v>
      </c>
      <c r="G671" s="242">
        <v>0.30025660377358493</v>
      </c>
      <c r="H671" s="245">
        <v>97.528778712632658</v>
      </c>
    </row>
    <row r="672" spans="1:8">
      <c r="A672" s="86" t="str">
        <v>car_mark_app</v>
      </c>
      <c r="B672" s="239">
        <v>671</v>
      </c>
      <c r="C672" s="86" t="s">
        <v>1514</v>
      </c>
      <c r="D672" s="241">
        <f>COUNTIF($C$1:$C672,C672)</f>
        <v>1</v>
      </c>
      <c r="E672" s="241" t="str">
        <f t="shared" si="30"/>
        <v>Get info/marketing from car dealership or manufacturer1</v>
      </c>
      <c r="F672" s="86" t="s">
        <v>1493</v>
      </c>
      <c r="G672" s="242">
        <v>0.12616981132075469</v>
      </c>
      <c r="H672" s="245">
        <v>90.787001705244919</v>
      </c>
    </row>
    <row r="673" spans="1:8">
      <c r="A673" s="86" t="str">
        <v>car_mark_call</v>
      </c>
      <c r="B673" s="239">
        <v>672</v>
      </c>
      <c r="C673" s="86" t="s">
        <v>1514</v>
      </c>
      <c r="D673" s="241">
        <f>COUNTIF($C$1:$C673,C673)</f>
        <v>2</v>
      </c>
      <c r="E673" s="241" t="str">
        <f t="shared" si="30"/>
        <v>Get info/marketing from car dealership or manufacturer2</v>
      </c>
      <c r="F673" s="86" t="s">
        <v>1495</v>
      </c>
      <c r="G673" s="242">
        <v>0.22779245283018867</v>
      </c>
      <c r="H673" s="245">
        <v>98.591452722545242</v>
      </c>
    </row>
    <row r="674" spans="1:8">
      <c r="A674" s="86" t="str">
        <v>car_mark_email</v>
      </c>
      <c r="B674" s="239">
        <v>673</v>
      </c>
      <c r="C674" s="86" t="s">
        <v>1514</v>
      </c>
      <c r="D674" s="241">
        <f>COUNTIF($C$1:$C674,C674)</f>
        <v>3</v>
      </c>
      <c r="E674" s="241" t="str">
        <f t="shared" si="30"/>
        <v>Get info/marketing from car dealership or manufacturer3</v>
      </c>
      <c r="F674" s="86" t="s">
        <v>1050</v>
      </c>
      <c r="G674" s="242">
        <v>0.23725283018867926</v>
      </c>
      <c r="H674" s="245">
        <v>97.310257923607779</v>
      </c>
    </row>
    <row r="675" spans="1:8">
      <c r="A675" s="86" t="str">
        <v>car_mark_f2f</v>
      </c>
      <c r="B675" s="239">
        <v>674</v>
      </c>
      <c r="C675" s="86" t="s">
        <v>1514</v>
      </c>
      <c r="D675" s="241">
        <f>COUNTIF($C$1:$C675,C675)</f>
        <v>4</v>
      </c>
      <c r="E675" s="241" t="str">
        <f t="shared" si="30"/>
        <v>Get info/marketing from car dealership or manufacturer4</v>
      </c>
      <c r="F675" s="86" t="s">
        <v>1498</v>
      </c>
      <c r="G675" s="242">
        <v>0.48426415094339625</v>
      </c>
      <c r="H675" s="245">
        <v>98.659722627427286</v>
      </c>
    </row>
    <row r="676" spans="1:8">
      <c r="A676" s="86" t="str">
        <v>car_mark_mail</v>
      </c>
      <c r="B676" s="239">
        <v>675</v>
      </c>
      <c r="C676" s="86" t="s">
        <v>1514</v>
      </c>
      <c r="D676" s="241">
        <f>COUNTIF($C$1:$C676,C676)</f>
        <v>5</v>
      </c>
      <c r="E676" s="241" t="str">
        <f t="shared" si="30"/>
        <v>Get info/marketing from car dealership or manufacturer5</v>
      </c>
      <c r="F676" s="86" t="s">
        <v>1500</v>
      </c>
      <c r="G676" s="242">
        <v>0.15493207547169816</v>
      </c>
      <c r="H676" s="245">
        <v>101.29876305716611</v>
      </c>
    </row>
    <row r="677" spans="1:8">
      <c r="A677" s="86" t="str">
        <v>car_mark_txt</v>
      </c>
      <c r="B677" s="239">
        <v>676</v>
      </c>
      <c r="C677" s="86" t="s">
        <v>1514</v>
      </c>
      <c r="D677" s="241">
        <f>COUNTIF($C$1:$C677,C677)</f>
        <v>6</v>
      </c>
      <c r="E677" s="241" t="str">
        <f t="shared" si="30"/>
        <v>Get info/marketing from car dealership or manufacturer6</v>
      </c>
      <c r="F677" s="86" t="s">
        <v>1502</v>
      </c>
      <c r="G677" s="242">
        <v>9.7000000000000017E-2</v>
      </c>
      <c r="H677" s="245">
        <v>96.915545006778331</v>
      </c>
    </row>
    <row r="678" spans="1:8">
      <c r="A678" s="86" t="str">
        <v>car_mark_web</v>
      </c>
      <c r="B678" s="239">
        <v>677</v>
      </c>
      <c r="C678" s="86" t="s">
        <v>1514</v>
      </c>
      <c r="D678" s="241">
        <f>COUNTIF($C$1:$C678,C678)</f>
        <v>7</v>
      </c>
      <c r="E678" s="241" t="str">
        <f t="shared" si="30"/>
        <v>Get info/marketing from car dealership or manufacturer7</v>
      </c>
      <c r="F678" s="86" t="s">
        <v>1504</v>
      </c>
      <c r="G678" s="242">
        <v>0.30950943396226427</v>
      </c>
      <c r="H678" s="245">
        <v>100.1956511959458</v>
      </c>
    </row>
    <row r="679" spans="1:8">
      <c r="A679" s="86" t="str">
        <v>car_res_app</v>
      </c>
      <c r="B679" s="239">
        <v>678</v>
      </c>
      <c r="C679" s="86" t="s">
        <v>1522</v>
      </c>
      <c r="D679" s="241">
        <f>COUNTIF($C$1:$C679,C679)</f>
        <v>1</v>
      </c>
      <c r="E679" s="241" t="str">
        <f t="shared" si="30"/>
        <v>Research car dealership or manufacturer1</v>
      </c>
      <c r="F679" s="86" t="s">
        <v>1493</v>
      </c>
      <c r="G679" s="242">
        <v>0.12306792452830188</v>
      </c>
      <c r="H679" s="245">
        <v>94.832378817307458</v>
      </c>
    </row>
    <row r="680" spans="1:8">
      <c r="A680" s="86" t="str">
        <v>car_res_call</v>
      </c>
      <c r="B680" s="239">
        <v>679</v>
      </c>
      <c r="C680" s="86" t="s">
        <v>1522</v>
      </c>
      <c r="D680" s="241">
        <f>COUNTIF($C$1:$C680,C680)</f>
        <v>2</v>
      </c>
      <c r="E680" s="241" t="str">
        <f t="shared" si="30"/>
        <v>Research car dealership or manufacturer2</v>
      </c>
      <c r="F680" s="86" t="s">
        <v>1495</v>
      </c>
      <c r="G680" s="242">
        <v>0.21001886792452834</v>
      </c>
      <c r="H680" s="245">
        <v>96.598521146955747</v>
      </c>
    </row>
    <row r="681" spans="1:8">
      <c r="A681" s="86" t="str">
        <v>car_res_email</v>
      </c>
      <c r="B681" s="239">
        <v>680</v>
      </c>
      <c r="C681" s="86" t="s">
        <v>1522</v>
      </c>
      <c r="D681" s="241">
        <f>COUNTIF($C$1:$C681,C681)</f>
        <v>3</v>
      </c>
      <c r="E681" s="241" t="str">
        <f t="shared" si="30"/>
        <v>Research car dealership or manufacturer3</v>
      </c>
      <c r="F681" s="86" t="s">
        <v>1050</v>
      </c>
      <c r="G681" s="242">
        <v>0.17545283018867922</v>
      </c>
      <c r="H681" s="245">
        <v>99.175845205298401</v>
      </c>
    </row>
    <row r="682" spans="1:8">
      <c r="A682" s="86" t="str">
        <v>car_res_f2f</v>
      </c>
      <c r="B682" s="239">
        <v>681</v>
      </c>
      <c r="C682" s="86" t="s">
        <v>1522</v>
      </c>
      <c r="D682" s="241">
        <f>COUNTIF($C$1:$C682,C682)</f>
        <v>4</v>
      </c>
      <c r="E682" s="241" t="str">
        <f t="shared" si="30"/>
        <v>Research car dealership or manufacturer4</v>
      </c>
      <c r="F682" s="86" t="s">
        <v>1498</v>
      </c>
      <c r="G682" s="242">
        <v>0.67646037735849041</v>
      </c>
      <c r="H682" s="245">
        <v>100.25784054493879</v>
      </c>
    </row>
    <row r="683" spans="1:8">
      <c r="A683" s="86" t="str">
        <v>car_res_mail</v>
      </c>
      <c r="B683" s="239">
        <v>682</v>
      </c>
      <c r="C683" s="86" t="s">
        <v>1522</v>
      </c>
      <c r="D683" s="241">
        <f>COUNTIF($C$1:$C683,C683)</f>
        <v>5</v>
      </c>
      <c r="E683" s="241" t="str">
        <f t="shared" si="30"/>
        <v>Research car dealership or manufacturer5</v>
      </c>
      <c r="F683" s="86" t="s">
        <v>1500</v>
      </c>
      <c r="G683" s="242">
        <v>7.6894339622641514E-2</v>
      </c>
      <c r="H683" s="245">
        <v>91.047692545267466</v>
      </c>
    </row>
    <row r="684" spans="1:8">
      <c r="A684" s="86" t="str">
        <v>car_res_txt</v>
      </c>
      <c r="B684" s="239">
        <v>683</v>
      </c>
      <c r="C684" s="86" t="s">
        <v>1522</v>
      </c>
      <c r="D684" s="241">
        <f>COUNTIF($C$1:$C684,C684)</f>
        <v>6</v>
      </c>
      <c r="E684" s="241" t="str">
        <f t="shared" si="30"/>
        <v>Research car dealership or manufacturer6</v>
      </c>
      <c r="F684" s="86" t="s">
        <v>1502</v>
      </c>
      <c r="G684" s="242">
        <v>5.4143396226415098E-2</v>
      </c>
      <c r="H684" s="245">
        <v>84.672757252332502</v>
      </c>
    </row>
    <row r="685" spans="1:8">
      <c r="A685" s="86" t="str">
        <v>car_res_web</v>
      </c>
      <c r="B685" s="239">
        <v>684</v>
      </c>
      <c r="C685" s="86" t="s">
        <v>1522</v>
      </c>
      <c r="D685" s="241">
        <f>COUNTIF($C$1:$C685,C685)</f>
        <v>7</v>
      </c>
      <c r="E685" s="241" t="str">
        <f t="shared" si="30"/>
        <v>Research car dealership or manufacturer7</v>
      </c>
      <c r="F685" s="86" t="s">
        <v>1504</v>
      </c>
      <c r="G685" s="242">
        <v>0.38624905660377368</v>
      </c>
      <c r="H685" s="245">
        <v>100.7631626393664</v>
      </c>
    </row>
    <row r="686" spans="1:8">
      <c r="A686" s="86" t="str">
        <v>hlh_enqc_app</v>
      </c>
      <c r="B686" s="239">
        <v>685</v>
      </c>
      <c r="C686" s="86" t="s">
        <v>1530</v>
      </c>
      <c r="D686" s="241">
        <f>COUNTIF($C$1:$C686,C686)</f>
        <v>1</v>
      </c>
      <c r="E686" s="241" t="str">
        <f t="shared" si="30"/>
        <v>Make enquiry on local health services1</v>
      </c>
      <c r="F686" s="86" t="s">
        <v>1493</v>
      </c>
      <c r="G686" s="242">
        <v>0.11676981132075473</v>
      </c>
      <c r="H686" s="245">
        <v>95.256843029860477</v>
      </c>
    </row>
    <row r="687" spans="1:8">
      <c r="A687" s="86" t="str">
        <v>hlh_enqc_call</v>
      </c>
      <c r="B687" s="239">
        <v>686</v>
      </c>
      <c r="C687" s="86" t="s">
        <v>1530</v>
      </c>
      <c r="D687" s="241">
        <f>COUNTIF($C$1:$C687,C687)</f>
        <v>2</v>
      </c>
      <c r="E687" s="241" t="str">
        <f t="shared" si="30"/>
        <v>Make enquiry on local health services2</v>
      </c>
      <c r="F687" s="86" t="s">
        <v>1495</v>
      </c>
      <c r="G687" s="242">
        <v>0.40792075471698114</v>
      </c>
      <c r="H687" s="245">
        <v>102.3391475411696</v>
      </c>
    </row>
    <row r="688" spans="1:8">
      <c r="A688" s="86" t="str">
        <v>hlh_enqc_email</v>
      </c>
      <c r="B688" s="239">
        <v>687</v>
      </c>
      <c r="C688" s="86" t="s">
        <v>1530</v>
      </c>
      <c r="D688" s="241">
        <f>COUNTIF($C$1:$C688,C688)</f>
        <v>3</v>
      </c>
      <c r="E688" s="241" t="str">
        <f t="shared" si="30"/>
        <v>Make enquiry on local health services3</v>
      </c>
      <c r="F688" s="86" t="s">
        <v>1050</v>
      </c>
      <c r="G688" s="242">
        <v>0.31517358490566039</v>
      </c>
      <c r="H688" s="245">
        <v>100.65978251333372</v>
      </c>
    </row>
    <row r="689" spans="1:8">
      <c r="A689" s="86" t="str">
        <v>hlh_enqc_f2f</v>
      </c>
      <c r="B689" s="239">
        <v>688</v>
      </c>
      <c r="C689" s="86" t="s">
        <v>1530</v>
      </c>
      <c r="D689" s="241">
        <f>COUNTIF($C$1:$C689,C689)</f>
        <v>4</v>
      </c>
      <c r="E689" s="241" t="str">
        <f t="shared" si="30"/>
        <v>Make enquiry on local health services4</v>
      </c>
      <c r="F689" s="86" t="s">
        <v>1498</v>
      </c>
      <c r="G689" s="242">
        <v>0.32968301886792445</v>
      </c>
      <c r="H689" s="245">
        <v>99.236455616759699</v>
      </c>
    </row>
    <row r="690" spans="1:8">
      <c r="A690" s="86" t="str">
        <v>hlh_enqc_mail</v>
      </c>
      <c r="B690" s="239">
        <v>689</v>
      </c>
      <c r="C690" s="86" t="s">
        <v>1530</v>
      </c>
      <c r="D690" s="241">
        <f>COUNTIF($C$1:$C690,C690)</f>
        <v>5</v>
      </c>
      <c r="E690" s="241" t="str">
        <f t="shared" si="30"/>
        <v>Make enquiry on local health services5</v>
      </c>
      <c r="F690" s="86" t="s">
        <v>1500</v>
      </c>
      <c r="G690" s="242">
        <v>0.12523396226415093</v>
      </c>
      <c r="H690" s="245">
        <v>100.02800018501092</v>
      </c>
    </row>
    <row r="691" spans="1:8">
      <c r="A691" s="86" t="str">
        <v>hlh_enqc_txt</v>
      </c>
      <c r="B691" s="239">
        <v>690</v>
      </c>
      <c r="C691" s="86" t="s">
        <v>1530</v>
      </c>
      <c r="D691" s="241">
        <f>COUNTIF($C$1:$C691,C691)</f>
        <v>6</v>
      </c>
      <c r="E691" s="241" t="str">
        <f t="shared" si="30"/>
        <v>Make enquiry on local health services6</v>
      </c>
      <c r="F691" s="86" t="s">
        <v>1502</v>
      </c>
      <c r="G691" s="242">
        <v>8.9852830188679261E-2</v>
      </c>
      <c r="H691" s="245">
        <v>101.00010906339048</v>
      </c>
    </row>
    <row r="692" spans="1:8">
      <c r="A692" s="86" t="str">
        <v>hlh_enqc_web</v>
      </c>
      <c r="B692" s="239">
        <v>691</v>
      </c>
      <c r="C692" s="86" t="s">
        <v>1530</v>
      </c>
      <c r="D692" s="241">
        <f>COUNTIF($C$1:$C692,C692)</f>
        <v>7</v>
      </c>
      <c r="E692" s="241" t="str">
        <f t="shared" si="30"/>
        <v>Make enquiry on local health services7</v>
      </c>
      <c r="F692" s="86" t="s">
        <v>1504</v>
      </c>
      <c r="G692" s="242">
        <v>0.22290566037735848</v>
      </c>
      <c r="H692" s="245">
        <v>100.75491802322709</v>
      </c>
    </row>
    <row r="693" spans="1:8">
      <c r="A693" s="86" t="str">
        <v>hlh_sub_app</v>
      </c>
      <c r="B693" s="239">
        <v>692</v>
      </c>
      <c r="C693" s="86" t="s">
        <v>1538</v>
      </c>
      <c r="D693" s="241">
        <f>COUNTIF($C$1:$C693,C693)</f>
        <v>1</v>
      </c>
      <c r="E693" s="241" t="str">
        <f t="shared" si="30"/>
        <v>Submit info to local health services1</v>
      </c>
      <c r="F693" s="86" t="s">
        <v>1493</v>
      </c>
      <c r="G693" s="242">
        <v>0.15400377358490566</v>
      </c>
      <c r="H693" s="245">
        <v>93.724176256698371</v>
      </c>
    </row>
    <row r="694" spans="1:8">
      <c r="A694" s="86" t="str">
        <v>hlh_sub_call</v>
      </c>
      <c r="B694" s="239">
        <v>693</v>
      </c>
      <c r="C694" s="86" t="s">
        <v>1538</v>
      </c>
      <c r="D694" s="241">
        <f>COUNTIF($C$1:$C694,C694)</f>
        <v>2</v>
      </c>
      <c r="E694" s="241" t="str">
        <f t="shared" si="30"/>
        <v>Submit info to local health services2</v>
      </c>
      <c r="F694" s="86" t="s">
        <v>1495</v>
      </c>
      <c r="G694" s="242">
        <v>0.38905660377358486</v>
      </c>
      <c r="H694" s="245">
        <v>101.68467736231564</v>
      </c>
    </row>
    <row r="695" spans="1:8">
      <c r="A695" s="86" t="str">
        <v>hlh_sub_email</v>
      </c>
      <c r="B695" s="239">
        <v>694</v>
      </c>
      <c r="C695" s="86" t="s">
        <v>1538</v>
      </c>
      <c r="D695" s="241">
        <f>COUNTIF($C$1:$C695,C695)</f>
        <v>3</v>
      </c>
      <c r="E695" s="241" t="str">
        <f t="shared" si="30"/>
        <v>Submit info to local health services3</v>
      </c>
      <c r="F695" s="86" t="s">
        <v>1050</v>
      </c>
      <c r="G695" s="242">
        <v>0.27688679245283015</v>
      </c>
      <c r="H695" s="245">
        <v>100.26174870786922</v>
      </c>
    </row>
    <row r="696" spans="1:8">
      <c r="A696" s="86" t="str">
        <v>hlh_sub_f2f</v>
      </c>
      <c r="B696" s="239">
        <v>695</v>
      </c>
      <c r="C696" s="86" t="s">
        <v>1538</v>
      </c>
      <c r="D696" s="241">
        <f>COUNTIF($C$1:$C696,C696)</f>
        <v>4</v>
      </c>
      <c r="E696" s="241" t="str">
        <f t="shared" si="30"/>
        <v>Submit info to local health services4</v>
      </c>
      <c r="F696" s="86" t="s">
        <v>1498</v>
      </c>
      <c r="G696" s="242">
        <v>0.39704150943396233</v>
      </c>
      <c r="H696" s="245">
        <v>98.172037257110219</v>
      </c>
    </row>
    <row r="697" spans="1:8">
      <c r="A697" s="86" t="str">
        <v>hlh_sub_mail</v>
      </c>
      <c r="B697" s="239">
        <v>696</v>
      </c>
      <c r="C697" s="86" t="s">
        <v>1538</v>
      </c>
      <c r="D697" s="241">
        <f>COUNTIF($C$1:$C697,C697)</f>
        <v>5</v>
      </c>
      <c r="E697" s="241" t="str">
        <f t="shared" si="30"/>
        <v>Submit info to local health services5</v>
      </c>
      <c r="F697" s="86" t="s">
        <v>1500</v>
      </c>
      <c r="G697" s="242">
        <v>0.1195320754716981</v>
      </c>
      <c r="H697" s="245">
        <v>99.917423117081242</v>
      </c>
    </row>
    <row r="698" spans="1:8">
      <c r="A698" s="86" t="str">
        <v>hlh_sub_txt</v>
      </c>
      <c r="B698" s="239">
        <v>697</v>
      </c>
      <c r="C698" s="86" t="s">
        <v>1538</v>
      </c>
      <c r="D698" s="241">
        <f>COUNTIF($C$1:$C698,C698)</f>
        <v>6</v>
      </c>
      <c r="E698" s="241" t="str">
        <f t="shared" si="30"/>
        <v>Submit info to local health services6</v>
      </c>
      <c r="F698" s="86" t="s">
        <v>1502</v>
      </c>
      <c r="G698" s="242">
        <v>9.948301886792453E-2</v>
      </c>
      <c r="H698" s="245">
        <v>94.574445382008733</v>
      </c>
    </row>
    <row r="699" spans="1:8">
      <c r="A699" s="86" t="str">
        <v>hlh_sub_web</v>
      </c>
      <c r="B699" s="239">
        <v>698</v>
      </c>
      <c r="C699" s="86" t="s">
        <v>1538</v>
      </c>
      <c r="D699" s="241">
        <f>COUNTIF($C$1:$C699,C699)</f>
        <v>7</v>
      </c>
      <c r="E699" s="241" t="str">
        <f t="shared" si="30"/>
        <v>Submit info to local health services7</v>
      </c>
      <c r="F699" s="86" t="s">
        <v>1504</v>
      </c>
      <c r="G699" s="242">
        <v>0.27208301886792452</v>
      </c>
      <c r="H699" s="245">
        <v>101.84403440511235</v>
      </c>
    </row>
    <row r="700" spans="1:8">
      <c r="A700" s="86" t="str">
        <v>hlh_mark_app</v>
      </c>
      <c r="B700" s="239">
        <v>699</v>
      </c>
      <c r="C700" s="86" t="s">
        <v>1546</v>
      </c>
      <c r="D700" s="241">
        <f>COUNTIF($C$1:$C700,C700)</f>
        <v>1</v>
      </c>
      <c r="E700" s="241" t="str">
        <f t="shared" si="30"/>
        <v>Get info/marketing on local health services1</v>
      </c>
      <c r="F700" s="86" t="s">
        <v>1493</v>
      </c>
      <c r="G700" s="242">
        <v>0.12185660377358491</v>
      </c>
      <c r="H700" s="245">
        <v>90.07547717125594</v>
      </c>
    </row>
    <row r="701" spans="1:8">
      <c r="A701" s="86" t="str">
        <v>hlh_mark_call</v>
      </c>
      <c r="B701" s="239">
        <v>700</v>
      </c>
      <c r="C701" s="86" t="s">
        <v>1546</v>
      </c>
      <c r="D701" s="241">
        <f>COUNTIF($C$1:$C701,C701)</f>
        <v>2</v>
      </c>
      <c r="E701" s="241" t="str">
        <f t="shared" si="30"/>
        <v>Get info/marketing on local health services2</v>
      </c>
      <c r="F701" s="86" t="s">
        <v>1495</v>
      </c>
      <c r="G701" s="242">
        <v>0.25737735849056609</v>
      </c>
      <c r="H701" s="245">
        <v>99.078378930077164</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0.25518867924528305</v>
      </c>
      <c r="H703" s="245">
        <v>96.453986256467701</v>
      </c>
    </row>
    <row r="704" spans="1:8">
      <c r="A704" s="86" t="str">
        <v>hlh_mark_mail</v>
      </c>
      <c r="B704" s="239">
        <v>703</v>
      </c>
      <c r="C704" s="86" t="s">
        <v>1546</v>
      </c>
      <c r="D704" s="241">
        <f>COUNTIF($C$1:$C704,C704)</f>
        <v>5</v>
      </c>
      <c r="E704" s="241" t="str">
        <f t="shared" si="30"/>
        <v>Get info/marketing on local health services5</v>
      </c>
      <c r="F704" s="86" t="s">
        <v>1500</v>
      </c>
      <c r="G704" s="242">
        <v>0.17191698113207543</v>
      </c>
      <c r="H704" s="245">
        <v>95.283799855703833</v>
      </c>
    </row>
    <row r="705" spans="1:8">
      <c r="A705" s="86" t="str">
        <v>hlh_mark_txt</v>
      </c>
      <c r="B705" s="239">
        <v>704</v>
      </c>
      <c r="C705" s="86" t="s">
        <v>1546</v>
      </c>
      <c r="D705" s="241">
        <f>COUNTIF($C$1:$C705,C705)</f>
        <v>6</v>
      </c>
      <c r="E705" s="241" t="str">
        <f t="shared" si="30"/>
        <v>Get info/marketing on local health services6</v>
      </c>
      <c r="F705" s="86" t="s">
        <v>1502</v>
      </c>
      <c r="G705" s="242">
        <v>0.1373660377358491</v>
      </c>
      <c r="H705" s="245">
        <v>99.270881293154162</v>
      </c>
    </row>
    <row r="706" spans="1:8">
      <c r="A706" s="86" t="str">
        <v>hlh_mark_web</v>
      </c>
      <c r="B706" s="239">
        <v>705</v>
      </c>
      <c r="C706" s="86" t="s">
        <v>1546</v>
      </c>
      <c r="D706" s="241">
        <f>COUNTIF($C$1:$C706,C706)</f>
        <v>7</v>
      </c>
      <c r="E706" s="241" t="str">
        <f t="shared" si="30"/>
        <v>Get info/marketing on local health services7</v>
      </c>
      <c r="F706" s="86" t="s">
        <v>1504</v>
      </c>
      <c r="G706" s="242">
        <v>0.26561509433962255</v>
      </c>
      <c r="H706" s="245">
        <v>101.94431072091177</v>
      </c>
    </row>
    <row r="707" spans="1:8">
      <c r="A707" s="86" t="str">
        <v>hlh_res_app</v>
      </c>
      <c r="B707" s="239">
        <v>706</v>
      </c>
      <c r="C707" s="86" t="s">
        <v>1554</v>
      </c>
      <c r="D707" s="241">
        <f>COUNTIF($C$1:$C707,C707)</f>
        <v>1</v>
      </c>
      <c r="E707" s="241" t="str">
        <f t="shared" ref="E707:E770" si="31">C707&amp;D707</f>
        <v>Research local health services1</v>
      </c>
      <c r="F707" s="86" t="s">
        <v>1493</v>
      </c>
      <c r="G707" s="242">
        <v>0.1109622641509434</v>
      </c>
      <c r="H707" s="245">
        <v>84.917427662190391</v>
      </c>
    </row>
    <row r="708" spans="1:8">
      <c r="A708" s="86" t="str">
        <v>hlh_res_call</v>
      </c>
      <c r="B708" s="239">
        <v>707</v>
      </c>
      <c r="C708" s="86" t="s">
        <v>1554</v>
      </c>
      <c r="D708" s="241">
        <f>COUNTIF($C$1:$C708,C708)</f>
        <v>2</v>
      </c>
      <c r="E708" s="241" t="str">
        <f t="shared" si="31"/>
        <v>Research local health services2</v>
      </c>
      <c r="F708" s="86" t="s">
        <v>1495</v>
      </c>
      <c r="G708" s="242">
        <v>0.32486415094339621</v>
      </c>
      <c r="H708" s="245">
        <v>100.61552461410548</v>
      </c>
    </row>
    <row r="709" spans="1:8">
      <c r="A709" s="86" t="str">
        <v>hlh_res_email</v>
      </c>
      <c r="B709" s="239">
        <v>708</v>
      </c>
      <c r="C709" s="86" t="s">
        <v>1554</v>
      </c>
      <c r="D709" s="241">
        <f>COUNTIF($C$1:$C709,C709)</f>
        <v>3</v>
      </c>
      <c r="E709" s="241" t="str">
        <f t="shared" si="31"/>
        <v>Research local health services3</v>
      </c>
      <c r="F709" s="86" t="s">
        <v>1050</v>
      </c>
      <c r="G709" s="242">
        <v>0.19747169811320756</v>
      </c>
      <c r="H709" s="245">
        <v>96.417976017260571</v>
      </c>
    </row>
    <row r="710" spans="1:8">
      <c r="A710" s="86" t="str">
        <v>hlh_res_f2f</v>
      </c>
      <c r="B710" s="239">
        <v>709</v>
      </c>
      <c r="C710" s="86" t="s">
        <v>1554</v>
      </c>
      <c r="D710" s="241">
        <f>COUNTIF($C$1:$C710,C710)</f>
        <v>4</v>
      </c>
      <c r="E710" s="241" t="str">
        <f t="shared" si="31"/>
        <v>Research local health services4</v>
      </c>
      <c r="F710" s="86" t="s">
        <v>1498</v>
      </c>
      <c r="G710" s="242">
        <v>0.28556226415094343</v>
      </c>
      <c r="H710" s="245">
        <v>96.257342252784483</v>
      </c>
    </row>
    <row r="711" spans="1:8">
      <c r="A711" s="86" t="str">
        <v>hlh_res_mail</v>
      </c>
      <c r="B711" s="239">
        <v>710</v>
      </c>
      <c r="C711" s="86" t="s">
        <v>1554</v>
      </c>
      <c r="D711" s="241">
        <f>COUNTIF($C$1:$C711,C711)</f>
        <v>5</v>
      </c>
      <c r="E711" s="241" t="str">
        <f t="shared" si="31"/>
        <v>Research local health services5</v>
      </c>
      <c r="F711" s="86" t="s">
        <v>1500</v>
      </c>
      <c r="G711" s="242">
        <v>6.6358490566037751E-2</v>
      </c>
      <c r="H711" s="245">
        <v>85.675929199185774</v>
      </c>
    </row>
    <row r="712" spans="1:8">
      <c r="A712" s="86" t="str">
        <v>hlh_res_txt</v>
      </c>
      <c r="B712" s="239">
        <v>711</v>
      </c>
      <c r="C712" s="86" t="s">
        <v>1554</v>
      </c>
      <c r="D712" s="241">
        <f>COUNTIF($C$1:$C712,C712)</f>
        <v>6</v>
      </c>
      <c r="E712" s="241" t="str">
        <f t="shared" si="31"/>
        <v>Research local health services6</v>
      </c>
      <c r="F712" s="86" t="s">
        <v>1502</v>
      </c>
      <c r="G712" s="242">
        <v>8.095094339622641E-2</v>
      </c>
      <c r="H712" s="245">
        <v>94.195849850225713</v>
      </c>
    </row>
    <row r="713" spans="1:8">
      <c r="A713" s="86" t="str">
        <v>hlh_res_web</v>
      </c>
      <c r="B713" s="239">
        <v>712</v>
      </c>
      <c r="C713" s="86" t="s">
        <v>1554</v>
      </c>
      <c r="D713" s="241">
        <f>COUNTIF($C$1:$C713,C713)</f>
        <v>7</v>
      </c>
      <c r="E713" s="241" t="str">
        <f t="shared" si="31"/>
        <v>Research local health services7</v>
      </c>
      <c r="F713" s="86" t="s">
        <v>1504</v>
      </c>
      <c r="G713" s="242">
        <v>0.33692452830188685</v>
      </c>
      <c r="H713" s="245">
        <v>101.90960659269568</v>
      </c>
    </row>
    <row r="714" spans="1:8">
      <c r="A714" s="86" t="str">
        <v>loc_enqc_app</v>
      </c>
      <c r="B714" s="239">
        <v>713</v>
      </c>
      <c r="C714" s="86" t="s">
        <v>1562</v>
      </c>
      <c r="D714" s="241">
        <f>COUNTIF($C$1:$C714,C714)</f>
        <v>1</v>
      </c>
      <c r="E714" s="241" t="str">
        <f t="shared" si="31"/>
        <v>Make enquiry on local services, events, news1</v>
      </c>
      <c r="F714" s="86" t="s">
        <v>1493</v>
      </c>
      <c r="G714" s="242">
        <v>9.9996226415094328E-2</v>
      </c>
      <c r="H714" s="245">
        <v>92.156087641001378</v>
      </c>
    </row>
    <row r="715" spans="1:8">
      <c r="A715" s="86" t="str">
        <v>loc_enqc_call</v>
      </c>
      <c r="B715" s="239">
        <v>714</v>
      </c>
      <c r="C715" s="86" t="s">
        <v>1562</v>
      </c>
      <c r="D715" s="241">
        <f>COUNTIF($C$1:$C715,C715)</f>
        <v>2</v>
      </c>
      <c r="E715" s="241" t="str">
        <f t="shared" si="31"/>
        <v>Make enquiry on local services, events, news2</v>
      </c>
      <c r="F715" s="86" t="s">
        <v>1495</v>
      </c>
      <c r="G715" s="242">
        <v>0.34679622641509428</v>
      </c>
      <c r="H715" s="245">
        <v>99.944954459405693</v>
      </c>
    </row>
    <row r="716" spans="1:8">
      <c r="A716" s="86" t="str">
        <v>loc_enqc_email</v>
      </c>
      <c r="B716" s="239">
        <v>715</v>
      </c>
      <c r="C716" s="86" t="s">
        <v>1562</v>
      </c>
      <c r="D716" s="241">
        <f>COUNTIF($C$1:$C716,C716)</f>
        <v>3</v>
      </c>
      <c r="E716" s="241" t="str">
        <f t="shared" si="31"/>
        <v>Make enquiry on local services, events, news3</v>
      </c>
      <c r="F716" s="86" t="s">
        <v>1050</v>
      </c>
      <c r="G716" s="242">
        <v>0.4016792452830189</v>
      </c>
      <c r="H716" s="245">
        <v>100.62039689712871</v>
      </c>
    </row>
    <row r="717" spans="1:8">
      <c r="A717" s="86" t="str">
        <v>loc_enqc_f2f</v>
      </c>
      <c r="B717" s="239">
        <v>716</v>
      </c>
      <c r="C717" s="86" t="s">
        <v>1562</v>
      </c>
      <c r="D717" s="241">
        <f>COUNTIF($C$1:$C717,C717)</f>
        <v>4</v>
      </c>
      <c r="E717" s="241" t="str">
        <f t="shared" si="31"/>
        <v>Make enquiry on local services, events, news4</v>
      </c>
      <c r="F717" s="86" t="s">
        <v>1498</v>
      </c>
      <c r="G717" s="242">
        <v>0.18768679245283015</v>
      </c>
      <c r="H717" s="245">
        <v>95.411474464564066</v>
      </c>
    </row>
    <row r="718" spans="1:8">
      <c r="A718" s="86" t="str">
        <v>loc_enqc_mail</v>
      </c>
      <c r="B718" s="239">
        <v>717</v>
      </c>
      <c r="C718" s="86" t="s">
        <v>1562</v>
      </c>
      <c r="D718" s="241">
        <f>COUNTIF($C$1:$C718,C718)</f>
        <v>5</v>
      </c>
      <c r="E718" s="241" t="str">
        <f t="shared" si="31"/>
        <v>Make enquiry on local services, events, news5</v>
      </c>
      <c r="F718" s="86" t="s">
        <v>1500</v>
      </c>
      <c r="G718" s="242">
        <v>0.11871698113207547</v>
      </c>
      <c r="H718" s="245">
        <v>100.35014384981753</v>
      </c>
    </row>
    <row r="719" spans="1:8">
      <c r="A719" s="86" t="str">
        <v>loc_enqc_txt</v>
      </c>
      <c r="B719" s="239">
        <v>718</v>
      </c>
      <c r="C719" s="86" t="s">
        <v>1562</v>
      </c>
      <c r="D719" s="241">
        <f>COUNTIF($C$1:$C719,C719)</f>
        <v>6</v>
      </c>
      <c r="E719" s="241" t="str">
        <f t="shared" si="31"/>
        <v>Make enquiry on local services, events, news6</v>
      </c>
      <c r="F719" s="86" t="s">
        <v>1502</v>
      </c>
      <c r="G719" s="242">
        <v>5.9796226415094342E-2</v>
      </c>
      <c r="H719" s="245">
        <v>92.424285845887312</v>
      </c>
    </row>
    <row r="720" spans="1:8">
      <c r="A720" s="86" t="str">
        <v>loc_enqc_web</v>
      </c>
      <c r="B720" s="239">
        <v>719</v>
      </c>
      <c r="C720" s="86" t="s">
        <v>1562</v>
      </c>
      <c r="D720" s="241">
        <f>COUNTIF($C$1:$C720,C720)</f>
        <v>7</v>
      </c>
      <c r="E720" s="241" t="str">
        <f t="shared" si="31"/>
        <v>Make enquiry on local services, events, news7</v>
      </c>
      <c r="F720" s="86" t="s">
        <v>1504</v>
      </c>
      <c r="G720" s="242">
        <v>0.24882264150943398</v>
      </c>
      <c r="H720" s="245">
        <v>99.95993967438416</v>
      </c>
    </row>
    <row r="721" spans="1:8">
      <c r="A721" s="86" t="str">
        <v>loc_sub_app</v>
      </c>
      <c r="B721" s="239">
        <v>720</v>
      </c>
      <c r="C721" s="86" t="s">
        <v>1570</v>
      </c>
      <c r="D721" s="241">
        <f>COUNTIF($C$1:$C721,C721)</f>
        <v>1</v>
      </c>
      <c r="E721" s="241" t="str">
        <f t="shared" si="31"/>
        <v>Submit info to local services, events, news1</v>
      </c>
      <c r="F721" s="86" t="s">
        <v>1493</v>
      </c>
      <c r="G721" s="242">
        <v>0.12466792452830189</v>
      </c>
      <c r="H721" s="245">
        <v>85.96312999328903</v>
      </c>
    </row>
    <row r="722" spans="1:8">
      <c r="A722" s="86" t="str">
        <v>loc_sub_call</v>
      </c>
      <c r="B722" s="239">
        <v>721</v>
      </c>
      <c r="C722" s="86" t="s">
        <v>1570</v>
      </c>
      <c r="D722" s="241">
        <f>COUNTIF($C$1:$C722,C722)</f>
        <v>2</v>
      </c>
      <c r="E722" s="241" t="str">
        <f t="shared" si="31"/>
        <v>Submit info to local services, events, news2</v>
      </c>
      <c r="F722" s="86" t="s">
        <v>1495</v>
      </c>
      <c r="G722" s="242">
        <v>0.17532830188679244</v>
      </c>
      <c r="H722" s="245">
        <v>94.173178938932651</v>
      </c>
    </row>
    <row r="723" spans="1:8">
      <c r="A723" s="86" t="str">
        <v>loc_sub_email</v>
      </c>
      <c r="B723" s="239">
        <v>722</v>
      </c>
      <c r="C723" s="86" t="s">
        <v>1570</v>
      </c>
      <c r="D723" s="241">
        <f>COUNTIF($C$1:$C723,C723)</f>
        <v>3</v>
      </c>
      <c r="E723" s="241" t="str">
        <f t="shared" si="31"/>
        <v>Submit info to local services, events, news3</v>
      </c>
      <c r="F723" s="86" t="s">
        <v>1050</v>
      </c>
      <c r="G723" s="242">
        <v>0.32994339622641511</v>
      </c>
      <c r="H723" s="245">
        <v>100.01381146880493</v>
      </c>
    </row>
    <row r="724" spans="1:8">
      <c r="A724" s="86" t="str">
        <v>loc_sub_f2f</v>
      </c>
      <c r="B724" s="239">
        <v>723</v>
      </c>
      <c r="C724" s="86" t="s">
        <v>1570</v>
      </c>
      <c r="D724" s="241">
        <f>COUNTIF($C$1:$C724,C724)</f>
        <v>4</v>
      </c>
      <c r="E724" s="241" t="str">
        <f t="shared" si="31"/>
        <v>Submit info to local services, events, news4</v>
      </c>
      <c r="F724" s="86" t="s">
        <v>1498</v>
      </c>
      <c r="G724" s="242">
        <v>0.15304905660377355</v>
      </c>
      <c r="H724" s="245">
        <v>95.733774656101829</v>
      </c>
    </row>
    <row r="725" spans="1:8">
      <c r="A725" s="86" t="str">
        <v>loc_sub_mail</v>
      </c>
      <c r="B725" s="239">
        <v>724</v>
      </c>
      <c r="C725" s="86" t="s">
        <v>1570</v>
      </c>
      <c r="D725" s="241">
        <f>COUNTIF($C$1:$C725,C725)</f>
        <v>5</v>
      </c>
      <c r="E725" s="241" t="str">
        <f t="shared" si="31"/>
        <v>Submit info to local services, events, news5</v>
      </c>
      <c r="F725" s="86" t="s">
        <v>1500</v>
      </c>
      <c r="G725" s="242">
        <v>0.11811320754716981</v>
      </c>
      <c r="H725" s="245">
        <v>94.137977291448465</v>
      </c>
    </row>
    <row r="726" spans="1:8">
      <c r="A726" s="86" t="str">
        <v>loc_sub_txt</v>
      </c>
      <c r="B726" s="239">
        <v>725</v>
      </c>
      <c r="C726" s="86" t="s">
        <v>1570</v>
      </c>
      <c r="D726" s="241">
        <f>COUNTIF($C$1:$C726,C726)</f>
        <v>6</v>
      </c>
      <c r="E726" s="241" t="str">
        <f t="shared" si="31"/>
        <v>Submit info to local services, events, news6</v>
      </c>
      <c r="F726" s="86" t="s">
        <v>1502</v>
      </c>
      <c r="G726" s="242">
        <v>7.0400000000000004E-2</v>
      </c>
      <c r="H726" s="245">
        <v>83.613950798118296</v>
      </c>
    </row>
    <row r="727" spans="1:8">
      <c r="A727" s="86" t="str">
        <v>loc_sub_web</v>
      </c>
      <c r="B727" s="239">
        <v>726</v>
      </c>
      <c r="C727" s="86" t="s">
        <v>1570</v>
      </c>
      <c r="D727" s="241">
        <f>COUNTIF($C$1:$C727,C727)</f>
        <v>7</v>
      </c>
      <c r="E727" s="241" t="str">
        <f t="shared" si="31"/>
        <v>Submit info to local services, events, news7</v>
      </c>
      <c r="F727" s="86" t="s">
        <v>1504</v>
      </c>
      <c r="G727" s="242">
        <v>0.28377735849056601</v>
      </c>
      <c r="H727" s="245">
        <v>100.42209125195147</v>
      </c>
    </row>
    <row r="728" spans="1:8">
      <c r="A728" s="86" t="str">
        <v>loc_mark_app</v>
      </c>
      <c r="B728" s="239">
        <v>727</v>
      </c>
      <c r="C728" s="86" t="s">
        <v>1578</v>
      </c>
      <c r="D728" s="241">
        <f>COUNTIF($C$1:$C728,C728)</f>
        <v>1</v>
      </c>
      <c r="E728" s="241" t="str">
        <f t="shared" si="31"/>
        <v>Get info/marketing on local services, events, news1</v>
      </c>
      <c r="F728" s="86" t="s">
        <v>1493</v>
      </c>
      <c r="G728" s="242">
        <v>0.11466415094339623</v>
      </c>
      <c r="H728" s="245">
        <v>86.903743153873663</v>
      </c>
    </row>
    <row r="729" spans="1:8">
      <c r="A729" s="86" t="str">
        <v>loc_mark_call</v>
      </c>
      <c r="B729" s="239">
        <v>728</v>
      </c>
      <c r="C729" s="86" t="s">
        <v>1578</v>
      </c>
      <c r="D729" s="241">
        <f>COUNTIF($C$1:$C729,C729)</f>
        <v>2</v>
      </c>
      <c r="E729" s="241" t="str">
        <f t="shared" si="31"/>
        <v>Get info/marketing on local services, events, news2</v>
      </c>
      <c r="F729" s="86" t="s">
        <v>1495</v>
      </c>
      <c r="G729" s="242">
        <v>0.1591094339622641</v>
      </c>
      <c r="H729" s="245">
        <v>100.48655025154183</v>
      </c>
    </row>
    <row r="730" spans="1:8">
      <c r="A730" s="86" t="str">
        <v>loc_mark_email</v>
      </c>
      <c r="B730" s="239">
        <v>729</v>
      </c>
      <c r="C730" s="86" t="s">
        <v>1578</v>
      </c>
      <c r="D730" s="241">
        <f>COUNTIF($C$1:$C730,C730)</f>
        <v>3</v>
      </c>
      <c r="E730" s="241" t="str">
        <f t="shared" si="31"/>
        <v>Get info/marketing on local services, events, news3</v>
      </c>
      <c r="F730" s="86" t="s">
        <v>1050</v>
      </c>
      <c r="G730" s="242">
        <v>0.33725660377358485</v>
      </c>
      <c r="H730" s="245">
        <v>98.954601472657373</v>
      </c>
    </row>
    <row r="731" spans="1:8">
      <c r="A731" s="86" t="str">
        <v>loc_mark_f2f</v>
      </c>
      <c r="B731" s="239">
        <v>730</v>
      </c>
      <c r="C731" s="86" t="s">
        <v>1578</v>
      </c>
      <c r="D731" s="241">
        <f>COUNTIF($C$1:$C731,C731)</f>
        <v>4</v>
      </c>
      <c r="E731" s="241" t="str">
        <f t="shared" si="31"/>
        <v>Get info/marketing on local services, events, news4</v>
      </c>
      <c r="F731" s="86" t="s">
        <v>1498</v>
      </c>
      <c r="G731" s="242">
        <v>0.12920377358490567</v>
      </c>
      <c r="H731" s="245">
        <v>94.754069309290728</v>
      </c>
    </row>
    <row r="732" spans="1:8">
      <c r="A732" s="86" t="str">
        <v>loc_mark_mail</v>
      </c>
      <c r="B732" s="239">
        <v>731</v>
      </c>
      <c r="C732" s="86" t="s">
        <v>1578</v>
      </c>
      <c r="D732" s="241">
        <f>COUNTIF($C$1:$C732,C732)</f>
        <v>5</v>
      </c>
      <c r="E732" s="241" t="str">
        <f t="shared" si="31"/>
        <v>Get info/marketing on local services, events, news5</v>
      </c>
      <c r="F732" s="86" t="s">
        <v>1500</v>
      </c>
      <c r="G732" s="242">
        <v>0.15653962264150936</v>
      </c>
      <c r="H732" s="245">
        <v>99.769441329284291</v>
      </c>
    </row>
    <row r="733" spans="1:8">
      <c r="A733" s="86" t="str">
        <v>loc_mark_txt</v>
      </c>
      <c r="B733" s="239">
        <v>732</v>
      </c>
      <c r="C733" s="86" t="s">
        <v>1578</v>
      </c>
      <c r="D733" s="241">
        <f>COUNTIF($C$1:$C733,C733)</f>
        <v>6</v>
      </c>
      <c r="E733" s="241" t="str">
        <f t="shared" si="31"/>
        <v>Get info/marketing on local services, events, news6</v>
      </c>
      <c r="F733" s="86" t="s">
        <v>1502</v>
      </c>
      <c r="G733" s="242">
        <v>9.5577358490566033E-2</v>
      </c>
      <c r="H733" s="245">
        <v>90.519017031545872</v>
      </c>
    </row>
    <row r="734" spans="1:8">
      <c r="A734" s="86" t="str">
        <v>loc_mark_web</v>
      </c>
      <c r="B734" s="239">
        <v>733</v>
      </c>
      <c r="C734" s="86" t="s">
        <v>1578</v>
      </c>
      <c r="D734" s="241">
        <f>COUNTIF($C$1:$C734,C734)</f>
        <v>7</v>
      </c>
      <c r="E734" s="241" t="str">
        <f t="shared" si="31"/>
        <v>Get info/marketing on local services, events, news7</v>
      </c>
      <c r="F734" s="86" t="s">
        <v>1504</v>
      </c>
      <c r="G734" s="242">
        <v>0.2449924528301887</v>
      </c>
      <c r="H734" s="245">
        <v>99.989782287244722</v>
      </c>
    </row>
    <row r="735" spans="1:8">
      <c r="A735" s="86" t="str">
        <v>loc_res_app</v>
      </c>
      <c r="B735" s="239">
        <v>734</v>
      </c>
      <c r="C735" s="86" t="s">
        <v>1586</v>
      </c>
      <c r="D735" s="241">
        <f>COUNTIF($C$1:$C735,C735)</f>
        <v>1</v>
      </c>
      <c r="E735" s="241" t="str">
        <f t="shared" si="31"/>
        <v>Research local services, events, news1</v>
      </c>
      <c r="F735" s="86" t="s">
        <v>1493</v>
      </c>
      <c r="G735" s="242">
        <v>0.10736226415094338</v>
      </c>
      <c r="H735" s="245">
        <v>87.394663176206194</v>
      </c>
    </row>
    <row r="736" spans="1:8">
      <c r="A736" s="86" t="str">
        <v>loc_res_call</v>
      </c>
      <c r="B736" s="239">
        <v>735</v>
      </c>
      <c r="C736" s="86" t="s">
        <v>1586</v>
      </c>
      <c r="D736" s="241">
        <f>COUNTIF($C$1:$C736,C736)</f>
        <v>2</v>
      </c>
      <c r="E736" s="241" t="str">
        <f t="shared" si="31"/>
        <v>Research local services, events, news2</v>
      </c>
      <c r="F736" s="86" t="s">
        <v>1495</v>
      </c>
      <c r="G736" s="242">
        <v>0.16407924528301884</v>
      </c>
      <c r="H736" s="245">
        <v>100.0502703289317</v>
      </c>
    </row>
    <row r="737" spans="1:8">
      <c r="A737" s="86" t="str">
        <v>loc_res_email</v>
      </c>
      <c r="B737" s="239">
        <v>736</v>
      </c>
      <c r="C737" s="86" t="s">
        <v>1586</v>
      </c>
      <c r="D737" s="241">
        <f>COUNTIF($C$1:$C737,C737)</f>
        <v>3</v>
      </c>
      <c r="E737" s="241" t="str">
        <f t="shared" si="31"/>
        <v>Research local services, events, news3</v>
      </c>
      <c r="F737" s="86" t="s">
        <v>1050</v>
      </c>
      <c r="G737" s="242">
        <v>0.25403773584905665</v>
      </c>
      <c r="H737" s="245">
        <v>99.507366161063587</v>
      </c>
    </row>
    <row r="738" spans="1:8">
      <c r="A738" s="86" t="str">
        <v>loc_res_f2f</v>
      </c>
      <c r="B738" s="239">
        <v>737</v>
      </c>
      <c r="C738" s="86" t="s">
        <v>1586</v>
      </c>
      <c r="D738" s="241">
        <f>COUNTIF($C$1:$C738,C738)</f>
        <v>4</v>
      </c>
      <c r="E738" s="241" t="str">
        <f t="shared" si="31"/>
        <v>Research local services, events, news4</v>
      </c>
      <c r="F738" s="86" t="s">
        <v>1498</v>
      </c>
      <c r="G738" s="242">
        <v>0.11058490566037738</v>
      </c>
      <c r="H738" s="245">
        <v>97.028175703606777</v>
      </c>
    </row>
    <row r="739" spans="1:8">
      <c r="A739" s="86" t="str">
        <v>loc_res_mail</v>
      </c>
      <c r="B739" s="239">
        <v>738</v>
      </c>
      <c r="C739" s="86" t="s">
        <v>1586</v>
      </c>
      <c r="D739" s="241">
        <f>COUNTIF($C$1:$C739,C739)</f>
        <v>5</v>
      </c>
      <c r="E739" s="241" t="str">
        <f t="shared" si="31"/>
        <v>Research local services, events, news5</v>
      </c>
      <c r="F739" s="86" t="s">
        <v>1500</v>
      </c>
      <c r="G739" s="242">
        <v>6.6381132075471708E-2</v>
      </c>
      <c r="H739" s="245">
        <v>87.378332751643583</v>
      </c>
    </row>
    <row r="740" spans="1:8">
      <c r="A740" s="86" t="str">
        <v>loc_res_txt</v>
      </c>
      <c r="B740" s="239">
        <v>739</v>
      </c>
      <c r="C740" s="86" t="s">
        <v>1586</v>
      </c>
      <c r="D740" s="241">
        <f>COUNTIF($C$1:$C740,C740)</f>
        <v>6</v>
      </c>
      <c r="E740" s="241" t="str">
        <f t="shared" si="31"/>
        <v>Research local services, events, news6</v>
      </c>
      <c r="F740" s="86" t="s">
        <v>1502</v>
      </c>
      <c r="G740" s="242">
        <v>5.4060377358490584E-2</v>
      </c>
      <c r="H740" s="245">
        <v>80.60384112343506</v>
      </c>
    </row>
    <row r="741" spans="1:8">
      <c r="A741" s="86" t="str">
        <v>loc_res_web</v>
      </c>
      <c r="B741" s="239">
        <v>740</v>
      </c>
      <c r="C741" s="86" t="s">
        <v>1586</v>
      </c>
      <c r="D741" s="241">
        <f>COUNTIF($C$1:$C741,C741)</f>
        <v>7</v>
      </c>
      <c r="E741" s="241" t="str">
        <f t="shared" si="31"/>
        <v>Research local services, events, news7</v>
      </c>
      <c r="F741" s="86" t="s">
        <v>1504</v>
      </c>
      <c r="G741" s="242">
        <v>0.31335471698113204</v>
      </c>
      <c r="H741" s="245">
        <v>100.63205404288634</v>
      </c>
    </row>
    <row r="742" spans="1:8">
      <c r="A742" s="86" t="str">
        <v>utl_enqc_app</v>
      </c>
      <c r="B742" s="239">
        <v>741</v>
      </c>
      <c r="C742" s="86" t="s">
        <v>1594</v>
      </c>
      <c r="D742" s="241">
        <f>COUNTIF($C$1:$C742,C742)</f>
        <v>1</v>
      </c>
      <c r="E742" s="241" t="str">
        <f t="shared" si="31"/>
        <v>Make enquiry on utilities1</v>
      </c>
      <c r="F742" s="86" t="s">
        <v>1493</v>
      </c>
      <c r="G742" s="242">
        <v>0.13301509433962264</v>
      </c>
      <c r="H742" s="245">
        <v>94.530568530622531</v>
      </c>
    </row>
    <row r="743" spans="1:8">
      <c r="A743" s="86" t="str">
        <v>utl_enqc_call</v>
      </c>
      <c r="B743" s="239">
        <v>742</v>
      </c>
      <c r="C743" s="86" t="s">
        <v>1594</v>
      </c>
      <c r="D743" s="241">
        <f>COUNTIF($C$1:$C743,C743)</f>
        <v>2</v>
      </c>
      <c r="E743" s="241" t="str">
        <f t="shared" si="31"/>
        <v>Make enquiry on utilities2</v>
      </c>
      <c r="F743" s="86" t="s">
        <v>1495</v>
      </c>
      <c r="G743" s="242">
        <v>0.3635509433962264</v>
      </c>
      <c r="H743" s="245">
        <v>101.39195975389022</v>
      </c>
    </row>
    <row r="744" spans="1:8">
      <c r="A744" s="86" t="str">
        <v>utl_enqc_email</v>
      </c>
      <c r="B744" s="239">
        <v>743</v>
      </c>
      <c r="C744" s="86" t="s">
        <v>1594</v>
      </c>
      <c r="D744" s="241">
        <f>COUNTIF($C$1:$C744,C744)</f>
        <v>3</v>
      </c>
      <c r="E744" s="241" t="str">
        <f t="shared" si="31"/>
        <v>Make enquiry on utilities3</v>
      </c>
      <c r="F744" s="86" t="s">
        <v>1050</v>
      </c>
      <c r="G744" s="242">
        <v>0.37</v>
      </c>
      <c r="H744" s="245">
        <v>100.00833452472351</v>
      </c>
    </row>
    <row r="745" spans="1:8">
      <c r="A745" s="86" t="str">
        <v>utl_enqc_f2f</v>
      </c>
      <c r="B745" s="239">
        <v>744</v>
      </c>
      <c r="C745" s="86" t="s">
        <v>1594</v>
      </c>
      <c r="D745" s="241">
        <f>COUNTIF($C$1:$C745,C745)</f>
        <v>4</v>
      </c>
      <c r="E745" s="241" t="str">
        <f t="shared" si="31"/>
        <v>Make enquiry on utilities4</v>
      </c>
      <c r="F745" s="86" t="s">
        <v>1498</v>
      </c>
      <c r="G745" s="242">
        <v>0.20180377358490564</v>
      </c>
      <c r="H745" s="245">
        <v>99.538752557360695</v>
      </c>
    </row>
    <row r="746" spans="1:8">
      <c r="A746" s="86" t="str">
        <v>utl_enqc_mail</v>
      </c>
      <c r="B746" s="239">
        <v>745</v>
      </c>
      <c r="C746" s="86" t="s">
        <v>1594</v>
      </c>
      <c r="D746" s="241">
        <f>COUNTIF($C$1:$C746,C746)</f>
        <v>5</v>
      </c>
      <c r="E746" s="241" t="str">
        <f t="shared" si="31"/>
        <v>Make enquiry on utilities5</v>
      </c>
      <c r="F746" s="86" t="s">
        <v>1500</v>
      </c>
      <c r="G746" s="242">
        <v>0.14305283018867923</v>
      </c>
      <c r="H746" s="245">
        <v>104.48061838697444</v>
      </c>
    </row>
    <row r="747" spans="1:8">
      <c r="A747" s="86" t="str">
        <v>utl_enqc_txt</v>
      </c>
      <c r="B747" s="239">
        <v>746</v>
      </c>
      <c r="C747" s="86" t="s">
        <v>1594</v>
      </c>
      <c r="D747" s="241">
        <f>COUNTIF($C$1:$C747,C747)</f>
        <v>6</v>
      </c>
      <c r="E747" s="241" t="str">
        <f t="shared" si="31"/>
        <v>Make enquiry on utilities6</v>
      </c>
      <c r="F747" s="86" t="s">
        <v>1502</v>
      </c>
      <c r="G747" s="242">
        <v>6.8950943396226427E-2</v>
      </c>
      <c r="H747" s="245">
        <v>91.937327533378905</v>
      </c>
    </row>
    <row r="748" spans="1:8">
      <c r="A748" s="86" t="str">
        <v>utl_enqc_web</v>
      </c>
      <c r="B748" s="239">
        <v>747</v>
      </c>
      <c r="C748" s="86" t="s">
        <v>1594</v>
      </c>
      <c r="D748" s="241">
        <f>COUNTIF($C$1:$C748,C748)</f>
        <v>7</v>
      </c>
      <c r="E748" s="241" t="str">
        <f t="shared" si="31"/>
        <v>Make enquiry on utilities7</v>
      </c>
      <c r="F748" s="86" t="s">
        <v>1504</v>
      </c>
      <c r="G748" s="242">
        <v>0.29132830188679243</v>
      </c>
      <c r="H748" s="245">
        <v>99.748628783986589</v>
      </c>
    </row>
    <row r="749" spans="1:8">
      <c r="A749" s="86" t="str">
        <v>utl_sub_app</v>
      </c>
      <c r="B749" s="239">
        <v>748</v>
      </c>
      <c r="C749" s="86" t="s">
        <v>1602</v>
      </c>
      <c r="D749" s="241">
        <f>COUNTIF($C$1:$C749,C749)</f>
        <v>1</v>
      </c>
      <c r="E749" s="241" t="str">
        <f t="shared" si="31"/>
        <v>Submit info to on utilities1</v>
      </c>
      <c r="F749" s="86" t="s">
        <v>1493</v>
      </c>
      <c r="G749" s="242">
        <v>0.18046415094339624</v>
      </c>
      <c r="H749" s="245">
        <v>93.196186657122382</v>
      </c>
    </row>
    <row r="750" spans="1:8">
      <c r="A750" s="86" t="str">
        <v>utl_sub_call</v>
      </c>
      <c r="B750" s="239">
        <v>749</v>
      </c>
      <c r="C750" s="86" t="s">
        <v>1602</v>
      </c>
      <c r="D750" s="241">
        <f>COUNTIF($C$1:$C750,C750)</f>
        <v>2</v>
      </c>
      <c r="E750" s="241" t="str">
        <f t="shared" si="31"/>
        <v>Submit info to on utilities2</v>
      </c>
      <c r="F750" s="86" t="s">
        <v>1495</v>
      </c>
      <c r="G750" s="242">
        <v>0.26005660377358492</v>
      </c>
      <c r="H750" s="245">
        <v>98.302642768690987</v>
      </c>
    </row>
    <row r="751" spans="1:8">
      <c r="A751" s="86" t="str">
        <v>utl_sub_email</v>
      </c>
      <c r="B751" s="239">
        <v>750</v>
      </c>
      <c r="C751" s="86" t="s">
        <v>1602</v>
      </c>
      <c r="D751" s="241">
        <f>COUNTIF($C$1:$C751,C751)</f>
        <v>3</v>
      </c>
      <c r="E751" s="241" t="str">
        <f t="shared" si="31"/>
        <v>Submit info to on utilities3</v>
      </c>
      <c r="F751" s="86" t="s">
        <v>1050</v>
      </c>
      <c r="G751" s="242">
        <v>0.28827169811320758</v>
      </c>
      <c r="H751" s="245">
        <v>100.37683688718506</v>
      </c>
    </row>
    <row r="752" spans="1:8">
      <c r="A752" s="86" t="str">
        <v>utl_sub_f2f</v>
      </c>
      <c r="B752" s="239">
        <v>751</v>
      </c>
      <c r="C752" s="86" t="s">
        <v>1602</v>
      </c>
      <c r="D752" s="241">
        <f>COUNTIF($C$1:$C752,C752)</f>
        <v>4</v>
      </c>
      <c r="E752" s="241" t="str">
        <f t="shared" si="31"/>
        <v>Submit info to on utilities4</v>
      </c>
      <c r="F752" s="86" t="s">
        <v>1498</v>
      </c>
      <c r="G752" s="242">
        <v>0.19083773584905658</v>
      </c>
      <c r="H752" s="245">
        <v>99.724425782460528</v>
      </c>
    </row>
    <row r="753" spans="1:8">
      <c r="A753" s="86" t="str">
        <v>utl_sub_mail</v>
      </c>
      <c r="B753" s="239">
        <v>752</v>
      </c>
      <c r="C753" s="86" t="s">
        <v>1602</v>
      </c>
      <c r="D753" s="241">
        <f>COUNTIF($C$1:$C753,C753)</f>
        <v>5</v>
      </c>
      <c r="E753" s="241" t="str">
        <f t="shared" si="31"/>
        <v>Submit info to on utilities5</v>
      </c>
      <c r="F753" s="86" t="s">
        <v>1500</v>
      </c>
      <c r="G753" s="242">
        <v>0.12401886792452831</v>
      </c>
      <c r="H753" s="245">
        <v>99.990282179690254</v>
      </c>
    </row>
    <row r="754" spans="1:8">
      <c r="A754" s="86" t="str">
        <v>utl_sub_txt</v>
      </c>
      <c r="B754" s="239">
        <v>753</v>
      </c>
      <c r="C754" s="86" t="s">
        <v>1602</v>
      </c>
      <c r="D754" s="241">
        <f>COUNTIF($C$1:$C754,C754)</f>
        <v>6</v>
      </c>
      <c r="E754" s="241" t="str">
        <f t="shared" si="31"/>
        <v>Submit info to on utilities6</v>
      </c>
      <c r="F754" s="86" t="s">
        <v>1502</v>
      </c>
      <c r="G754" s="242">
        <v>7.7781132075471701E-2</v>
      </c>
      <c r="H754" s="245">
        <v>92.988649519570501</v>
      </c>
    </row>
    <row r="755" spans="1:8">
      <c r="A755" s="86" t="str">
        <v>utl_sub_web</v>
      </c>
      <c r="B755" s="239">
        <v>754</v>
      </c>
      <c r="C755" s="86" t="s">
        <v>1602</v>
      </c>
      <c r="D755" s="241">
        <f>COUNTIF($C$1:$C755,C755)</f>
        <v>7</v>
      </c>
      <c r="E755" s="241" t="str">
        <f t="shared" si="31"/>
        <v>Submit info to on utilities7</v>
      </c>
      <c r="F755" s="86" t="s">
        <v>1504</v>
      </c>
      <c r="G755" s="242">
        <v>0.33175849056603768</v>
      </c>
      <c r="H755" s="245">
        <v>100.55155429621088</v>
      </c>
    </row>
    <row r="756" spans="1:8">
      <c r="A756" s="86" t="str">
        <v>utl_mark_app</v>
      </c>
      <c r="B756" s="239">
        <v>755</v>
      </c>
      <c r="C756" s="86" t="s">
        <v>1610</v>
      </c>
      <c r="D756" s="241">
        <f>COUNTIF($C$1:$C756,C756)</f>
        <v>1</v>
      </c>
      <c r="E756" s="241" t="str">
        <f t="shared" si="31"/>
        <v>Get info/marketing on utilities1</v>
      </c>
      <c r="F756" s="86" t="s">
        <v>1493</v>
      </c>
      <c r="G756" s="242">
        <v>0.14021509433962265</v>
      </c>
      <c r="H756" s="245">
        <v>91.750859087188374</v>
      </c>
    </row>
    <row r="757" spans="1:8">
      <c r="A757" s="86" t="str">
        <v>utl_mark_call</v>
      </c>
      <c r="B757" s="239">
        <v>756</v>
      </c>
      <c r="C757" s="86" t="s">
        <v>1610</v>
      </c>
      <c r="D757" s="241">
        <f>COUNTIF($C$1:$C757,C757)</f>
        <v>2</v>
      </c>
      <c r="E757" s="241" t="str">
        <f t="shared" si="31"/>
        <v>Get info/marketing on utilities2</v>
      </c>
      <c r="F757" s="86" t="s">
        <v>1495</v>
      </c>
      <c r="G757" s="242">
        <v>0.21146037735849058</v>
      </c>
      <c r="H757" s="245">
        <v>97.024166717047805</v>
      </c>
    </row>
    <row r="758" spans="1:8">
      <c r="A758" s="86" t="str">
        <v>utl_mark_email</v>
      </c>
      <c r="B758" s="239">
        <v>757</v>
      </c>
      <c r="C758" s="86" t="s">
        <v>1610</v>
      </c>
      <c r="D758" s="241">
        <f>COUNTIF($C$1:$C758,C758)</f>
        <v>3</v>
      </c>
      <c r="E758" s="241" t="str">
        <f t="shared" si="31"/>
        <v>Get info/marketing on utilities3</v>
      </c>
      <c r="F758" s="86" t="s">
        <v>1050</v>
      </c>
      <c r="G758" s="242">
        <v>0.319177358490566</v>
      </c>
      <c r="H758" s="245">
        <v>97.399578052950147</v>
      </c>
    </row>
    <row r="759" spans="1:8">
      <c r="A759" s="86" t="str">
        <v>utl_mark_f2f</v>
      </c>
      <c r="B759" s="239">
        <v>758</v>
      </c>
      <c r="C759" s="86" t="s">
        <v>1610</v>
      </c>
      <c r="D759" s="241">
        <f>COUNTIF($C$1:$C759,C759)</f>
        <v>4</v>
      </c>
      <c r="E759" s="241" t="str">
        <f t="shared" si="31"/>
        <v>Get info/marketing on utilities4</v>
      </c>
      <c r="F759" s="86" t="s">
        <v>1498</v>
      </c>
      <c r="G759" s="242">
        <v>0.16281132075471696</v>
      </c>
      <c r="H759" s="245">
        <v>97.007851530064826</v>
      </c>
    </row>
    <row r="760" spans="1:8">
      <c r="A760" s="86" t="str">
        <v>utl_mark_mail</v>
      </c>
      <c r="B760" s="239">
        <v>759</v>
      </c>
      <c r="C760" s="86" t="s">
        <v>1610</v>
      </c>
      <c r="D760" s="241">
        <f>COUNTIF($C$1:$C760,C760)</f>
        <v>5</v>
      </c>
      <c r="E760" s="241" t="str">
        <f t="shared" si="31"/>
        <v>Get info/marketing on utilities5</v>
      </c>
      <c r="F760" s="86" t="s">
        <v>1500</v>
      </c>
      <c r="G760" s="242">
        <v>0.19319622641509435</v>
      </c>
      <c r="H760" s="245">
        <v>100.08532513315112</v>
      </c>
    </row>
    <row r="761" spans="1:8">
      <c r="A761" s="86" t="str">
        <v>utl_mark_txt</v>
      </c>
      <c r="B761" s="239">
        <v>760</v>
      </c>
      <c r="C761" s="86" t="s">
        <v>1610</v>
      </c>
      <c r="D761" s="241">
        <f>COUNTIF($C$1:$C761,C761)</f>
        <v>6</v>
      </c>
      <c r="E761" s="241" t="str">
        <f t="shared" si="31"/>
        <v>Get info/marketing on utilities6</v>
      </c>
      <c r="F761" s="86" t="s">
        <v>1502</v>
      </c>
      <c r="G761" s="242">
        <v>8.8739622641509447E-2</v>
      </c>
      <c r="H761" s="245">
        <v>99.430823100184924</v>
      </c>
    </row>
    <row r="762" spans="1:8">
      <c r="A762" s="86" t="str">
        <v>utl_mark_web</v>
      </c>
      <c r="B762" s="239">
        <v>761</v>
      </c>
      <c r="C762" s="86" t="s">
        <v>1610</v>
      </c>
      <c r="D762" s="241">
        <f>COUNTIF($C$1:$C762,C762)</f>
        <v>7</v>
      </c>
      <c r="E762" s="241" t="str">
        <f t="shared" si="31"/>
        <v>Get info/marketing on utilities7</v>
      </c>
      <c r="F762" s="86" t="s">
        <v>1504</v>
      </c>
      <c r="G762" s="242">
        <v>0.30883396226415089</v>
      </c>
      <c r="H762" s="245">
        <v>99.523234264906989</v>
      </c>
    </row>
    <row r="763" spans="1:8">
      <c r="A763" s="86" t="str">
        <v>utl_res_app</v>
      </c>
      <c r="B763" s="239">
        <v>762</v>
      </c>
      <c r="C763" s="86" t="s">
        <v>1618</v>
      </c>
      <c r="D763" s="241">
        <f>COUNTIF($C$1:$C763,C763)</f>
        <v>1</v>
      </c>
      <c r="E763" s="241" t="str">
        <f t="shared" si="31"/>
        <v>Research utilities1</v>
      </c>
      <c r="F763" s="86" t="s">
        <v>1493</v>
      </c>
      <c r="G763" s="242">
        <v>0.12610943396226415</v>
      </c>
      <c r="H763" s="245">
        <v>88.317027632816419</v>
      </c>
    </row>
    <row r="764" spans="1:8">
      <c r="A764" s="86" t="str">
        <v>utl_res_call</v>
      </c>
      <c r="B764" s="239">
        <v>763</v>
      </c>
      <c r="C764" s="86" t="s">
        <v>1618</v>
      </c>
      <c r="D764" s="241">
        <f>COUNTIF($C$1:$C764,C764)</f>
        <v>2</v>
      </c>
      <c r="E764" s="241" t="str">
        <f t="shared" si="31"/>
        <v>Research utilities2</v>
      </c>
      <c r="F764" s="86" t="s">
        <v>1495</v>
      </c>
      <c r="G764" s="242">
        <v>0.21502641509433962</v>
      </c>
      <c r="H764" s="245">
        <v>95.293239478979359</v>
      </c>
    </row>
    <row r="765" spans="1:8">
      <c r="A765" s="86" t="str">
        <v>utl_res_email</v>
      </c>
      <c r="B765" s="239">
        <v>764</v>
      </c>
      <c r="C765" s="86" t="s">
        <v>1618</v>
      </c>
      <c r="D765" s="241">
        <f>COUNTIF($C$1:$C765,C765)</f>
        <v>3</v>
      </c>
      <c r="E765" s="241" t="str">
        <f t="shared" si="31"/>
        <v>Research utilities3</v>
      </c>
      <c r="F765" s="86" t="s">
        <v>1050</v>
      </c>
      <c r="G765" s="242">
        <v>0.23030188679245284</v>
      </c>
      <c r="H765" s="245">
        <v>99.701107242075011</v>
      </c>
    </row>
    <row r="766" spans="1:8">
      <c r="A766" s="86" t="str">
        <v>utl_res_f2f</v>
      </c>
      <c r="B766" s="239">
        <v>765</v>
      </c>
      <c r="C766" s="86" t="s">
        <v>1618</v>
      </c>
      <c r="D766" s="241">
        <f>COUNTIF($C$1:$C766,C766)</f>
        <v>4</v>
      </c>
      <c r="E766" s="241" t="str">
        <f t="shared" si="31"/>
        <v>Research utilities4</v>
      </c>
      <c r="F766" s="86" t="s">
        <v>1498</v>
      </c>
      <c r="G766" s="242">
        <v>0.12367169811320756</v>
      </c>
      <c r="H766" s="245">
        <v>93.296306598723746</v>
      </c>
    </row>
    <row r="767" spans="1:8">
      <c r="A767" s="86" t="str">
        <v>utl_res_mail</v>
      </c>
      <c r="B767" s="239">
        <v>766</v>
      </c>
      <c r="C767" s="86" t="s">
        <v>1618</v>
      </c>
      <c r="D767" s="241">
        <f>COUNTIF($C$1:$C767,C767)</f>
        <v>5</v>
      </c>
      <c r="E767" s="241" t="str">
        <f t="shared" si="31"/>
        <v>Research utilities5</v>
      </c>
      <c r="F767" s="86" t="s">
        <v>1500</v>
      </c>
      <c r="G767" s="242">
        <v>7.9411320754716963E-2</v>
      </c>
      <c r="H767" s="245">
        <v>96.309744363813337</v>
      </c>
    </row>
    <row r="768" spans="1:8">
      <c r="A768" s="86" t="str">
        <v>utl_res_txt</v>
      </c>
      <c r="B768" s="239">
        <v>767</v>
      </c>
      <c r="C768" s="86" t="s">
        <v>1618</v>
      </c>
      <c r="D768" s="241">
        <f>COUNTIF($C$1:$C768,C768)</f>
        <v>6</v>
      </c>
      <c r="E768" s="241" t="str">
        <f t="shared" si="31"/>
        <v>Research utilities6</v>
      </c>
      <c r="F768" s="86" t="s">
        <v>1502</v>
      </c>
      <c r="G768" s="242">
        <v>6.3554716981132076E-2</v>
      </c>
      <c r="H768" s="245">
        <v>92.697287700772037</v>
      </c>
    </row>
    <row r="769" spans="1:8">
      <c r="A769" s="86" t="str">
        <v>utl_res_web</v>
      </c>
      <c r="B769" s="239">
        <v>768</v>
      </c>
      <c r="C769" s="86" t="s">
        <v>1618</v>
      </c>
      <c r="D769" s="241">
        <f>COUNTIF($C$1:$C769,C769)</f>
        <v>7</v>
      </c>
      <c r="E769" s="241" t="str">
        <f t="shared" si="31"/>
        <v>Research utilities7</v>
      </c>
      <c r="F769" s="86" t="s">
        <v>1504</v>
      </c>
      <c r="G769" s="242">
        <v>0.42618490566037737</v>
      </c>
      <c r="H769" s="245">
        <v>101.79458926832766</v>
      </c>
    </row>
    <row r="770" spans="1:8">
      <c r="A770" s="86" t="str">
        <v>retles_enqc_app</v>
      </c>
      <c r="B770" s="239">
        <v>769</v>
      </c>
      <c r="C770" s="86" t="s">
        <v>1626</v>
      </c>
      <c r="D770" s="241">
        <f>COUNTIF($C$1:$C770,C770)</f>
        <v>1</v>
      </c>
      <c r="E770" s="241" t="str">
        <f t="shared" si="31"/>
        <v>Make enquiry on retail and leisure1</v>
      </c>
      <c r="F770" s="86" t="s">
        <v>1493</v>
      </c>
      <c r="G770" s="242">
        <v>0.17605283018867926</v>
      </c>
      <c r="H770" s="245">
        <v>90.460987078845704</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0.40137358490566033</v>
      </c>
      <c r="H771" s="245">
        <v>100.51137763697935</v>
      </c>
    </row>
    <row r="772" spans="1:8">
      <c r="A772" s="86" t="str">
        <v>retles_enqc_eml</v>
      </c>
      <c r="B772" s="239">
        <v>771</v>
      </c>
      <c r="C772" s="86" t="s">
        <v>1626</v>
      </c>
      <c r="D772" s="241">
        <f>COUNTIF($C$1:$C772,C772)</f>
        <v>3</v>
      </c>
      <c r="E772" s="241" t="str">
        <f t="shared" si="32"/>
        <v>Make enquiry on retail and leisure3</v>
      </c>
      <c r="F772" s="86" t="s">
        <v>1050</v>
      </c>
      <c r="G772" s="242">
        <v>0.46196981132075465</v>
      </c>
      <c r="H772" s="245">
        <v>99.952574538306678</v>
      </c>
    </row>
    <row r="773" spans="1:8">
      <c r="A773" s="86" t="str">
        <v>retles_enqc_f2f</v>
      </c>
      <c r="B773" s="239">
        <v>772</v>
      </c>
      <c r="C773" s="86" t="s">
        <v>1626</v>
      </c>
      <c r="D773" s="241">
        <f>COUNTIF($C$1:$C773,C773)</f>
        <v>4</v>
      </c>
      <c r="E773" s="241" t="str">
        <f t="shared" si="32"/>
        <v>Make enquiry on retail and leisure4</v>
      </c>
      <c r="F773" s="86" t="s">
        <v>1498</v>
      </c>
      <c r="G773" s="242">
        <v>0.37798113207547163</v>
      </c>
      <c r="H773" s="245">
        <v>98.091990413742664</v>
      </c>
    </row>
    <row r="774" spans="1:8">
      <c r="A774" s="86" t="str">
        <v>retles_enqc_mail</v>
      </c>
      <c r="B774" s="239">
        <v>773</v>
      </c>
      <c r="C774" s="86" t="s">
        <v>1626</v>
      </c>
      <c r="D774" s="241">
        <f>COUNTIF($C$1:$C774,C774)</f>
        <v>5</v>
      </c>
      <c r="E774" s="241" t="str">
        <f t="shared" si="32"/>
        <v>Make enquiry on retail and leisure5</v>
      </c>
      <c r="F774" s="86" t="s">
        <v>1500</v>
      </c>
      <c r="G774" s="242">
        <v>0.15866415094339623</v>
      </c>
      <c r="H774" s="245">
        <v>96.426093352444028</v>
      </c>
    </row>
    <row r="775" spans="1:8">
      <c r="A775" s="86" t="str">
        <v>retles_enqc_txt</v>
      </c>
      <c r="B775" s="239">
        <v>774</v>
      </c>
      <c r="C775" s="86" t="s">
        <v>1626</v>
      </c>
      <c r="D775" s="241">
        <f>COUNTIF($C$1:$C775,C775)</f>
        <v>6</v>
      </c>
      <c r="E775" s="241" t="str">
        <f t="shared" si="32"/>
        <v>Make enquiry on retail and leisure6</v>
      </c>
      <c r="F775" s="86" t="s">
        <v>1502</v>
      </c>
      <c r="G775" s="242">
        <v>0.1032301886792453</v>
      </c>
      <c r="H775" s="245">
        <v>90.978616375629414</v>
      </c>
    </row>
    <row r="776" spans="1:8">
      <c r="A776" s="86" t="str">
        <v>retles_enqc_web</v>
      </c>
      <c r="B776" s="239">
        <v>775</v>
      </c>
      <c r="C776" s="86" t="s">
        <v>1626</v>
      </c>
      <c r="D776" s="241">
        <f>COUNTIF($C$1:$C776,C776)</f>
        <v>7</v>
      </c>
      <c r="E776" s="241" t="str">
        <f t="shared" si="32"/>
        <v>Make enquiry on retail and leisure7</v>
      </c>
      <c r="F776" s="86" t="s">
        <v>1504</v>
      </c>
      <c r="G776" s="242">
        <v>0.39004905660377365</v>
      </c>
      <c r="H776" s="245">
        <v>100.55590350416482</v>
      </c>
    </row>
    <row r="777" spans="1:8">
      <c r="A777" s="86" t="str">
        <v>retles_sub_app</v>
      </c>
      <c r="B777" s="239">
        <v>776</v>
      </c>
      <c r="C777" s="86" t="s">
        <v>1634</v>
      </c>
      <c r="D777" s="241">
        <f>COUNTIF($C$1:$C777,C777)</f>
        <v>1</v>
      </c>
      <c r="E777" s="241" t="str">
        <f t="shared" si="32"/>
        <v>Submit info to retail and leisure1</v>
      </c>
      <c r="F777" s="86" t="s">
        <v>1493</v>
      </c>
      <c r="G777" s="242">
        <v>0.24997358490566041</v>
      </c>
      <c r="H777" s="245">
        <v>96.724907952824552</v>
      </c>
    </row>
    <row r="778" spans="1:8">
      <c r="A778" s="86" t="str">
        <v>retles_sub_call</v>
      </c>
      <c r="B778" s="239">
        <v>777</v>
      </c>
      <c r="C778" s="86" t="s">
        <v>1634</v>
      </c>
      <c r="D778" s="241">
        <f>COUNTIF($C$1:$C778,C778)</f>
        <v>2</v>
      </c>
      <c r="E778" s="241" t="str">
        <f t="shared" si="32"/>
        <v>Submit info to retail and leisure2</v>
      </c>
      <c r="F778" s="86" t="s">
        <v>1495</v>
      </c>
      <c r="G778" s="242">
        <v>0.37653584905660376</v>
      </c>
      <c r="H778" s="245">
        <v>100.40936169450174</v>
      </c>
    </row>
    <row r="779" spans="1:8">
      <c r="A779" s="86" t="str">
        <v>retles_sub_eml</v>
      </c>
      <c r="B779" s="239">
        <v>778</v>
      </c>
      <c r="C779" s="86" t="s">
        <v>1634</v>
      </c>
      <c r="D779" s="241">
        <f>COUNTIF($C$1:$C779,C779)</f>
        <v>3</v>
      </c>
      <c r="E779" s="241" t="str">
        <f t="shared" si="32"/>
        <v>Submit info to retail and leisure3</v>
      </c>
      <c r="F779" s="86" t="s">
        <v>1050</v>
      </c>
      <c r="G779" s="242">
        <v>0.37026037735849054</v>
      </c>
      <c r="H779" s="245">
        <v>100.45062748107006</v>
      </c>
    </row>
    <row r="780" spans="1:8">
      <c r="A780" s="86" t="str">
        <v>retles_sub_f2f</v>
      </c>
      <c r="B780" s="239">
        <v>779</v>
      </c>
      <c r="C780" s="86" t="s">
        <v>1634</v>
      </c>
      <c r="D780" s="241">
        <f>COUNTIF($C$1:$C780,C780)</f>
        <v>4</v>
      </c>
      <c r="E780" s="241" t="str">
        <f t="shared" si="32"/>
        <v>Submit info to retail and leisure4</v>
      </c>
      <c r="F780" s="86" t="s">
        <v>1498</v>
      </c>
      <c r="G780" s="242">
        <v>0.39374339622641508</v>
      </c>
      <c r="H780" s="245">
        <v>100.11341051637874</v>
      </c>
    </row>
    <row r="781" spans="1:8">
      <c r="A781" s="86" t="str">
        <v>retles_sub_mail</v>
      </c>
      <c r="B781" s="239">
        <v>780</v>
      </c>
      <c r="C781" s="86" t="s">
        <v>1634</v>
      </c>
      <c r="D781" s="241">
        <f>COUNTIF($C$1:$C781,C781)</f>
        <v>5</v>
      </c>
      <c r="E781" s="241" t="str">
        <f t="shared" si="32"/>
        <v>Submit info to retail and leisure5</v>
      </c>
      <c r="F781" s="86" t="s">
        <v>1500</v>
      </c>
      <c r="G781" s="242">
        <v>0.12439622641509433</v>
      </c>
      <c r="H781" s="245">
        <v>97.98017205321915</v>
      </c>
    </row>
    <row r="782" spans="1:8">
      <c r="A782" s="86" t="str">
        <v>retles_sub_txt</v>
      </c>
      <c r="B782" s="239">
        <v>781</v>
      </c>
      <c r="C782" s="86" t="s">
        <v>1634</v>
      </c>
      <c r="D782" s="241">
        <f>COUNTIF($C$1:$C782,C782)</f>
        <v>6</v>
      </c>
      <c r="E782" s="241" t="str">
        <f t="shared" si="32"/>
        <v>Submit info to retail and leisure6</v>
      </c>
      <c r="F782" s="86" t="s">
        <v>1502</v>
      </c>
      <c r="G782" s="242">
        <v>0.11037358490566038</v>
      </c>
      <c r="H782" s="245">
        <v>94.421342904378605</v>
      </c>
    </row>
    <row r="783" spans="1:8">
      <c r="A783" s="86" t="str">
        <v>retles_sub_web</v>
      </c>
      <c r="B783" s="239">
        <v>782</v>
      </c>
      <c r="C783" s="86" t="s">
        <v>1634</v>
      </c>
      <c r="D783" s="241">
        <f>COUNTIF($C$1:$C783,C783)</f>
        <v>7</v>
      </c>
      <c r="E783" s="241" t="str">
        <f t="shared" si="32"/>
        <v>Submit info to retail and leisure7</v>
      </c>
      <c r="F783" s="86" t="s">
        <v>1504</v>
      </c>
      <c r="G783" s="242">
        <v>0.44118867924528293</v>
      </c>
      <c r="H783" s="245">
        <v>100.72184151872152</v>
      </c>
    </row>
    <row r="784" spans="1:8">
      <c r="A784" s="86" t="str">
        <v>retles_mark_app</v>
      </c>
      <c r="B784" s="239">
        <v>783</v>
      </c>
      <c r="C784" s="86" t="s">
        <v>1642</v>
      </c>
      <c r="D784" s="241">
        <f>COUNTIF($C$1:$C784,C784)</f>
        <v>1</v>
      </c>
      <c r="E784" s="241" t="str">
        <f t="shared" si="32"/>
        <v>Get info/marketing on retail and leisure1</v>
      </c>
      <c r="F784" s="86" t="s">
        <v>1493</v>
      </c>
      <c r="G784" s="242">
        <v>0.21603396226415089</v>
      </c>
      <c r="H784" s="245">
        <v>99.677230228070485</v>
      </c>
    </row>
    <row r="785" spans="1:8">
      <c r="A785" s="86" t="str">
        <v>retles_mark_call</v>
      </c>
      <c r="B785" s="239">
        <v>784</v>
      </c>
      <c r="C785" s="86" t="s">
        <v>1642</v>
      </c>
      <c r="D785" s="241">
        <f>COUNTIF($C$1:$C785,C785)</f>
        <v>2</v>
      </c>
      <c r="E785" s="241" t="str">
        <f t="shared" si="32"/>
        <v>Get info/marketing on retail and leisure2</v>
      </c>
      <c r="F785" s="86" t="s">
        <v>1495</v>
      </c>
      <c r="G785" s="242">
        <v>0.21320000000000003</v>
      </c>
      <c r="H785" s="245">
        <v>96.916245007693178</v>
      </c>
    </row>
    <row r="786" spans="1:8">
      <c r="A786" s="86" t="str">
        <v>retles_mark_eml</v>
      </c>
      <c r="B786" s="239">
        <v>785</v>
      </c>
      <c r="C786" s="86" t="s">
        <v>1642</v>
      </c>
      <c r="D786" s="241">
        <f>COUNTIF($C$1:$C786,C786)</f>
        <v>3</v>
      </c>
      <c r="E786" s="241" t="str">
        <f t="shared" si="32"/>
        <v>Get info/marketing on retail and leisure3</v>
      </c>
      <c r="F786" s="86" t="s">
        <v>1050</v>
      </c>
      <c r="G786" s="242">
        <v>0.38308301886792451</v>
      </c>
      <c r="H786" s="245">
        <v>100.10833002207329</v>
      </c>
    </row>
    <row r="787" spans="1:8">
      <c r="A787" s="86" t="str">
        <v>retles_mark_f2f</v>
      </c>
      <c r="B787" s="239">
        <v>786</v>
      </c>
      <c r="C787" s="86" t="s">
        <v>1642</v>
      </c>
      <c r="D787" s="241">
        <f>COUNTIF($C$1:$C787,C787)</f>
        <v>4</v>
      </c>
      <c r="E787" s="241" t="str">
        <f t="shared" si="32"/>
        <v>Get info/marketing on retail and leisure4</v>
      </c>
      <c r="F787" s="86" t="s">
        <v>1498</v>
      </c>
      <c r="G787" s="242">
        <v>0.29979245283018863</v>
      </c>
      <c r="H787" s="245">
        <v>97.862356308137336</v>
      </c>
    </row>
    <row r="788" spans="1:8">
      <c r="A788" s="86" t="str">
        <v>retles_mark_mail</v>
      </c>
      <c r="B788" s="239">
        <v>787</v>
      </c>
      <c r="C788" s="86" t="s">
        <v>1642</v>
      </c>
      <c r="D788" s="241">
        <f>COUNTIF($C$1:$C788,C788)</f>
        <v>5</v>
      </c>
      <c r="E788" s="241" t="str">
        <f t="shared" si="32"/>
        <v>Get info/marketing on retail and leisure5</v>
      </c>
      <c r="F788" s="86" t="s">
        <v>1500</v>
      </c>
      <c r="G788" s="242">
        <v>0.20194716981132074</v>
      </c>
      <c r="H788" s="247">
        <v>99.452416394442338</v>
      </c>
    </row>
    <row r="789" spans="1:8">
      <c r="A789" s="86" t="str">
        <v>retles_mark_txt</v>
      </c>
      <c r="B789" s="239">
        <v>788</v>
      </c>
      <c r="C789" s="86" t="s">
        <v>1642</v>
      </c>
      <c r="D789" s="241">
        <f>COUNTIF($C$1:$C789,C789)</f>
        <v>6</v>
      </c>
      <c r="E789" s="241" t="str">
        <f t="shared" si="32"/>
        <v>Get info/marketing on retail and leisure6</v>
      </c>
      <c r="F789" s="86" t="s">
        <v>1502</v>
      </c>
      <c r="G789" s="242">
        <v>0.11676603773584908</v>
      </c>
      <c r="H789" s="247">
        <v>95.029316403489531</v>
      </c>
    </row>
    <row r="790" spans="1:8">
      <c r="A790" s="86" t="str">
        <v>retles_mark_web</v>
      </c>
      <c r="B790" s="239">
        <v>789</v>
      </c>
      <c r="C790" s="86" t="s">
        <v>1642</v>
      </c>
      <c r="D790" s="241">
        <f>COUNTIF($C$1:$C790,C790)</f>
        <v>7</v>
      </c>
      <c r="E790" s="241" t="str">
        <f t="shared" si="32"/>
        <v>Get info/marketing on retail and leisure7</v>
      </c>
      <c r="F790" s="86" t="s">
        <v>1504</v>
      </c>
      <c r="G790" s="242">
        <v>0.37693584905660377</v>
      </c>
      <c r="H790" s="247">
        <v>100.23939203606362</v>
      </c>
    </row>
    <row r="791" spans="1:8">
      <c r="A791" s="86" t="str">
        <v>retles_res_app</v>
      </c>
      <c r="B791" s="239">
        <v>790</v>
      </c>
      <c r="C791" s="86" t="s">
        <v>1650</v>
      </c>
      <c r="D791" s="241">
        <f>COUNTIF($C$1:$C791,C791)</f>
        <v>1</v>
      </c>
      <c r="E791" s="241" t="str">
        <f t="shared" si="32"/>
        <v>Research retail and leisure1</v>
      </c>
      <c r="F791" s="86" t="s">
        <v>1493</v>
      </c>
      <c r="G791" s="242">
        <v>0.22104528301886792</v>
      </c>
      <c r="H791" s="247">
        <v>94.905613708933146</v>
      </c>
    </row>
    <row r="792" spans="1:8">
      <c r="A792" s="86" t="str">
        <v>retles_res_call</v>
      </c>
      <c r="B792" s="239">
        <v>791</v>
      </c>
      <c r="C792" s="86" t="s">
        <v>1650</v>
      </c>
      <c r="D792" s="241">
        <f>COUNTIF($C$1:$C792,C792)</f>
        <v>2</v>
      </c>
      <c r="E792" s="241" t="str">
        <f t="shared" si="32"/>
        <v>Research retail and leisure2</v>
      </c>
      <c r="F792" s="86" t="s">
        <v>1495</v>
      </c>
      <c r="G792" s="242">
        <v>0.22021509433962264</v>
      </c>
      <c r="H792" s="247">
        <v>97.258295735595865</v>
      </c>
    </row>
    <row r="793" spans="1:8">
      <c r="A793" s="86" t="str">
        <v>retles_res_eml</v>
      </c>
      <c r="B793" s="239">
        <v>792</v>
      </c>
      <c r="C793" s="86" t="s">
        <v>1650</v>
      </c>
      <c r="D793" s="241">
        <f>COUNTIF($C$1:$C793,C793)</f>
        <v>3</v>
      </c>
      <c r="E793" s="241" t="str">
        <f t="shared" si="32"/>
        <v>Research retail and leisure3</v>
      </c>
      <c r="F793" s="86" t="s">
        <v>1050</v>
      </c>
      <c r="G793" s="242">
        <v>0.25304150943396231</v>
      </c>
      <c r="H793" s="247">
        <v>98.757813497991449</v>
      </c>
    </row>
    <row r="794" spans="1:8">
      <c r="A794" s="86" t="str">
        <v>retles_res_f2f</v>
      </c>
      <c r="B794" s="239">
        <v>793</v>
      </c>
      <c r="C794" s="86" t="s">
        <v>1650</v>
      </c>
      <c r="D794" s="241">
        <f>COUNTIF($C$1:$C794,C794)</f>
        <v>4</v>
      </c>
      <c r="E794" s="241" t="str">
        <f t="shared" si="32"/>
        <v>Research retail and leisure4</v>
      </c>
      <c r="F794" s="86" t="s">
        <v>1498</v>
      </c>
      <c r="G794" s="242">
        <v>0.38284150943396228</v>
      </c>
      <c r="H794" s="247">
        <v>99.797960938450998</v>
      </c>
    </row>
    <row r="795" spans="1:8">
      <c r="A795" s="86" t="str">
        <v>retles_res_mail</v>
      </c>
      <c r="B795" s="239">
        <v>794</v>
      </c>
      <c r="C795" s="86" t="s">
        <v>1650</v>
      </c>
      <c r="D795" s="241">
        <f>COUNTIF($C$1:$C795,C795)</f>
        <v>5</v>
      </c>
      <c r="E795" s="241" t="str">
        <f t="shared" si="32"/>
        <v>Research retail and leisure5</v>
      </c>
      <c r="F795" s="86" t="s">
        <v>1500</v>
      </c>
      <c r="G795" s="242">
        <v>9.2841509433962272E-2</v>
      </c>
      <c r="H795" s="247">
        <v>91.839630277684407</v>
      </c>
    </row>
    <row r="796" spans="1:8">
      <c r="A796" s="86" t="str">
        <v>retles_res_txt</v>
      </c>
      <c r="B796" s="240">
        <v>795</v>
      </c>
      <c r="C796" s="86" t="s">
        <v>1650</v>
      </c>
      <c r="D796" s="241">
        <f>COUNTIF($C$1:$C796,C796)</f>
        <v>6</v>
      </c>
      <c r="E796" s="241" t="str">
        <f t="shared" si="32"/>
        <v>Research retail and leisure6</v>
      </c>
      <c r="F796" s="86" t="s">
        <v>1502</v>
      </c>
      <c r="G796" s="244">
        <v>7.2664150943396233E-2</v>
      </c>
      <c r="H796" s="248">
        <v>85.194067029561154</v>
      </c>
    </row>
    <row r="797" spans="1:8">
      <c r="A797" s="86" t="str">
        <v>retles_res_web</v>
      </c>
      <c r="B797" s="1">
        <v>796</v>
      </c>
      <c r="C797" s="86" t="s">
        <v>1650</v>
      </c>
      <c r="D797" s="241">
        <f>COUNTIF($C$1:$C797,C797)</f>
        <v>7</v>
      </c>
      <c r="E797" s="241" t="str">
        <f t="shared" si="32"/>
        <v>Research retail and leisure7</v>
      </c>
      <c r="F797" s="86" t="s">
        <v>1504</v>
      </c>
      <c r="G797" s="68">
        <v>0.525532075471698</v>
      </c>
      <c r="H797" s="70">
        <v>102.74847672914814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23BE2-9059-4D08-A152-CD42AC7CB82A}">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Frodsham Ward</v>
      </c>
      <c r="C7" s="1" t="str">
        <f>BASE_PROFILE_DESC</f>
        <v>Associated Base - Cheshire West and Chester</v>
      </c>
      <c r="E7" s="1" t="str">
        <f>"Profile Title: "&amp;B7</f>
        <v>Profile Title: Ward: Frodsham Ward</v>
      </c>
      <c r="F7" s="1" t="str">
        <f>"Base Title: "&amp;C7</f>
        <v>Base Title: Associated Base - Cheshire West and Chester</v>
      </c>
    </row>
    <row r="8" spans="1:6">
      <c r="A8" s="1">
        <v>1</v>
      </c>
      <c r="B8" s="1">
        <v>2</v>
      </c>
      <c r="C8" s="1">
        <v>2777</v>
      </c>
      <c r="D8" s="1">
        <v>1</v>
      </c>
    </row>
    <row r="9" spans="1:6">
      <c r="A9" s="1">
        <v>2</v>
      </c>
      <c r="B9" s="1">
        <v>12</v>
      </c>
      <c r="C9" s="1">
        <v>5698</v>
      </c>
      <c r="D9" s="1">
        <v>2</v>
      </c>
    </row>
    <row r="10" spans="1:6">
      <c r="A10" s="1">
        <v>3</v>
      </c>
      <c r="B10" s="1">
        <v>4</v>
      </c>
      <c r="C10" s="1">
        <v>8390</v>
      </c>
      <c r="D10" s="1">
        <v>3</v>
      </c>
    </row>
    <row r="11" spans="1:6">
      <c r="A11" s="1">
        <v>4</v>
      </c>
      <c r="B11" s="1">
        <v>13</v>
      </c>
      <c r="C11" s="1">
        <v>7426</v>
      </c>
      <c r="D11" s="1">
        <v>4</v>
      </c>
    </row>
    <row r="12" spans="1:6">
      <c r="A12" s="1">
        <v>5</v>
      </c>
      <c r="B12" s="1">
        <v>9</v>
      </c>
      <c r="C12" s="1">
        <v>5184</v>
      </c>
      <c r="D12" s="1">
        <v>5</v>
      </c>
    </row>
    <row r="13" spans="1:6">
      <c r="A13" s="1">
        <v>6</v>
      </c>
      <c r="B13" s="1">
        <v>0</v>
      </c>
      <c r="C13" s="1">
        <v>1632</v>
      </c>
      <c r="D13" s="1">
        <v>6</v>
      </c>
    </row>
    <row r="14" spans="1:6">
      <c r="A14" s="1">
        <v>7</v>
      </c>
      <c r="B14" s="1">
        <v>0</v>
      </c>
      <c r="C14" s="1">
        <v>2461</v>
      </c>
      <c r="D14" s="1">
        <v>7</v>
      </c>
    </row>
    <row r="15" spans="1:6">
      <c r="A15" s="1">
        <v>8</v>
      </c>
      <c r="B15" s="1">
        <v>0</v>
      </c>
      <c r="C15" s="1">
        <v>0</v>
      </c>
      <c r="D15" s="1">
        <v>8</v>
      </c>
    </row>
    <row r="16" spans="1:6">
      <c r="A16" s="1">
        <v>9</v>
      </c>
      <c r="B16" s="1">
        <v>3</v>
      </c>
      <c r="C16" s="1">
        <v>7561</v>
      </c>
      <c r="D16" s="1">
        <v>9</v>
      </c>
    </row>
    <row r="17" spans="1:4">
      <c r="A17" s="1">
        <v>10</v>
      </c>
      <c r="B17" s="1">
        <v>2</v>
      </c>
      <c r="C17" s="1">
        <v>5238</v>
      </c>
      <c r="D17" s="1">
        <v>10</v>
      </c>
    </row>
    <row r="18" spans="1:4">
      <c r="A18" s="1">
        <v>11</v>
      </c>
      <c r="B18" s="1">
        <v>1</v>
      </c>
      <c r="C18" s="1">
        <v>2655</v>
      </c>
      <c r="D18" s="1">
        <v>11</v>
      </c>
    </row>
    <row r="19" spans="1:4">
      <c r="A19" s="1">
        <v>12</v>
      </c>
      <c r="B19" s="1">
        <v>2</v>
      </c>
      <c r="C19" s="1">
        <v>2709</v>
      </c>
      <c r="D19" s="1">
        <v>12</v>
      </c>
    </row>
    <row r="20" spans="1:4">
      <c r="A20" s="1">
        <v>13</v>
      </c>
      <c r="B20" s="1">
        <v>2</v>
      </c>
      <c r="C20" s="1">
        <v>3938</v>
      </c>
      <c r="D20" s="1">
        <v>13</v>
      </c>
    </row>
    <row r="21" spans="1:4">
      <c r="A21" s="1">
        <v>14</v>
      </c>
      <c r="B21" s="1">
        <v>4</v>
      </c>
      <c r="C21" s="1">
        <v>6104</v>
      </c>
      <c r="D21" s="1">
        <v>14</v>
      </c>
    </row>
    <row r="22" spans="1:4">
      <c r="A22" s="1">
        <v>15</v>
      </c>
      <c r="B22" s="1">
        <v>5</v>
      </c>
      <c r="C22" s="1">
        <v>6716</v>
      </c>
      <c r="D22" s="1">
        <v>15</v>
      </c>
    </row>
    <row r="23" spans="1:4">
      <c r="A23" s="1">
        <v>16</v>
      </c>
      <c r="B23" s="1">
        <v>15</v>
      </c>
      <c r="C23" s="1">
        <v>9356</v>
      </c>
      <c r="D23" s="1">
        <v>16</v>
      </c>
    </row>
    <row r="24" spans="1:4">
      <c r="A24" s="1">
        <v>17</v>
      </c>
      <c r="B24" s="1">
        <v>20</v>
      </c>
      <c r="C24" s="1">
        <v>11016</v>
      </c>
      <c r="D24" s="1">
        <v>17</v>
      </c>
    </row>
    <row r="25" spans="1:4">
      <c r="A25" s="1">
        <v>18</v>
      </c>
      <c r="B25" s="1">
        <v>0</v>
      </c>
      <c r="C25" s="1">
        <v>57</v>
      </c>
      <c r="D25" s="1">
        <v>18</v>
      </c>
    </row>
    <row r="26" spans="1:4">
      <c r="A26" s="1">
        <v>19</v>
      </c>
      <c r="B26" s="1">
        <v>96</v>
      </c>
      <c r="C26" s="1">
        <v>21269</v>
      </c>
      <c r="D26" s="1">
        <v>19</v>
      </c>
    </row>
    <row r="27" spans="1:4">
      <c r="A27" s="1">
        <v>20</v>
      </c>
      <c r="B27" s="1">
        <v>15</v>
      </c>
      <c r="C27" s="1">
        <v>11244</v>
      </c>
      <c r="D27" s="1">
        <v>20</v>
      </c>
    </row>
    <row r="28" spans="1:4">
      <c r="A28" s="1">
        <v>21</v>
      </c>
      <c r="B28" s="1">
        <v>3</v>
      </c>
      <c r="C28" s="1">
        <v>2716</v>
      </c>
      <c r="D28" s="1">
        <v>21</v>
      </c>
    </row>
    <row r="29" spans="1:4">
      <c r="A29" s="1">
        <v>22</v>
      </c>
      <c r="B29" s="1">
        <v>0</v>
      </c>
      <c r="C29" s="1">
        <v>667</v>
      </c>
      <c r="D29" s="1">
        <v>22</v>
      </c>
    </row>
    <row r="30" spans="1:4">
      <c r="A30" s="1">
        <v>23</v>
      </c>
      <c r="B30" s="1">
        <v>9</v>
      </c>
      <c r="C30" s="1">
        <v>6358</v>
      </c>
      <c r="D30" s="1">
        <v>23</v>
      </c>
    </row>
    <row r="31" spans="1:4">
      <c r="A31" s="1">
        <v>24</v>
      </c>
      <c r="B31" s="1">
        <v>39</v>
      </c>
      <c r="C31" s="1">
        <v>11759</v>
      </c>
      <c r="D31" s="1">
        <v>24</v>
      </c>
    </row>
    <row r="32" spans="1:4">
      <c r="A32" s="1">
        <v>25</v>
      </c>
      <c r="B32" s="1">
        <v>9</v>
      </c>
      <c r="C32" s="1">
        <v>8487</v>
      </c>
      <c r="D32" s="1">
        <v>25</v>
      </c>
    </row>
    <row r="33" spans="1:4">
      <c r="A33" s="1">
        <v>26</v>
      </c>
      <c r="B33" s="1">
        <v>0</v>
      </c>
      <c r="C33" s="1">
        <v>71</v>
      </c>
      <c r="D33" s="1">
        <v>26</v>
      </c>
    </row>
    <row r="34" spans="1:4">
      <c r="A34" s="1">
        <v>27</v>
      </c>
      <c r="B34" s="1">
        <v>4</v>
      </c>
      <c r="C34" s="1">
        <v>339</v>
      </c>
      <c r="D34" s="1">
        <v>27</v>
      </c>
    </row>
    <row r="35" spans="1:4">
      <c r="A35" s="1">
        <v>28</v>
      </c>
      <c r="B35" s="1">
        <v>0</v>
      </c>
      <c r="C35" s="1">
        <v>0</v>
      </c>
      <c r="D35" s="1">
        <v>28</v>
      </c>
    </row>
    <row r="37" spans="1:4">
      <c r="B37" s="1">
        <f>SUM(B8:B35)</f>
        <v>269</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28F60C45-C0C7-4B4F-8D75-FCBDD14C1E4B}"/>
</file>

<file path=customXml/itemProps2.xml><?xml version="1.0" encoding="utf-8"?>
<ds:datastoreItem xmlns:ds="http://schemas.openxmlformats.org/officeDocument/2006/customXml" ds:itemID="{98F25CEE-420A-4897-A069-96D8A904EE8E}"/>
</file>

<file path=customXml/itemProps3.xml><?xml version="1.0" encoding="utf-8"?>
<ds:datastoreItem xmlns:ds="http://schemas.openxmlformats.org/officeDocument/2006/customXml" ds:itemID="{BD911FC0-AD00-4A7E-AC2B-9D33F502700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Frodsham Wellbeing Ward Profile</dc:title>
  <dc:creator>HUXLEY, Lee</dc:creator>
  <cp:lastModifiedBy>HUXLEY, Lee</cp:lastModifiedBy>
  <dcterms:created xsi:type="dcterms:W3CDTF">2022-07-26T15:59:36Z</dcterms:created>
  <dcterms:modified xsi:type="dcterms:W3CDTF">2022-07-26T15:59:58Z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