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4" documentId="8_{E3CE1A42-FE68-47EC-AE60-35661E2A54A3}" xr6:coauthVersionLast="47" xr6:coauthVersionMax="47" xr10:uidLastSave="{47B2A9D3-FF94-4BAD-A972-94E18B351525}"/>
  <bookViews>
    <workbookView xWindow="1900" yWindow="1900" windowWidth="14400" windowHeight="7360" xr2:uid="{9483B3B6-AD07-4143-87DB-5B2B82AB808D}"/>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D614" i="14"/>
  <c r="E614" i="14" s="1"/>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D598" i="14"/>
  <c r="E598" i="14" s="1"/>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D582" i="14"/>
  <c r="E582" i="14" s="1"/>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D566" i="14"/>
  <c r="E566" i="14" s="1"/>
  <c r="D565" i="14"/>
  <c r="E565" i="14" s="1"/>
  <c r="D564" i="14"/>
  <c r="E564" i="14" s="1"/>
  <c r="D563" i="14"/>
  <c r="E563" i="14" s="1"/>
  <c r="D562" i="14"/>
  <c r="E562" i="14" s="1"/>
  <c r="D561" i="14"/>
  <c r="E561" i="14" s="1"/>
  <c r="D560" i="14"/>
  <c r="E560" i="14" s="1"/>
  <c r="D559" i="14"/>
  <c r="E559" i="14" s="1"/>
  <c r="D558" i="14"/>
  <c r="E558" i="14" s="1"/>
  <c r="D557" i="14"/>
  <c r="E557" i="14" s="1"/>
  <c r="D556" i="14"/>
  <c r="E556" i="14" s="1"/>
  <c r="D555" i="14"/>
  <c r="E555" i="14" s="1"/>
  <c r="D554" i="14"/>
  <c r="E554" i="14" s="1"/>
  <c r="D553" i="14"/>
  <c r="E553" i="14" s="1"/>
  <c r="D552" i="14"/>
  <c r="E552" i="14" s="1"/>
  <c r="D551" i="14"/>
  <c r="E551" i="14" s="1"/>
  <c r="D550" i="14"/>
  <c r="E550" i="14" s="1"/>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D534" i="14"/>
  <c r="E534" i="14" s="1"/>
  <c r="D533" i="14"/>
  <c r="E533" i="14" s="1"/>
  <c r="D532" i="14"/>
  <c r="E532" i="14" s="1"/>
  <c r="D531" i="14"/>
  <c r="E531" i="14" s="1"/>
  <c r="D530" i="14"/>
  <c r="E530" i="14" s="1"/>
  <c r="D529" i="14"/>
  <c r="E529" i="14" s="1"/>
  <c r="D528" i="14"/>
  <c r="E528" i="14" s="1"/>
  <c r="D527" i="14"/>
  <c r="E527" i="14" s="1"/>
  <c r="D526" i="14"/>
  <c r="E526" i="14" s="1"/>
  <c r="D525" i="14"/>
  <c r="E525" i="14" s="1"/>
  <c r="D524" i="14"/>
  <c r="E524" i="14" s="1"/>
  <c r="D523" i="14"/>
  <c r="E523" i="14" s="1"/>
  <c r="D522" i="14"/>
  <c r="E522" i="14" s="1"/>
  <c r="D521" i="14"/>
  <c r="E521" i="14" s="1"/>
  <c r="D520" i="14"/>
  <c r="E520" i="14" s="1"/>
  <c r="D519" i="14"/>
  <c r="E519" i="14" s="1"/>
  <c r="D518" i="14"/>
  <c r="E518" i="14" s="1"/>
  <c r="D517" i="14"/>
  <c r="E517" i="14" s="1"/>
  <c r="D516" i="14"/>
  <c r="E516" i="14" s="1"/>
  <c r="D515" i="14"/>
  <c r="E515" i="14" s="1"/>
  <c r="D514" i="14"/>
  <c r="E514" i="14" s="1"/>
  <c r="D513" i="14"/>
  <c r="E513" i="14" s="1"/>
  <c r="E512" i="14"/>
  <c r="D512" i="14"/>
  <c r="D511" i="14"/>
  <c r="E511" i="14" s="1"/>
  <c r="D510" i="14"/>
  <c r="E510" i="14" s="1"/>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E496" i="14"/>
  <c r="D496" i="14"/>
  <c r="D495" i="14"/>
  <c r="E495" i="14" s="1"/>
  <c r="D494" i="14"/>
  <c r="E494" i="14" s="1"/>
  <c r="D493" i="14"/>
  <c r="E493" i="14" s="1"/>
  <c r="D492" i="14"/>
  <c r="E492" i="14" s="1"/>
  <c r="D491" i="14"/>
  <c r="E491" i="14" s="1"/>
  <c r="D490" i="14"/>
  <c r="E490" i="14" s="1"/>
  <c r="D489" i="14"/>
  <c r="E489" i="14" s="1"/>
  <c r="D488" i="14"/>
  <c r="E488" i="14" s="1"/>
  <c r="D487" i="14"/>
  <c r="E487" i="14" s="1"/>
  <c r="E486" i="14"/>
  <c r="D486" i="14"/>
  <c r="D485" i="14"/>
  <c r="E485" i="14" s="1"/>
  <c r="D484" i="14"/>
  <c r="E484" i="14" s="1"/>
  <c r="D483" i="14"/>
  <c r="E483" i="14" s="1"/>
  <c r="D482" i="14"/>
  <c r="E482" i="14" s="1"/>
  <c r="D481" i="14"/>
  <c r="E481" i="14" s="1"/>
  <c r="D480" i="14"/>
  <c r="E480" i="14" s="1"/>
  <c r="D479" i="14"/>
  <c r="E479" i="14" s="1"/>
  <c r="D478" i="14"/>
  <c r="E478" i="14" s="1"/>
  <c r="D477" i="14"/>
  <c r="E477" i="14" s="1"/>
  <c r="E476" i="14"/>
  <c r="D476" i="14"/>
  <c r="D475" i="14"/>
  <c r="E475" i="14" s="1"/>
  <c r="D474" i="14"/>
  <c r="E474" i="14" s="1"/>
  <c r="D473" i="14"/>
  <c r="E473" i="14" s="1"/>
  <c r="D472" i="14"/>
  <c r="E472" i="14" s="1"/>
  <c r="D471" i="14"/>
  <c r="E471" i="14" s="1"/>
  <c r="E470" i="14"/>
  <c r="D470" i="14"/>
  <c r="D469" i="14"/>
  <c r="E469" i="14" s="1"/>
  <c r="D468" i="14"/>
  <c r="E468" i="14" s="1"/>
  <c r="D467" i="14"/>
  <c r="E467" i="14" s="1"/>
  <c r="D466" i="14"/>
  <c r="E466" i="14" s="1"/>
  <c r="D465" i="14"/>
  <c r="E465" i="14" s="1"/>
  <c r="D464" i="14"/>
  <c r="E464" i="14" s="1"/>
  <c r="D463" i="14"/>
  <c r="E463" i="14" s="1"/>
  <c r="D462" i="14"/>
  <c r="E462" i="14" s="1"/>
  <c r="D461" i="14"/>
  <c r="E461" i="14" s="1"/>
  <c r="E460" i="14"/>
  <c r="D460" i="14"/>
  <c r="D459" i="14"/>
  <c r="E459" i="14" s="1"/>
  <c r="D458" i="14"/>
  <c r="E458" i="14" s="1"/>
  <c r="E457" i="14"/>
  <c r="D457" i="14"/>
  <c r="D456" i="14"/>
  <c r="E456" i="14" s="1"/>
  <c r="D455" i="14"/>
  <c r="E455" i="14" s="1"/>
  <c r="D454" i="14"/>
  <c r="E454" i="14" s="1"/>
  <c r="D453" i="14"/>
  <c r="E453" i="14" s="1"/>
  <c r="D452" i="14"/>
  <c r="E452" i="14" s="1"/>
  <c r="D451" i="14"/>
  <c r="E451" i="14" s="1"/>
  <c r="D450" i="14"/>
  <c r="E450" i="14" s="1"/>
  <c r="E449" i="14"/>
  <c r="D449" i="14"/>
  <c r="D448" i="14"/>
  <c r="E448" i="14" s="1"/>
  <c r="D447" i="14"/>
  <c r="E447" i="14" s="1"/>
  <c r="D446" i="14"/>
  <c r="E446" i="14" s="1"/>
  <c r="D445" i="14"/>
  <c r="E445" i="14" s="1"/>
  <c r="D444" i="14"/>
  <c r="E444" i="14" s="1"/>
  <c r="D443" i="14"/>
  <c r="E443" i="14" s="1"/>
  <c r="D442" i="14"/>
  <c r="E442" i="14" s="1"/>
  <c r="E441" i="14"/>
  <c r="D441" i="14"/>
  <c r="D440" i="14"/>
  <c r="E440" i="14" s="1"/>
  <c r="D439" i="14"/>
  <c r="E439" i="14" s="1"/>
  <c r="D438" i="14"/>
  <c r="E438" i="14" s="1"/>
  <c r="D437" i="14"/>
  <c r="E437" i="14" s="1"/>
  <c r="D436" i="14"/>
  <c r="E436" i="14" s="1"/>
  <c r="D435" i="14"/>
  <c r="E435" i="14" s="1"/>
  <c r="D434" i="14"/>
  <c r="E434" i="14" s="1"/>
  <c r="E433" i="14"/>
  <c r="D433" i="14"/>
  <c r="D432" i="14"/>
  <c r="E432" i="14" s="1"/>
  <c r="D431" i="14"/>
  <c r="E431" i="14" s="1"/>
  <c r="D430" i="14"/>
  <c r="E430" i="14" s="1"/>
  <c r="D429" i="14"/>
  <c r="E429" i="14" s="1"/>
  <c r="D428" i="14"/>
  <c r="E428" i="14" s="1"/>
  <c r="D427" i="14"/>
  <c r="E427" i="14" s="1"/>
  <c r="D426" i="14"/>
  <c r="E426" i="14" s="1"/>
  <c r="E425" i="14"/>
  <c r="D425" i="14"/>
  <c r="D424" i="14"/>
  <c r="E424" i="14" s="1"/>
  <c r="D423" i="14"/>
  <c r="E423" i="14" s="1"/>
  <c r="D422" i="14"/>
  <c r="E422" i="14" s="1"/>
  <c r="D421" i="14"/>
  <c r="E421" i="14" s="1"/>
  <c r="D420" i="14"/>
  <c r="E420" i="14" s="1"/>
  <c r="D419" i="14"/>
  <c r="E419" i="14" s="1"/>
  <c r="D418" i="14"/>
  <c r="E418" i="14" s="1"/>
  <c r="E417" i="14"/>
  <c r="D417" i="14"/>
  <c r="D416" i="14"/>
  <c r="E416" i="14" s="1"/>
  <c r="D415" i="14"/>
  <c r="E415" i="14" s="1"/>
  <c r="D414" i="14"/>
  <c r="E414" i="14" s="1"/>
  <c r="D413" i="14"/>
  <c r="E413" i="14" s="1"/>
  <c r="D412" i="14"/>
  <c r="E412" i="14" s="1"/>
  <c r="D411" i="14"/>
  <c r="E411" i="14" s="1"/>
  <c r="D410" i="14"/>
  <c r="E410" i="14" s="1"/>
  <c r="E409" i="14"/>
  <c r="D409" i="14"/>
  <c r="D408" i="14"/>
  <c r="E408" i="14" s="1"/>
  <c r="D407" i="14"/>
  <c r="E407" i="14" s="1"/>
  <c r="D406" i="14"/>
  <c r="E406" i="14" s="1"/>
  <c r="D405" i="14"/>
  <c r="E405" i="14" s="1"/>
  <c r="D404" i="14"/>
  <c r="E404" i="14" s="1"/>
  <c r="D403" i="14"/>
  <c r="E403" i="14" s="1"/>
  <c r="D402" i="14"/>
  <c r="E402" i="14" s="1"/>
  <c r="E401" i="14"/>
  <c r="D401" i="14"/>
  <c r="D400" i="14"/>
  <c r="E400" i="14" s="1"/>
  <c r="D399" i="14"/>
  <c r="E399" i="14" s="1"/>
  <c r="D398" i="14"/>
  <c r="E398" i="14" s="1"/>
  <c r="D397" i="14"/>
  <c r="E397" i="14" s="1"/>
  <c r="D396" i="14"/>
  <c r="E396" i="14" s="1"/>
  <c r="D395" i="14"/>
  <c r="E395" i="14" s="1"/>
  <c r="D394" i="14"/>
  <c r="E394" i="14" s="1"/>
  <c r="E393" i="14"/>
  <c r="D393" i="14"/>
  <c r="D392" i="14"/>
  <c r="E392" i="14" s="1"/>
  <c r="D391" i="14"/>
  <c r="E391" i="14" s="1"/>
  <c r="D390" i="14"/>
  <c r="E390" i="14" s="1"/>
  <c r="D389" i="14"/>
  <c r="E389" i="14" s="1"/>
  <c r="D388" i="14"/>
  <c r="E388" i="14" s="1"/>
  <c r="D387" i="14"/>
  <c r="E387" i="14" s="1"/>
  <c r="D386" i="14"/>
  <c r="E386" i="14" s="1"/>
  <c r="E385" i="14"/>
  <c r="D385" i="14"/>
  <c r="D384" i="14"/>
  <c r="E384" i="14" s="1"/>
  <c r="D383" i="14"/>
  <c r="E383" i="14" s="1"/>
  <c r="D382" i="14"/>
  <c r="E382" i="14" s="1"/>
  <c r="D381" i="14"/>
  <c r="E381" i="14" s="1"/>
  <c r="D380" i="14"/>
  <c r="E380" i="14" s="1"/>
  <c r="D379" i="14"/>
  <c r="E379" i="14" s="1"/>
  <c r="D378" i="14"/>
  <c r="E378" i="14" s="1"/>
  <c r="E377" i="14"/>
  <c r="D377" i="14"/>
  <c r="D376" i="14"/>
  <c r="E376" i="14" s="1"/>
  <c r="D375" i="14"/>
  <c r="E375" i="14" s="1"/>
  <c r="D374" i="14"/>
  <c r="E374" i="14" s="1"/>
  <c r="D373" i="14"/>
  <c r="E373" i="14" s="1"/>
  <c r="D372" i="14"/>
  <c r="E372" i="14" s="1"/>
  <c r="D371" i="14"/>
  <c r="E371" i="14" s="1"/>
  <c r="D370" i="14"/>
  <c r="E370" i="14" s="1"/>
  <c r="E369" i="14"/>
  <c r="D369" i="14"/>
  <c r="D368" i="14"/>
  <c r="E368" i="14" s="1"/>
  <c r="D367" i="14"/>
  <c r="E367" i="14" s="1"/>
  <c r="D366" i="14"/>
  <c r="E366" i="14" s="1"/>
  <c r="D365" i="14"/>
  <c r="E365" i="14" s="1"/>
  <c r="D364" i="14"/>
  <c r="E364" i="14" s="1"/>
  <c r="D363" i="14"/>
  <c r="E363" i="14" s="1"/>
  <c r="D362" i="14"/>
  <c r="E362" i="14" s="1"/>
  <c r="E361" i="14"/>
  <c r="D361" i="14"/>
  <c r="D360" i="14"/>
  <c r="E360" i="14" s="1"/>
  <c r="D359" i="14"/>
  <c r="E359" i="14" s="1"/>
  <c r="D358" i="14"/>
  <c r="E358" i="14" s="1"/>
  <c r="D357" i="14"/>
  <c r="E357" i="14" s="1"/>
  <c r="D356" i="14"/>
  <c r="E356" i="14" s="1"/>
  <c r="D355" i="14"/>
  <c r="E355" i="14" s="1"/>
  <c r="D354" i="14"/>
  <c r="E354" i="14" s="1"/>
  <c r="E353" i="14"/>
  <c r="D353" i="14"/>
  <c r="D352" i="14"/>
  <c r="E352" i="14" s="1"/>
  <c r="D351" i="14"/>
  <c r="E351" i="14" s="1"/>
  <c r="D350" i="14"/>
  <c r="E350" i="14" s="1"/>
  <c r="D349" i="14"/>
  <c r="E349" i="14" s="1"/>
  <c r="D348" i="14"/>
  <c r="E348" i="14" s="1"/>
  <c r="D347" i="14"/>
  <c r="E347" i="14" s="1"/>
  <c r="D346" i="14"/>
  <c r="E346" i="14" s="1"/>
  <c r="E345" i="14"/>
  <c r="D345" i="14"/>
  <c r="D344" i="14"/>
  <c r="E344" i="14" s="1"/>
  <c r="D343" i="14"/>
  <c r="E343" i="14" s="1"/>
  <c r="D342" i="14"/>
  <c r="E342" i="14" s="1"/>
  <c r="D341" i="14"/>
  <c r="E341" i="14" s="1"/>
  <c r="D340" i="14"/>
  <c r="E340" i="14" s="1"/>
  <c r="D339" i="14"/>
  <c r="E339" i="14" s="1"/>
  <c r="D338" i="14"/>
  <c r="E338" i="14" s="1"/>
  <c r="E337" i="14"/>
  <c r="D337" i="14"/>
  <c r="D336" i="14"/>
  <c r="E336" i="14" s="1"/>
  <c r="D335" i="14"/>
  <c r="E335" i="14" s="1"/>
  <c r="D334" i="14"/>
  <c r="E334" i="14" s="1"/>
  <c r="D333" i="14"/>
  <c r="E333" i="14" s="1"/>
  <c r="D332" i="14"/>
  <c r="E332" i="14" s="1"/>
  <c r="D331" i="14"/>
  <c r="E331" i="14" s="1"/>
  <c r="D330" i="14"/>
  <c r="E330" i="14" s="1"/>
  <c r="E329" i="14"/>
  <c r="D329" i="14"/>
  <c r="D328" i="14"/>
  <c r="E328" i="14" s="1"/>
  <c r="D327" i="14"/>
  <c r="E327" i="14" s="1"/>
  <c r="D326" i="14"/>
  <c r="E326" i="14" s="1"/>
  <c r="D325" i="14"/>
  <c r="E325" i="14" s="1"/>
  <c r="D324" i="14"/>
  <c r="E324" i="14" s="1"/>
  <c r="D323" i="14"/>
  <c r="E323" i="14" s="1"/>
  <c r="D322" i="14"/>
  <c r="E322" i="14" s="1"/>
  <c r="E321" i="14"/>
  <c r="D321" i="14"/>
  <c r="D320" i="14"/>
  <c r="E320" i="14" s="1"/>
  <c r="D319" i="14"/>
  <c r="E319" i="14" s="1"/>
  <c r="D318" i="14"/>
  <c r="E318" i="14" s="1"/>
  <c r="D317" i="14"/>
  <c r="E317" i="14" s="1"/>
  <c r="D316" i="14"/>
  <c r="E316" i="14" s="1"/>
  <c r="D315" i="14"/>
  <c r="E315" i="14" s="1"/>
  <c r="D314" i="14"/>
  <c r="E314" i="14" s="1"/>
  <c r="E313" i="14"/>
  <c r="D313" i="14"/>
  <c r="D312" i="14"/>
  <c r="E312" i="14" s="1"/>
  <c r="D311" i="14"/>
  <c r="E311" i="14" s="1"/>
  <c r="D310" i="14"/>
  <c r="E310" i="14" s="1"/>
  <c r="D309" i="14"/>
  <c r="E309" i="14" s="1"/>
  <c r="D308" i="14"/>
  <c r="E308" i="14" s="1"/>
  <c r="D307" i="14"/>
  <c r="E307" i="14" s="1"/>
  <c r="D306" i="14"/>
  <c r="E306" i="14" s="1"/>
  <c r="E305" i="14"/>
  <c r="D305" i="14"/>
  <c r="D304" i="14"/>
  <c r="E304" i="14" s="1"/>
  <c r="D303" i="14"/>
  <c r="E303" i="14" s="1"/>
  <c r="D302" i="14"/>
  <c r="E302" i="14" s="1"/>
  <c r="D301" i="14"/>
  <c r="E301" i="14" s="1"/>
  <c r="D300" i="14"/>
  <c r="E300" i="14" s="1"/>
  <c r="D299" i="14"/>
  <c r="E299" i="14" s="1"/>
  <c r="D298" i="14"/>
  <c r="E298" i="14" s="1"/>
  <c r="E297" i="14"/>
  <c r="D297" i="14"/>
  <c r="D296" i="14"/>
  <c r="E296" i="14" s="1"/>
  <c r="D295" i="14"/>
  <c r="E295" i="14" s="1"/>
  <c r="D294" i="14"/>
  <c r="E294" i="14" s="1"/>
  <c r="D293" i="14"/>
  <c r="E293" i="14" s="1"/>
  <c r="D292" i="14"/>
  <c r="E292" i="14" s="1"/>
  <c r="D291" i="14"/>
  <c r="E291" i="14" s="1"/>
  <c r="D290" i="14"/>
  <c r="E290" i="14" s="1"/>
  <c r="E289" i="14"/>
  <c r="D289" i="14"/>
  <c r="D288" i="14"/>
  <c r="E288" i="14" s="1"/>
  <c r="D287" i="14"/>
  <c r="E287" i="14" s="1"/>
  <c r="D286" i="14"/>
  <c r="E286" i="14" s="1"/>
  <c r="D285" i="14"/>
  <c r="E285" i="14" s="1"/>
  <c r="D284" i="14"/>
  <c r="E284" i="14" s="1"/>
  <c r="D283" i="14"/>
  <c r="E283" i="14" s="1"/>
  <c r="D282" i="14"/>
  <c r="E282" i="14" s="1"/>
  <c r="E281" i="14"/>
  <c r="D281" i="14"/>
  <c r="D280" i="14"/>
  <c r="E280" i="14" s="1"/>
  <c r="D279" i="14"/>
  <c r="E279" i="14" s="1"/>
  <c r="D278" i="14"/>
  <c r="E278" i="14" s="1"/>
  <c r="D277" i="14"/>
  <c r="E277" i="14" s="1"/>
  <c r="D276" i="14"/>
  <c r="E276" i="14" s="1"/>
  <c r="D275" i="14"/>
  <c r="E275" i="14" s="1"/>
  <c r="D274" i="14"/>
  <c r="E274" i="14" s="1"/>
  <c r="E273" i="14"/>
  <c r="D273" i="14"/>
  <c r="D272" i="14"/>
  <c r="E272" i="14" s="1"/>
  <c r="D271" i="14"/>
  <c r="E271" i="14" s="1"/>
  <c r="D270" i="14"/>
  <c r="E270" i="14" s="1"/>
  <c r="D269" i="14"/>
  <c r="E269" i="14" s="1"/>
  <c r="D268" i="14"/>
  <c r="E268" i="14" s="1"/>
  <c r="D267" i="14"/>
  <c r="E267" i="14" s="1"/>
  <c r="D266" i="14"/>
  <c r="E266" i="14" s="1"/>
  <c r="E265" i="14"/>
  <c r="D265" i="14"/>
  <c r="D264" i="14"/>
  <c r="E264" i="14" s="1"/>
  <c r="D263" i="14"/>
  <c r="E263" i="14" s="1"/>
  <c r="D262" i="14"/>
  <c r="E262" i="14" s="1"/>
  <c r="D261" i="14"/>
  <c r="E261" i="14" s="1"/>
  <c r="D260" i="14"/>
  <c r="E260" i="14" s="1"/>
  <c r="D259" i="14"/>
  <c r="E259" i="14" s="1"/>
  <c r="D258" i="14"/>
  <c r="E258" i="14" s="1"/>
  <c r="E257" i="14"/>
  <c r="D257" i="14"/>
  <c r="D256" i="14"/>
  <c r="E256" i="14" s="1"/>
  <c r="D255" i="14"/>
  <c r="E255" i="14" s="1"/>
  <c r="D254" i="14"/>
  <c r="E254" i="14" s="1"/>
  <c r="D253" i="14"/>
  <c r="E253" i="14" s="1"/>
  <c r="D252" i="14"/>
  <c r="E252" i="14" s="1"/>
  <c r="D251" i="14"/>
  <c r="E251" i="14" s="1"/>
  <c r="D250" i="14"/>
  <c r="E250" i="14" s="1"/>
  <c r="E249" i="14"/>
  <c r="D249" i="14"/>
  <c r="D248" i="14"/>
  <c r="E248" i="14" s="1"/>
  <c r="D247" i="14"/>
  <c r="E247" i="14" s="1"/>
  <c r="D246" i="14"/>
  <c r="E246" i="14" s="1"/>
  <c r="D245" i="14"/>
  <c r="E245" i="14" s="1"/>
  <c r="D244" i="14"/>
  <c r="E244" i="14" s="1"/>
  <c r="D243" i="14"/>
  <c r="E243" i="14" s="1"/>
  <c r="D242" i="14"/>
  <c r="E242" i="14" s="1"/>
  <c r="E241" i="14"/>
  <c r="D241" i="14"/>
  <c r="D240" i="14"/>
  <c r="E240" i="14" s="1"/>
  <c r="D239" i="14"/>
  <c r="E239" i="14" s="1"/>
  <c r="D238" i="14"/>
  <c r="E238" i="14" s="1"/>
  <c r="D237" i="14"/>
  <c r="E237" i="14" s="1"/>
  <c r="D236" i="14"/>
  <c r="E236" i="14" s="1"/>
  <c r="D235" i="14"/>
  <c r="E235" i="14" s="1"/>
  <c r="D234" i="14"/>
  <c r="E234" i="14" s="1"/>
  <c r="E233" i="14"/>
  <c r="D233" i="14"/>
  <c r="D232" i="14"/>
  <c r="E232" i="14" s="1"/>
  <c r="D231" i="14"/>
  <c r="E231" i="14" s="1"/>
  <c r="D230" i="14"/>
  <c r="E230" i="14" s="1"/>
  <c r="D229" i="14"/>
  <c r="E229" i="14" s="1"/>
  <c r="D228" i="14"/>
  <c r="E228" i="14" s="1"/>
  <c r="D227" i="14"/>
  <c r="E227" i="14" s="1"/>
  <c r="D226" i="14"/>
  <c r="E226" i="14" s="1"/>
  <c r="E225" i="14"/>
  <c r="D225" i="14"/>
  <c r="D224" i="14"/>
  <c r="E224" i="14" s="1"/>
  <c r="D223" i="14"/>
  <c r="E223" i="14" s="1"/>
  <c r="D222" i="14"/>
  <c r="E222" i="14" s="1"/>
  <c r="D221" i="14"/>
  <c r="E221" i="14" s="1"/>
  <c r="D220" i="14"/>
  <c r="E220" i="14" s="1"/>
  <c r="D219" i="14"/>
  <c r="E219" i="14" s="1"/>
  <c r="D218" i="14"/>
  <c r="E218" i="14" s="1"/>
  <c r="E217" i="14"/>
  <c r="D217" i="14"/>
  <c r="D216" i="14"/>
  <c r="E216" i="14" s="1"/>
  <c r="D215" i="14"/>
  <c r="E215" i="14" s="1"/>
  <c r="D214" i="14"/>
  <c r="E214" i="14" s="1"/>
  <c r="D213" i="14"/>
  <c r="E213" i="14" s="1"/>
  <c r="D212" i="14"/>
  <c r="E212" i="14" s="1"/>
  <c r="D211" i="14"/>
  <c r="E211" i="14" s="1"/>
  <c r="D210" i="14"/>
  <c r="E210" i="14" s="1"/>
  <c r="E209" i="14"/>
  <c r="D209" i="14"/>
  <c r="D208" i="14"/>
  <c r="E208" i="14" s="1"/>
  <c r="D207" i="14"/>
  <c r="E207" i="14" s="1"/>
  <c r="D206" i="14"/>
  <c r="E206" i="14" s="1"/>
  <c r="D205" i="14"/>
  <c r="E205" i="14" s="1"/>
  <c r="D204" i="14"/>
  <c r="E204" i="14" s="1"/>
  <c r="D203" i="14"/>
  <c r="E203" i="14" s="1"/>
  <c r="D202" i="14"/>
  <c r="E202" i="14" s="1"/>
  <c r="E201" i="14"/>
  <c r="D201" i="14"/>
  <c r="D200" i="14"/>
  <c r="E200" i="14" s="1"/>
  <c r="D199" i="14"/>
  <c r="E199" i="14" s="1"/>
  <c r="D198" i="14"/>
  <c r="E198" i="14" s="1"/>
  <c r="D197" i="14"/>
  <c r="E197" i="14" s="1"/>
  <c r="D196" i="14"/>
  <c r="E196" i="14" s="1"/>
  <c r="D195" i="14"/>
  <c r="E195" i="14" s="1"/>
  <c r="D194" i="14"/>
  <c r="E194" i="14" s="1"/>
  <c r="E193" i="14"/>
  <c r="D193" i="14"/>
  <c r="D192" i="14"/>
  <c r="E192" i="14" s="1"/>
  <c r="D191" i="14"/>
  <c r="E191" i="14" s="1"/>
  <c r="D190" i="14"/>
  <c r="E190" i="14" s="1"/>
  <c r="D189" i="14"/>
  <c r="E189" i="14" s="1"/>
  <c r="D188" i="14"/>
  <c r="E188" i="14" s="1"/>
  <c r="D187" i="14"/>
  <c r="E187" i="14" s="1"/>
  <c r="D186" i="14"/>
  <c r="E186" i="14" s="1"/>
  <c r="E185" i="14"/>
  <c r="D185" i="14"/>
  <c r="D184" i="14"/>
  <c r="E184" i="14" s="1"/>
  <c r="D183" i="14"/>
  <c r="E183" i="14" s="1"/>
  <c r="D182" i="14"/>
  <c r="E182" i="14" s="1"/>
  <c r="D181" i="14"/>
  <c r="E181" i="14" s="1"/>
  <c r="D180" i="14"/>
  <c r="E180" i="14" s="1"/>
  <c r="D179" i="14"/>
  <c r="E179" i="14" s="1"/>
  <c r="D178" i="14"/>
  <c r="E178" i="14" s="1"/>
  <c r="E177" i="14"/>
  <c r="D177" i="14"/>
  <c r="D176" i="14"/>
  <c r="E176" i="14" s="1"/>
  <c r="D175" i="14"/>
  <c r="E175" i="14" s="1"/>
  <c r="D174" i="14"/>
  <c r="E174" i="14" s="1"/>
  <c r="D173" i="14"/>
  <c r="E173" i="14" s="1"/>
  <c r="D172" i="14"/>
  <c r="E172" i="14" s="1"/>
  <c r="D171" i="14"/>
  <c r="E171" i="14" s="1"/>
  <c r="D170" i="14"/>
  <c r="E170" i="14" s="1"/>
  <c r="E169" i="14"/>
  <c r="D169" i="14"/>
  <c r="D168" i="14"/>
  <c r="E168" i="14" s="1"/>
  <c r="D167" i="14"/>
  <c r="E167" i="14" s="1"/>
  <c r="D166" i="14"/>
  <c r="E166" i="14" s="1"/>
  <c r="D165" i="14"/>
  <c r="E165" i="14" s="1"/>
  <c r="D164" i="14"/>
  <c r="E164" i="14" s="1"/>
  <c r="D163" i="14"/>
  <c r="E163" i="14" s="1"/>
  <c r="D162" i="14"/>
  <c r="E162" i="14" s="1"/>
  <c r="E161" i="14"/>
  <c r="D161" i="14"/>
  <c r="D160" i="14"/>
  <c r="E160" i="14" s="1"/>
  <c r="D159" i="14"/>
  <c r="E159" i="14" s="1"/>
  <c r="D158" i="14"/>
  <c r="E158" i="14" s="1"/>
  <c r="D157" i="14"/>
  <c r="E157" i="14" s="1"/>
  <c r="D156" i="14"/>
  <c r="E156" i="14" s="1"/>
  <c r="D155" i="14"/>
  <c r="E155" i="14" s="1"/>
  <c r="D154" i="14"/>
  <c r="E154" i="14" s="1"/>
  <c r="E153" i="14"/>
  <c r="D153" i="14"/>
  <c r="D152" i="14"/>
  <c r="E152" i="14" s="1"/>
  <c r="D151" i="14"/>
  <c r="E151" i="14" s="1"/>
  <c r="D150" i="14"/>
  <c r="E150" i="14" s="1"/>
  <c r="D149" i="14"/>
  <c r="E149" i="14" s="1"/>
  <c r="D148" i="14"/>
  <c r="E148" i="14" s="1"/>
  <c r="D147" i="14"/>
  <c r="E147" i="14" s="1"/>
  <c r="D146" i="14"/>
  <c r="E146" i="14" s="1"/>
  <c r="E145" i="14"/>
  <c r="D145" i="14"/>
  <c r="D144" i="14"/>
  <c r="E144" i="14" s="1"/>
  <c r="D143" i="14"/>
  <c r="E143" i="14" s="1"/>
  <c r="D142" i="14"/>
  <c r="E142" i="14" s="1"/>
  <c r="D141" i="14"/>
  <c r="E141" i="14" s="1"/>
  <c r="D140" i="14"/>
  <c r="E140" i="14" s="1"/>
  <c r="D139" i="14"/>
  <c r="E139" i="14" s="1"/>
  <c r="D138" i="14"/>
  <c r="E138" i="14" s="1"/>
  <c r="E137" i="14"/>
  <c r="D137" i="14"/>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D98" i="14"/>
  <c r="E98" i="14" s="1"/>
  <c r="J97" i="14"/>
  <c r="D97" i="14"/>
  <c r="E97" i="14" s="1"/>
  <c r="J96" i="14"/>
  <c r="D96" i="14"/>
  <c r="E96" i="14" s="1"/>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E54" i="14"/>
  <c r="D54" i="14"/>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E30" i="14"/>
  <c r="D30" i="14"/>
  <c r="J29" i="14"/>
  <c r="D29" i="14"/>
  <c r="E29" i="14" s="1"/>
  <c r="J28" i="14"/>
  <c r="D28" i="14"/>
  <c r="E28" i="14" s="1"/>
  <c r="J27" i="14"/>
  <c r="D27" i="14"/>
  <c r="E27" i="14" s="1"/>
  <c r="J26" i="14"/>
  <c r="E26" i="14"/>
  <c r="D26" i="14"/>
  <c r="J25" i="14"/>
  <c r="D25" i="14"/>
  <c r="E25" i="14" s="1"/>
  <c r="J24" i="14"/>
  <c r="D24" i="14"/>
  <c r="E24" i="14" s="1"/>
  <c r="J23" i="14"/>
  <c r="D23" i="14"/>
  <c r="E23" i="14" s="1"/>
  <c r="J22" i="14"/>
  <c r="D22" i="14"/>
  <c r="E22" i="14" s="1"/>
  <c r="J21" i="14"/>
  <c r="E21" i="14"/>
  <c r="D21" i="14"/>
  <c r="J20" i="14"/>
  <c r="D20" i="14"/>
  <c r="E20" i="14" s="1"/>
  <c r="J19" i="14"/>
  <c r="D19" i="14"/>
  <c r="E19" i="14" s="1"/>
  <c r="J18" i="14"/>
  <c r="D18" i="14"/>
  <c r="E18" i="14" s="1"/>
  <c r="J17" i="14"/>
  <c r="E17" i="14"/>
  <c r="D17" i="14"/>
  <c r="AH16" i="14"/>
  <c r="AF16" i="14"/>
  <c r="AD16" i="14"/>
  <c r="J16" i="14"/>
  <c r="E16" i="14"/>
  <c r="D16" i="14"/>
  <c r="J15" i="14"/>
  <c r="D15" i="14"/>
  <c r="E15" i="14" s="1"/>
  <c r="J14" i="14"/>
  <c r="D14" i="14"/>
  <c r="E14" i="14" s="1"/>
  <c r="J13" i="14"/>
  <c r="D13" i="14"/>
  <c r="E13" i="14" s="1"/>
  <c r="J12" i="14"/>
  <c r="E12" i="14"/>
  <c r="D12" i="14"/>
  <c r="J11" i="14"/>
  <c r="D11" i="14"/>
  <c r="E11" i="14" s="1"/>
  <c r="J10" i="14"/>
  <c r="D10" i="14"/>
  <c r="E10" i="14" s="1"/>
  <c r="J9" i="14"/>
  <c r="D9" i="14"/>
  <c r="E9" i="14" s="1"/>
  <c r="J8" i="14"/>
  <c r="E8" i="14"/>
  <c r="D8" i="14"/>
  <c r="J7" i="14"/>
  <c r="D7" i="14"/>
  <c r="E7" i="14" s="1"/>
  <c r="J6" i="14"/>
  <c r="D6" i="14"/>
  <c r="E6" i="14" s="1"/>
  <c r="J5" i="14"/>
  <c r="D5" i="14"/>
  <c r="E5" i="14" s="1"/>
  <c r="J4" i="14"/>
  <c r="E4" i="14"/>
  <c r="D4" i="14"/>
  <c r="J3" i="14"/>
  <c r="D3" i="14"/>
  <c r="E3" i="14" s="1"/>
  <c r="Y2" i="14"/>
  <c r="X2" i="14"/>
  <c r="W2" i="14"/>
  <c r="R2" i="14" a="1"/>
  <c r="R2" i="14" s="1"/>
  <c r="Q2" i="14" s="1" a="1"/>
  <c r="Q2" i="14" s="1"/>
  <c r="N2" i="14"/>
  <c r="O2" i="14" s="1"/>
  <c r="N2" i="14" a="1"/>
  <c r="O30" i="14" s="1"/>
  <c r="J2" i="14"/>
  <c r="D2" i="14"/>
  <c r="E2" i="14" s="1"/>
  <c r="A2" i="14" a="1"/>
  <c r="A2" i="14" s="1"/>
  <c r="AB48" i="12"/>
  <c r="N53" i="11"/>
  <c r="G49" i="11"/>
  <c r="I49" i="11" s="1"/>
  <c r="E49" i="11"/>
  <c r="G48" i="11"/>
  <c r="E48" i="11"/>
  <c r="I48" i="11" s="1"/>
  <c r="G47" i="11"/>
  <c r="E47" i="11"/>
  <c r="P46" i="11"/>
  <c r="P45" i="11"/>
  <c r="G44" i="11"/>
  <c r="E44" i="11"/>
  <c r="B73" i="8" s="1"/>
  <c r="G43" i="11"/>
  <c r="E43" i="11"/>
  <c r="B72" i="8" s="1"/>
  <c r="G42" i="11"/>
  <c r="E42" i="11"/>
  <c r="G41" i="11"/>
  <c r="E41" i="11"/>
  <c r="I41" i="11" s="1"/>
  <c r="G40" i="11"/>
  <c r="E40" i="11"/>
  <c r="G39" i="11"/>
  <c r="E39" i="11"/>
  <c r="B68" i="8" s="1"/>
  <c r="G38" i="11"/>
  <c r="G16" i="10" s="1"/>
  <c r="E38" i="11"/>
  <c r="P37" i="11"/>
  <c r="P36" i="11"/>
  <c r="G35" i="11"/>
  <c r="E35" i="11"/>
  <c r="I35" i="11" s="1"/>
  <c r="G34" i="11"/>
  <c r="E34" i="11"/>
  <c r="G33" i="11"/>
  <c r="E33" i="11"/>
  <c r="B64" i="8" s="1"/>
  <c r="G32" i="11"/>
  <c r="E32" i="11"/>
  <c r="G31" i="11"/>
  <c r="E31" i="11"/>
  <c r="P30" i="11"/>
  <c r="P29" i="11"/>
  <c r="G28" i="11"/>
  <c r="E28" i="11"/>
  <c r="G27" i="11"/>
  <c r="E27" i="11"/>
  <c r="B60" i="8" s="1"/>
  <c r="G26" i="11"/>
  <c r="E26" i="11"/>
  <c r="G25" i="11"/>
  <c r="E25" i="11"/>
  <c r="I25" i="11" s="1"/>
  <c r="G24" i="11"/>
  <c r="E24" i="11"/>
  <c r="G23" i="11"/>
  <c r="I23" i="11" s="1"/>
  <c r="E23" i="11"/>
  <c r="B56" i="8" s="1"/>
  <c r="G22" i="11"/>
  <c r="E22" i="11"/>
  <c r="G21" i="11"/>
  <c r="E21" i="11"/>
  <c r="P20" i="11"/>
  <c r="P19" i="11"/>
  <c r="G18" i="11"/>
  <c r="E18" i="11"/>
  <c r="G17" i="11"/>
  <c r="E17" i="11"/>
  <c r="B52" i="8" s="1"/>
  <c r="G16" i="11"/>
  <c r="E16" i="11"/>
  <c r="G15" i="11"/>
  <c r="E15" i="11"/>
  <c r="I15" i="11" s="1"/>
  <c r="G14" i="11"/>
  <c r="E14" i="11"/>
  <c r="N50" i="10"/>
  <c r="G17" i="10"/>
  <c r="G15" i="10"/>
  <c r="G14" i="10"/>
  <c r="G13" i="10"/>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0" i="8"/>
  <c r="B69" i="8"/>
  <c r="B66" i="8"/>
  <c r="B65" i="8"/>
  <c r="B62" i="8"/>
  <c r="B61" i="8"/>
  <c r="B58" i="8"/>
  <c r="B57" i="8"/>
  <c r="B54" i="8"/>
  <c r="B53" i="8"/>
  <c r="B50" i="8"/>
  <c r="B49"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c r="AF798" i="6" a="1"/>
  <c r="AE798" i="6" a="1"/>
  <c r="AE798" i="6" s="1"/>
  <c r="AD798" i="6" a="1"/>
  <c r="AD798" i="6" s="1"/>
  <c r="AC798" i="6" a="1"/>
  <c r="AC798" i="6" s="1"/>
  <c r="AB798" i="6" a="1"/>
  <c r="AB798" i="6" s="1"/>
  <c r="AA798" i="6" a="1"/>
  <c r="AA798" i="6" s="1"/>
  <c r="Z798" i="6" a="1"/>
  <c r="Z798" i="6" s="1"/>
  <c r="Y798" i="6" a="1"/>
  <c r="Y798" i="6" s="1"/>
  <c r="X798" i="6"/>
  <c r="X798" i="6" a="1"/>
  <c r="W798" i="6" a="1"/>
  <c r="W798" i="6" s="1"/>
  <c r="V798" i="6"/>
  <c r="V798" i="6" a="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c r="Z797" i="6" a="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c r="AD796" i="6" a="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c r="AH795" i="6" a="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c r="AB794" i="6" a="1"/>
  <c r="AA794" i="6" a="1"/>
  <c r="AA794" i="6" s="1"/>
  <c r="Z794" i="6" a="1"/>
  <c r="Z794" i="6" s="1"/>
  <c r="Y794" i="6" a="1"/>
  <c r="Y794" i="6" s="1"/>
  <c r="X794" i="6" a="1"/>
  <c r="X794" i="6" s="1"/>
  <c r="W794" i="6" a="1"/>
  <c r="W794" i="6" s="1"/>
  <c r="V794" i="6" a="1"/>
  <c r="V794" i="6" s="1"/>
  <c r="U794" i="6" a="1"/>
  <c r="U794" i="6" s="1"/>
  <c r="T794" i="6" a="1"/>
  <c r="T794" i="6" s="1"/>
  <c r="S794" i="6" a="1"/>
  <c r="S794" i="6" s="1"/>
  <c r="R794" i="6" a="1"/>
  <c r="R794" i="6" s="1"/>
  <c r="Q794" i="6" a="1"/>
  <c r="Q794" i="6" s="1"/>
  <c r="P794" i="6" a="1"/>
  <c r="P794" i="6" s="1"/>
  <c r="O794" i="6" a="1"/>
  <c r="O794" i="6" s="1"/>
  <c r="N794" i="6"/>
  <c r="N794" i="6" a="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c r="T793" i="6" a="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c r="R792" i="6" a="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c r="AB791" i="6" a="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c r="L791" i="6" a="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c r="T790" i="6" a="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c r="AB789" i="6" a="1"/>
  <c r="AA789" i="6" a="1"/>
  <c r="AA789" i="6" s="1"/>
  <c r="Z789" i="6" a="1"/>
  <c r="Z789" i="6" s="1"/>
  <c r="Y789" i="6" a="1"/>
  <c r="Y789" i="6" s="1"/>
  <c r="X789" i="6"/>
  <c r="X789" i="6" a="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c r="L787" i="6" a="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c r="X786" i="6" a="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c r="T785" i="6" a="1"/>
  <c r="S785" i="6" a="1"/>
  <c r="S785" i="6" s="1"/>
  <c r="R785" i="6" a="1"/>
  <c r="R785" i="6" s="1"/>
  <c r="Q785" i="6" a="1"/>
  <c r="Q785" i="6" s="1"/>
  <c r="P785" i="6" a="1"/>
  <c r="P785" i="6" s="1"/>
  <c r="O785" i="6" a="1"/>
  <c r="O785" i="6" s="1"/>
  <c r="N785" i="6" a="1"/>
  <c r="N785" i="6" s="1"/>
  <c r="M785" i="6" a="1"/>
  <c r="M785" i="6" s="1"/>
  <c r="L785" i="6"/>
  <c r="L785" i="6" a="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c r="P784" i="6" a="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c r="X782" i="6" a="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c r="O773" i="6" a="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c r="S772" i="6" a="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c r="Z771" i="6" a="1"/>
  <c r="Y771" i="6" a="1"/>
  <c r="Y771" i="6" s="1"/>
  <c r="X771" i="6" a="1"/>
  <c r="X771" i="6" s="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c r="AB770" i="6" a="1"/>
  <c r="AA770" i="6" a="1"/>
  <c r="AA770" i="6" s="1"/>
  <c r="Z770" i="6" a="1"/>
  <c r="Z770" i="6" s="1"/>
  <c r="Y770" i="6" a="1"/>
  <c r="Y770" i="6" s="1"/>
  <c r="X770" i="6"/>
  <c r="X770" i="6" a="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c r="T769" i="6" a="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c r="AF768" i="6" a="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c r="P768" i="6" a="1"/>
  <c r="O768" i="6" a="1"/>
  <c r="O768" i="6" s="1"/>
  <c r="N768" i="6" a="1"/>
  <c r="N768" i="6" s="1"/>
  <c r="M768" i="6" a="1"/>
  <c r="M768" i="6" s="1"/>
  <c r="L768" i="6" a="1"/>
  <c r="L768" i="6" s="1"/>
  <c r="K768" i="6" a="1"/>
  <c r="K768" i="6" s="1"/>
  <c r="AI767" i="6" a="1"/>
  <c r="AI767" i="6" s="1"/>
  <c r="AH767" i="6" a="1"/>
  <c r="AH767" i="6" s="1"/>
  <c r="AG767" i="6" a="1"/>
  <c r="AG767" i="6" s="1"/>
  <c r="AF767" i="6"/>
  <c r="AF767" i="6" a="1"/>
  <c r="AE767" i="6" a="1"/>
  <c r="AE767" i="6" s="1"/>
  <c r="AD767" i="6" a="1"/>
  <c r="AD767" i="6" s="1"/>
  <c r="AC767" i="6" a="1"/>
  <c r="AC767" i="6" s="1"/>
  <c r="AB767" i="6" a="1"/>
  <c r="AB767" i="6" s="1"/>
  <c r="AA767" i="6" a="1"/>
  <c r="AA767" i="6" s="1"/>
  <c r="Z767" i="6" a="1"/>
  <c r="Z767" i="6" s="1"/>
  <c r="Y767" i="6" a="1"/>
  <c r="Y767" i="6" s="1"/>
  <c r="X767" i="6"/>
  <c r="X767" i="6" a="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c r="L767" i="6" a="1"/>
  <c r="K767" i="6" a="1"/>
  <c r="K767" i="6" s="1"/>
  <c r="AI766" i="6" a="1"/>
  <c r="AI766" i="6" s="1"/>
  <c r="AH766" i="6" a="1"/>
  <c r="AH766" i="6" s="1"/>
  <c r="AG766" i="6" a="1"/>
  <c r="AG766" i="6" s="1"/>
  <c r="AF766" i="6" a="1"/>
  <c r="AF766" i="6" s="1"/>
  <c r="AE766" i="6" a="1"/>
  <c r="AE766" i="6" s="1"/>
  <c r="AD766" i="6" a="1"/>
  <c r="AD766" i="6" s="1"/>
  <c r="AC766" i="6" a="1"/>
  <c r="AC766" i="6" s="1"/>
  <c r="AB766" i="6"/>
  <c r="AB766" i="6" a="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c r="AA751" i="6" a="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c r="O751" i="6" a="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c r="AA750" i="6" a="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c r="K750" i="6" a="1"/>
  <c r="AI749" i="6" a="1"/>
  <c r="AI749" i="6" s="1"/>
  <c r="AH749" i="6" a="1"/>
  <c r="AH749" i="6" s="1"/>
  <c r="AG749" i="6" a="1"/>
  <c r="AG749" i="6" s="1"/>
  <c r="AF749" i="6" a="1"/>
  <c r="AF749" i="6" s="1"/>
  <c r="AE749" i="6"/>
  <c r="AE749" i="6" a="1"/>
  <c r="AD749" i="6" a="1"/>
  <c r="AD749" i="6" s="1"/>
  <c r="AC749" i="6" a="1"/>
  <c r="AC749" i="6" s="1"/>
  <c r="AB749" i="6" a="1"/>
  <c r="AB749" i="6" s="1"/>
  <c r="AA749" i="6" a="1"/>
  <c r="AA749" i="6" s="1"/>
  <c r="Z749" i="6" a="1"/>
  <c r="Z749" i="6" s="1"/>
  <c r="Y749" i="6" a="1"/>
  <c r="Y749" i="6" s="1"/>
  <c r="X749" i="6" a="1"/>
  <c r="X749" i="6" s="1"/>
  <c r="W749" i="6"/>
  <c r="W749" i="6" a="1"/>
  <c r="V749" i="6" a="1"/>
  <c r="V749" i="6" s="1"/>
  <c r="U749" i="6" a="1"/>
  <c r="U749" i="6" s="1"/>
  <c r="T749" i="6" a="1"/>
  <c r="T749" i="6" s="1"/>
  <c r="S749" i="6" a="1"/>
  <c r="S749" i="6" s="1"/>
  <c r="R749" i="6" a="1"/>
  <c r="R749" i="6" s="1"/>
  <c r="Q749" i="6" a="1"/>
  <c r="Q749" i="6" s="1"/>
  <c r="P749" i="6" a="1"/>
  <c r="P749" i="6" s="1"/>
  <c r="O749" i="6"/>
  <c r="O749" i="6" a="1"/>
  <c r="N749" i="6" a="1"/>
  <c r="N749" i="6" s="1"/>
  <c r="M749" i="6" a="1"/>
  <c r="M749" i="6" s="1"/>
  <c r="L749" i="6" a="1"/>
  <c r="L749" i="6" s="1"/>
  <c r="K749" i="6"/>
  <c r="K749" i="6" a="1"/>
  <c r="AI748" i="6" a="1"/>
  <c r="AI748" i="6" s="1"/>
  <c r="AH748" i="6" a="1"/>
  <c r="AH748" i="6" s="1"/>
  <c r="AG748" i="6" a="1"/>
  <c r="AG748" i="6" s="1"/>
  <c r="AF748" i="6" a="1"/>
  <c r="AF748" i="6" s="1"/>
  <c r="AE748" i="6"/>
  <c r="AE748" i="6" a="1"/>
  <c r="AD748" i="6" a="1"/>
  <c r="AD748" i="6" s="1"/>
  <c r="AC748" i="6" a="1"/>
  <c r="AC748" i="6" s="1"/>
  <c r="AB748" i="6" a="1"/>
  <c r="AB748" i="6" s="1"/>
  <c r="AA748" i="6"/>
  <c r="AA748" i="6" a="1"/>
  <c r="Z748" i="6" a="1"/>
  <c r="Z748" i="6" s="1"/>
  <c r="Y748" i="6" a="1"/>
  <c r="Y748" i="6" s="1"/>
  <c r="X748" i="6" a="1"/>
  <c r="X748" i="6" s="1"/>
  <c r="W748" i="6"/>
  <c r="W748" i="6" a="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c r="AE747" i="6" a="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c r="O747" i="6" a="1"/>
  <c r="N747" i="6" a="1"/>
  <c r="N747" i="6" s="1"/>
  <c r="M747" i="6" a="1"/>
  <c r="M747" i="6" s="1"/>
  <c r="L747" i="6" a="1"/>
  <c r="L747" i="6" s="1"/>
  <c r="K747" i="6"/>
  <c r="K747" i="6" a="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c r="W746" i="6" a="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c r="K746" i="6" a="1"/>
  <c r="AI745" i="6" a="1"/>
  <c r="AI745" i="6" s="1"/>
  <c r="AH745" i="6" a="1"/>
  <c r="AH745" i="6" s="1"/>
  <c r="AG745" i="6" a="1"/>
  <c r="AG745" i="6" s="1"/>
  <c r="AF745" i="6" a="1"/>
  <c r="AF745" i="6" s="1"/>
  <c r="AE745" i="6"/>
  <c r="AE745" i="6" a="1"/>
  <c r="AD745" i="6" a="1"/>
  <c r="AD745" i="6" s="1"/>
  <c r="AC745" i="6" a="1"/>
  <c r="AC745" i="6" s="1"/>
  <c r="AB745" i="6" a="1"/>
  <c r="AB745" i="6" s="1"/>
  <c r="AA745" i="6" a="1"/>
  <c r="AA745" i="6" s="1"/>
  <c r="Z745" i="6" a="1"/>
  <c r="Z745" i="6" s="1"/>
  <c r="Y745" i="6" a="1"/>
  <c r="Y745" i="6" s="1"/>
  <c r="X745" i="6" a="1"/>
  <c r="X745" i="6" s="1"/>
  <c r="W745" i="6"/>
  <c r="W745" i="6" a="1"/>
  <c r="V745" i="6" a="1"/>
  <c r="V745" i="6" s="1"/>
  <c r="U745" i="6" a="1"/>
  <c r="U745" i="6" s="1"/>
  <c r="T745" i="6" a="1"/>
  <c r="T745" i="6" s="1"/>
  <c r="S745" i="6" a="1"/>
  <c r="S745" i="6" s="1"/>
  <c r="R745" i="6" a="1"/>
  <c r="R745" i="6" s="1"/>
  <c r="Q745" i="6" a="1"/>
  <c r="Q745" i="6" s="1"/>
  <c r="P745" i="6" a="1"/>
  <c r="P745" i="6" s="1"/>
  <c r="O745" i="6"/>
  <c r="O745" i="6" a="1"/>
  <c r="N745" i="6" a="1"/>
  <c r="N745" i="6" s="1"/>
  <c r="M745" i="6" a="1"/>
  <c r="M745" i="6" s="1"/>
  <c r="L745" i="6" a="1"/>
  <c r="L745" i="6" s="1"/>
  <c r="K745" i="6"/>
  <c r="K745" i="6" a="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c r="W744" i="6" a="1"/>
  <c r="V744" i="6" a="1"/>
  <c r="V744" i="6" s="1"/>
  <c r="U744" i="6" a="1"/>
  <c r="U744" i="6" s="1"/>
  <c r="T744" i="6" a="1"/>
  <c r="T744" i="6" s="1"/>
  <c r="S744" i="6" a="1"/>
  <c r="S744" i="6" s="1"/>
  <c r="R744" i="6" a="1"/>
  <c r="R744" i="6" s="1"/>
  <c r="Q744" i="6" a="1"/>
  <c r="Q744" i="6" s="1"/>
  <c r="P744" i="6" a="1"/>
  <c r="P744" i="6" s="1"/>
  <c r="O744" i="6"/>
  <c r="O744" i="6" a="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c r="K743" i="6" a="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c r="O742" i="6" a="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c r="AA741" i="6" a="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c r="AE740" i="6" a="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c r="AG739" i="6" a="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c r="Q739" i="6" a="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c r="W738" i="6" a="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c r="X717" i="6" a="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c r="AH716" i="6" a="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c r="AD715" i="6" a="1"/>
  <c r="AC715" i="6" a="1"/>
  <c r="AC715" i="6" s="1"/>
  <c r="AB715" i="6" a="1"/>
  <c r="AB715" i="6" s="1"/>
  <c r="AA715" i="6" a="1"/>
  <c r="AA715" i="6" s="1"/>
  <c r="Z715" i="6" a="1"/>
  <c r="Z715" i="6" s="1"/>
  <c r="Y715" i="6" a="1"/>
  <c r="Y715" i="6" s="1"/>
  <c r="X715" i="6"/>
  <c r="X715" i="6" a="1"/>
  <c r="W715" i="6" a="1"/>
  <c r="W715" i="6" s="1"/>
  <c r="V715" i="6" a="1"/>
  <c r="V715" i="6" s="1"/>
  <c r="U715" i="6" a="1"/>
  <c r="U715" i="6" s="1"/>
  <c r="T715" i="6"/>
  <c r="T715" i="6" a="1"/>
  <c r="S715" i="6" a="1"/>
  <c r="S715" i="6" s="1"/>
  <c r="R715" i="6" a="1"/>
  <c r="R715" i="6" s="1"/>
  <c r="Q715" i="6" a="1"/>
  <c r="Q715" i="6" s="1"/>
  <c r="P715" i="6" a="1"/>
  <c r="P715" i="6" s="1"/>
  <c r="O715" i="6" a="1"/>
  <c r="O715" i="6" s="1"/>
  <c r="N715" i="6"/>
  <c r="N715" i="6" a="1"/>
  <c r="M715" i="6" a="1"/>
  <c r="M715" i="6" s="1"/>
  <c r="L715" i="6" a="1"/>
  <c r="L715" i="6" s="1"/>
  <c r="K715" i="6" a="1"/>
  <c r="K715" i="6" s="1"/>
  <c r="AI714" i="6" a="1"/>
  <c r="AI714" i="6" s="1"/>
  <c r="AH714" i="6" a="1"/>
  <c r="AH714" i="6" s="1"/>
  <c r="AG714" i="6" a="1"/>
  <c r="AG714" i="6" s="1"/>
  <c r="AF714" i="6"/>
  <c r="AF714" i="6" a="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c r="W691" i="6" a="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c r="W689" i="6" a="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c r="W687" i="6" a="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c r="W685" i="6" a="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c r="W683" i="6" a="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c r="W681" i="6" a="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c r="W679" i="6" a="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c r="W678" i="6" a="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c r="AE677" i="6" a="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c r="O677" i="6" a="1"/>
  <c r="N677" i="6" a="1"/>
  <c r="N677" i="6" s="1"/>
  <c r="M677" i="6" a="1"/>
  <c r="M677" i="6" s="1"/>
  <c r="L677" i="6" a="1"/>
  <c r="L677" i="6" s="1"/>
  <c r="K677" i="6" a="1"/>
  <c r="K677" i="6" s="1"/>
  <c r="AI676" i="6"/>
  <c r="AI676" i="6" a="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c r="S676" i="6" a="1"/>
  <c r="R676" i="6" a="1"/>
  <c r="R676" i="6" s="1"/>
  <c r="Q676" i="6" a="1"/>
  <c r="Q676" i="6" s="1"/>
  <c r="P676" i="6" a="1"/>
  <c r="P676" i="6" s="1"/>
  <c r="O676" i="6" a="1"/>
  <c r="O676" i="6" s="1"/>
  <c r="N676" i="6" a="1"/>
  <c r="N676" i="6" s="1"/>
  <c r="M676" i="6" a="1"/>
  <c r="M676" i="6" s="1"/>
  <c r="L676" i="6" a="1"/>
  <c r="L676" i="6" s="1"/>
  <c r="K676" i="6" a="1"/>
  <c r="K676" i="6" s="1"/>
  <c r="AI675" i="6"/>
  <c r="AI675" i="6" a="1"/>
  <c r="AH675" i="6" a="1"/>
  <c r="AH675" i="6" s="1"/>
  <c r="AG675" i="6" a="1"/>
  <c r="AG675" i="6" s="1"/>
  <c r="AF675" i="6" a="1"/>
  <c r="AF675" i="6" s="1"/>
  <c r="AE675" i="6"/>
  <c r="AE675" i="6" a="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c r="O675" i="6" a="1"/>
  <c r="N675" i="6" a="1"/>
  <c r="N675" i="6" s="1"/>
  <c r="M675" i="6" a="1"/>
  <c r="M675" i="6" s="1"/>
  <c r="L675" i="6" a="1"/>
  <c r="L675" i="6" s="1"/>
  <c r="K675" i="6" a="1"/>
  <c r="K675" i="6" s="1"/>
  <c r="AI674" i="6"/>
  <c r="AI674" i="6" a="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c r="O674" i="6" a="1"/>
  <c r="N674" i="6" a="1"/>
  <c r="N674" i="6" s="1"/>
  <c r="M674" i="6" a="1"/>
  <c r="M674" i="6" s="1"/>
  <c r="L674" i="6" a="1"/>
  <c r="L674" i="6" s="1"/>
  <c r="K674" i="6" a="1"/>
  <c r="K674" i="6" s="1"/>
  <c r="AI673" i="6"/>
  <c r="AI673" i="6" a="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c r="W673" i="6" a="1"/>
  <c r="V673" i="6" a="1"/>
  <c r="V673" i="6" s="1"/>
  <c r="U673" i="6" a="1"/>
  <c r="U673" i="6" s="1"/>
  <c r="T673" i="6" a="1"/>
  <c r="T673" i="6" s="1"/>
  <c r="S673" i="6" a="1"/>
  <c r="S673" i="6" s="1"/>
  <c r="R673" i="6" a="1"/>
  <c r="R673" i="6" s="1"/>
  <c r="Q673" i="6" a="1"/>
  <c r="Q673" i="6" s="1"/>
  <c r="P673" i="6" a="1"/>
  <c r="P673" i="6" s="1"/>
  <c r="O673" i="6"/>
  <c r="O673" i="6" a="1"/>
  <c r="N673" i="6" a="1"/>
  <c r="N673" i="6" s="1"/>
  <c r="M673" i="6" a="1"/>
  <c r="M673" i="6" s="1"/>
  <c r="L673" i="6" a="1"/>
  <c r="L673" i="6" s="1"/>
  <c r="K673" i="6" a="1"/>
  <c r="K673" i="6" s="1"/>
  <c r="AI672" i="6"/>
  <c r="AI672" i="6" a="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c r="W672" i="6" a="1"/>
  <c r="V672" i="6" a="1"/>
  <c r="V672" i="6" s="1"/>
  <c r="U672" i="6" a="1"/>
  <c r="U672" i="6" s="1"/>
  <c r="T672" i="6" a="1"/>
  <c r="T672" i="6" s="1"/>
  <c r="S672" i="6" a="1"/>
  <c r="S672" i="6" s="1"/>
  <c r="R672" i="6" a="1"/>
  <c r="R672" i="6" s="1"/>
  <c r="Q672" i="6" a="1"/>
  <c r="Q672" i="6" s="1"/>
  <c r="P672" i="6" a="1"/>
  <c r="P672" i="6" s="1"/>
  <c r="O672" i="6"/>
  <c r="O672" i="6" a="1"/>
  <c r="N672" i="6" a="1"/>
  <c r="N672" i="6" s="1"/>
  <c r="M672" i="6" a="1"/>
  <c r="M672" i="6" s="1"/>
  <c r="L672" i="6" a="1"/>
  <c r="L672" i="6" s="1"/>
  <c r="K672" i="6" a="1"/>
  <c r="K672" i="6" s="1"/>
  <c r="AI671" i="6"/>
  <c r="AI671" i="6" a="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c r="W671" i="6" a="1"/>
  <c r="V671" i="6" a="1"/>
  <c r="V671" i="6" s="1"/>
  <c r="U671" i="6" a="1"/>
  <c r="U671" i="6" s="1"/>
  <c r="T671" i="6" a="1"/>
  <c r="T671" i="6" s="1"/>
  <c r="S671" i="6" a="1"/>
  <c r="S671" i="6" s="1"/>
  <c r="R671" i="6" a="1"/>
  <c r="R671" i="6" s="1"/>
  <c r="Q671" i="6" a="1"/>
  <c r="Q671" i="6" s="1"/>
  <c r="P671" i="6" a="1"/>
  <c r="P671" i="6" s="1"/>
  <c r="O671" i="6"/>
  <c r="O671" i="6" a="1"/>
  <c r="N671" i="6" a="1"/>
  <c r="N671" i="6" s="1"/>
  <c r="M671" i="6" a="1"/>
  <c r="M671" i="6" s="1"/>
  <c r="L671" i="6" a="1"/>
  <c r="L671" i="6" s="1"/>
  <c r="K671" i="6" a="1"/>
  <c r="K671" i="6" s="1"/>
  <c r="AI670" i="6"/>
  <c r="AI670" i="6" a="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c r="W670" i="6" a="1"/>
  <c r="V670" i="6" a="1"/>
  <c r="V670" i="6" s="1"/>
  <c r="U670" i="6" a="1"/>
  <c r="U670" i="6" s="1"/>
  <c r="T670" i="6" a="1"/>
  <c r="T670" i="6" s="1"/>
  <c r="S670" i="6" a="1"/>
  <c r="S670" i="6" s="1"/>
  <c r="R670" i="6" a="1"/>
  <c r="R670" i="6" s="1"/>
  <c r="Q670" i="6" a="1"/>
  <c r="Q670" i="6" s="1"/>
  <c r="P670" i="6" a="1"/>
  <c r="P670" i="6" s="1"/>
  <c r="O670" i="6"/>
  <c r="O670" i="6" a="1"/>
  <c r="N670" i="6" a="1"/>
  <c r="N670" i="6" s="1"/>
  <c r="M670" i="6" a="1"/>
  <c r="M670" i="6" s="1"/>
  <c r="L670" i="6" a="1"/>
  <c r="L670" i="6" s="1"/>
  <c r="K670" i="6" a="1"/>
  <c r="K670" i="6" s="1"/>
  <c r="AI669" i="6"/>
  <c r="AI669" i="6" a="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c r="W669" i="6" a="1"/>
  <c r="V669" i="6" a="1"/>
  <c r="V669" i="6" s="1"/>
  <c r="U669" i="6" a="1"/>
  <c r="U669" i="6" s="1"/>
  <c r="T669" i="6" a="1"/>
  <c r="T669" i="6" s="1"/>
  <c r="S669" i="6" a="1"/>
  <c r="S669" i="6" s="1"/>
  <c r="R669" i="6" a="1"/>
  <c r="R669" i="6" s="1"/>
  <c r="Q669" i="6" a="1"/>
  <c r="Q669" i="6" s="1"/>
  <c r="P669" i="6" a="1"/>
  <c r="P669" i="6" s="1"/>
  <c r="O669" i="6"/>
  <c r="O669" i="6" a="1"/>
  <c r="N669" i="6" a="1"/>
  <c r="N669" i="6" s="1"/>
  <c r="M669" i="6" a="1"/>
  <c r="M669" i="6" s="1"/>
  <c r="L669" i="6" a="1"/>
  <c r="L669" i="6" s="1"/>
  <c r="K669" i="6" a="1"/>
  <c r="K669" i="6" s="1"/>
  <c r="AI668" i="6"/>
  <c r="AI668" i="6" a="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c r="W668" i="6" a="1"/>
  <c r="V668" i="6" a="1"/>
  <c r="V668" i="6" s="1"/>
  <c r="U668" i="6" a="1"/>
  <c r="U668" i="6" s="1"/>
  <c r="T668" i="6" a="1"/>
  <c r="T668" i="6" s="1"/>
  <c r="S668" i="6" a="1"/>
  <c r="S668" i="6" s="1"/>
  <c r="R668" i="6" a="1"/>
  <c r="R668" i="6" s="1"/>
  <c r="Q668" i="6" a="1"/>
  <c r="Q668" i="6" s="1"/>
  <c r="P668" i="6" a="1"/>
  <c r="P668" i="6" s="1"/>
  <c r="O668" i="6"/>
  <c r="O668" i="6" a="1"/>
  <c r="N668" i="6" a="1"/>
  <c r="N668" i="6" s="1"/>
  <c r="M668" i="6" a="1"/>
  <c r="M668" i="6" s="1"/>
  <c r="L668" i="6" a="1"/>
  <c r="L668" i="6" s="1"/>
  <c r="K668" i="6" a="1"/>
  <c r="K668" i="6" s="1"/>
  <c r="AI667" i="6"/>
  <c r="AI667" i="6" a="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c r="W667" i="6" a="1"/>
  <c r="V667" i="6" a="1"/>
  <c r="V667" i="6" s="1"/>
  <c r="U667" i="6" a="1"/>
  <c r="U667" i="6" s="1"/>
  <c r="T667" i="6" a="1"/>
  <c r="T667" i="6" s="1"/>
  <c r="S667" i="6" a="1"/>
  <c r="S667" i="6" s="1"/>
  <c r="R667" i="6" a="1"/>
  <c r="R667" i="6" s="1"/>
  <c r="Q667" i="6" a="1"/>
  <c r="Q667" i="6" s="1"/>
  <c r="P667" i="6" a="1"/>
  <c r="P667" i="6" s="1"/>
  <c r="O667" i="6"/>
  <c r="O667" i="6" a="1"/>
  <c r="N667" i="6" a="1"/>
  <c r="N667" i="6" s="1"/>
  <c r="M667" i="6" a="1"/>
  <c r="M667" i="6" s="1"/>
  <c r="L667" i="6" a="1"/>
  <c r="L667" i="6" s="1"/>
  <c r="K667" i="6" a="1"/>
  <c r="K667" i="6" s="1"/>
  <c r="AI666" i="6"/>
  <c r="AI666" i="6" a="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c r="W666" i="6" a="1"/>
  <c r="V666" i="6" a="1"/>
  <c r="V666" i="6" s="1"/>
  <c r="U666" i="6" a="1"/>
  <c r="U666" i="6" s="1"/>
  <c r="T666" i="6" a="1"/>
  <c r="T666" i="6" s="1"/>
  <c r="S666" i="6" a="1"/>
  <c r="S666" i="6" s="1"/>
  <c r="R666" i="6" a="1"/>
  <c r="R666" i="6" s="1"/>
  <c r="Q666" i="6" a="1"/>
  <c r="Q666" i="6" s="1"/>
  <c r="P666" i="6" a="1"/>
  <c r="P666" i="6" s="1"/>
  <c r="O666" i="6"/>
  <c r="O666" i="6" a="1"/>
  <c r="N666" i="6"/>
  <c r="N666" i="6" a="1"/>
  <c r="M666" i="6" a="1"/>
  <c r="M666" i="6" s="1"/>
  <c r="L666" i="6" a="1"/>
  <c r="L666" i="6" s="1"/>
  <c r="K666" i="6" a="1"/>
  <c r="K666" i="6" s="1"/>
  <c r="AI665" i="6"/>
  <c r="AI665" i="6" a="1"/>
  <c r="AH665" i="6" a="1"/>
  <c r="AH665" i="6" s="1"/>
  <c r="AG665" i="6" a="1"/>
  <c r="AG665" i="6" s="1"/>
  <c r="AF665" i="6" a="1"/>
  <c r="AF665" i="6" s="1"/>
  <c r="AE665" i="6"/>
  <c r="AE665" i="6" a="1"/>
  <c r="AD665" i="6" a="1"/>
  <c r="AD665" i="6" s="1"/>
  <c r="AC665" i="6" a="1"/>
  <c r="AC665" i="6" s="1"/>
  <c r="AB665" i="6" a="1"/>
  <c r="AB665" i="6" s="1"/>
  <c r="AA665" i="6"/>
  <c r="AA665" i="6" a="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c r="AD660" i="6" a="1"/>
  <c r="AC660" i="6" a="1"/>
  <c r="AC660" i="6" s="1"/>
  <c r="AB660" i="6" a="1"/>
  <c r="AB660" i="6" s="1"/>
  <c r="AA660" i="6" a="1"/>
  <c r="AA660" i="6" s="1"/>
  <c r="Z660" i="6" a="1"/>
  <c r="Z660" i="6" s="1"/>
  <c r="Y660" i="6" a="1"/>
  <c r="Y660" i="6" s="1"/>
  <c r="X660" i="6" a="1"/>
  <c r="X660" i="6" s="1"/>
  <c r="W660" i="6" a="1"/>
  <c r="W660" i="6" s="1"/>
  <c r="V660" i="6"/>
  <c r="V660" i="6" a="1"/>
  <c r="U660" i="6" a="1"/>
  <c r="U660" i="6" s="1"/>
  <c r="T660" i="6" a="1"/>
  <c r="T660" i="6" s="1"/>
  <c r="S660" i="6" a="1"/>
  <c r="S660" i="6" s="1"/>
  <c r="R660" i="6" a="1"/>
  <c r="R660" i="6" s="1"/>
  <c r="Q660" i="6" a="1"/>
  <c r="Q660" i="6" s="1"/>
  <c r="P660" i="6" a="1"/>
  <c r="P660" i="6" s="1"/>
  <c r="O660" i="6" a="1"/>
  <c r="O660" i="6" s="1"/>
  <c r="N660" i="6"/>
  <c r="N660" i="6" a="1"/>
  <c r="M660" i="6" a="1"/>
  <c r="M660" i="6" s="1"/>
  <c r="L660" i="6" a="1"/>
  <c r="L660" i="6" s="1"/>
  <c r="K660" i="6" a="1"/>
  <c r="K660" i="6" s="1"/>
  <c r="AI659" i="6" a="1"/>
  <c r="AI659" i="6" s="1"/>
  <c r="AH659" i="6" a="1"/>
  <c r="AH659" i="6" s="1"/>
  <c r="AG659" i="6" a="1"/>
  <c r="AG659" i="6" s="1"/>
  <c r="AF659" i="6"/>
  <c r="AF659" i="6" a="1"/>
  <c r="AE659" i="6" a="1"/>
  <c r="AE659" i="6" s="1"/>
  <c r="AD659" i="6" a="1"/>
  <c r="AD659" i="6" s="1"/>
  <c r="AC659" i="6" a="1"/>
  <c r="AC659" i="6" s="1"/>
  <c r="AB659" i="6" a="1"/>
  <c r="AB659" i="6" s="1"/>
  <c r="AA659" i="6" a="1"/>
  <c r="AA659" i="6" s="1"/>
  <c r="Z659" i="6" a="1"/>
  <c r="Z659" i="6" s="1"/>
  <c r="Y659" i="6" a="1"/>
  <c r="Y659" i="6" s="1"/>
  <c r="X659" i="6"/>
  <c r="X659" i="6" a="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c r="AD612" i="6" a="1"/>
  <c r="AC612" i="6" a="1"/>
  <c r="AC612" i="6" s="1"/>
  <c r="AB612" i="6" a="1"/>
  <c r="AB612" i="6" s="1"/>
  <c r="AA612" i="6" a="1"/>
  <c r="AA612" i="6" s="1"/>
  <c r="Z612" i="6" a="1"/>
  <c r="Z612" i="6" s="1"/>
  <c r="Y612" i="6" a="1"/>
  <c r="Y612" i="6" s="1"/>
  <c r="X612" i="6" a="1"/>
  <c r="X612" i="6" s="1"/>
  <c r="W612" i="6" a="1"/>
  <c r="W612" i="6" s="1"/>
  <c r="V612" i="6"/>
  <c r="V612" i="6" a="1"/>
  <c r="U612" i="6" a="1"/>
  <c r="U612" i="6" s="1"/>
  <c r="T612" i="6" a="1"/>
  <c r="T612" i="6" s="1"/>
  <c r="S612" i="6" a="1"/>
  <c r="S612" i="6" s="1"/>
  <c r="R612" i="6" a="1"/>
  <c r="R612" i="6" s="1"/>
  <c r="Q612" i="6" a="1"/>
  <c r="Q612" i="6" s="1"/>
  <c r="P612" i="6" a="1"/>
  <c r="P612" i="6" s="1"/>
  <c r="O612" i="6" a="1"/>
  <c r="O612" i="6" s="1"/>
  <c r="N612" i="6"/>
  <c r="N612" i="6" a="1"/>
  <c r="M612" i="6" a="1"/>
  <c r="M612" i="6" s="1"/>
  <c r="L612" i="6" a="1"/>
  <c r="L612" i="6" s="1"/>
  <c r="K612" i="6" a="1"/>
  <c r="K612" i="6" s="1"/>
  <c r="AI611" i="6" a="1"/>
  <c r="AI611" i="6" s="1"/>
  <c r="AH611" i="6" a="1"/>
  <c r="AH611" i="6" s="1"/>
  <c r="AG611" i="6" a="1"/>
  <c r="AG611" i="6" s="1"/>
  <c r="AF611" i="6"/>
  <c r="AF611" i="6" a="1"/>
  <c r="AE611" i="6" a="1"/>
  <c r="AE611" i="6" s="1"/>
  <c r="AD611" i="6" a="1"/>
  <c r="AD611" i="6" s="1"/>
  <c r="AC611" i="6" a="1"/>
  <c r="AC611" i="6" s="1"/>
  <c r="AB611" i="6" a="1"/>
  <c r="AB611" i="6" s="1"/>
  <c r="AA611" i="6" a="1"/>
  <c r="AA611" i="6" s="1"/>
  <c r="Z611" i="6" a="1"/>
  <c r="Z611" i="6" s="1"/>
  <c r="Y611" i="6" a="1"/>
  <c r="Y611" i="6" s="1"/>
  <c r="X611" i="6"/>
  <c r="X611" i="6" a="1"/>
  <c r="W611" i="6" a="1"/>
  <c r="W611" i="6" s="1"/>
  <c r="V611" i="6" a="1"/>
  <c r="V611" i="6" s="1"/>
  <c r="U611" i="6" a="1"/>
  <c r="U611" i="6" s="1"/>
  <c r="T611" i="6" a="1"/>
  <c r="T611" i="6" s="1"/>
  <c r="S611" i="6" a="1"/>
  <c r="S611" i="6" s="1"/>
  <c r="R611" i="6" a="1"/>
  <c r="R611" i="6" s="1"/>
  <c r="Q611" i="6" a="1"/>
  <c r="Q611" i="6" s="1"/>
  <c r="P611" i="6"/>
  <c r="P611" i="6" a="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c r="X610" i="6" a="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c r="T609" i="6" a="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c r="X608" i="6" a="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c r="T607" i="6" a="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c r="X606" i="6" a="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c r="T605" i="6" a="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c r="X604" i="6" a="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c r="T603" i="6" a="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c r="X602" i="6" a="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c r="T601" i="6" a="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c r="M599" i="6" a="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c r="Y411" i="6" a="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c r="U410" i="6" a="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c r="AG409" i="6" a="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c r="Q409" i="6" a="1"/>
  <c r="P409" i="6" a="1"/>
  <c r="P409" i="6" s="1"/>
  <c r="O409" i="6" a="1"/>
  <c r="O409" i="6" s="1"/>
  <c r="N409" i="6" a="1"/>
  <c r="N409" i="6" s="1"/>
  <c r="M409" i="6" a="1"/>
  <c r="M409" i="6" s="1"/>
  <c r="L409" i="6" a="1"/>
  <c r="L409" i="6" s="1"/>
  <c r="K409" i="6" a="1"/>
  <c r="K409" i="6" s="1"/>
  <c r="AI408" i="6" a="1"/>
  <c r="AI408" i="6" s="1"/>
  <c r="AH408" i="6" a="1"/>
  <c r="AH408" i="6" s="1"/>
  <c r="AG408" i="6"/>
  <c r="AG408" i="6" a="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c r="Q408" i="6" a="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c r="AG402" i="6" a="1"/>
  <c r="AF402" i="6" a="1"/>
  <c r="AF402" i="6" s="1"/>
  <c r="AE402" i="6" a="1"/>
  <c r="AE402" i="6" s="1"/>
  <c r="AD402" i="6" a="1"/>
  <c r="AD402" i="6" s="1"/>
  <c r="AC402" i="6" a="1"/>
  <c r="AC402" i="6" s="1"/>
  <c r="AB402" i="6" a="1"/>
  <c r="AB402" i="6" s="1"/>
  <c r="AA402" i="6" a="1"/>
  <c r="AA402" i="6" s="1"/>
  <c r="Z402" i="6" a="1"/>
  <c r="Z402" i="6" s="1"/>
  <c r="Y402" i="6"/>
  <c r="Y402" i="6" a="1"/>
  <c r="X402" i="6" a="1"/>
  <c r="X402" i="6" s="1"/>
  <c r="W402" i="6" a="1"/>
  <c r="W402" i="6" s="1"/>
  <c r="V402" i="6" a="1"/>
  <c r="V402" i="6" s="1"/>
  <c r="U402" i="6" a="1"/>
  <c r="U402" i="6" s="1"/>
  <c r="T402" i="6" a="1"/>
  <c r="T402" i="6" s="1"/>
  <c r="S402" i="6" a="1"/>
  <c r="S402" i="6" s="1"/>
  <c r="R402" i="6" a="1"/>
  <c r="R402" i="6" s="1"/>
  <c r="Q402" i="6"/>
  <c r="Q402" i="6" a="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c r="AC382" i="6" a="1"/>
  <c r="AB382" i="6" a="1"/>
  <c r="AB382" i="6" s="1"/>
  <c r="AA382" i="6" a="1"/>
  <c r="AA382" i="6" s="1"/>
  <c r="Z382" i="6" a="1"/>
  <c r="Z382" i="6" s="1"/>
  <c r="Y382" i="6" a="1"/>
  <c r="Y382" i="6" s="1"/>
  <c r="X382" i="6" a="1"/>
  <c r="X382" i="6" s="1"/>
  <c r="W382" i="6"/>
  <c r="W382" i="6" a="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c r="M381" i="6" a="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c r="M380" i="6" a="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B119" i="5"/>
  <c r="J119" i="5" s="1"/>
  <c r="J118" i="5"/>
  <c r="B118" i="5"/>
  <c r="B117" i="5"/>
  <c r="J117" i="5" s="1"/>
  <c r="J116" i="5"/>
  <c r="B116" i="5"/>
  <c r="B115" i="5"/>
  <c r="J115" i="5" s="1"/>
  <c r="B103" i="5"/>
  <c r="K103" i="5" s="1"/>
  <c r="K102" i="5"/>
  <c r="D102" i="5"/>
  <c r="B102" i="5"/>
  <c r="D101" i="5"/>
  <c r="B101" i="5"/>
  <c r="K101" i="5" s="1"/>
  <c r="D100" i="5"/>
  <c r="B100" i="5"/>
  <c r="K100" i="5" s="1"/>
  <c r="D99" i="5"/>
  <c r="B99" i="5"/>
  <c r="K99" i="5" s="1"/>
  <c r="D98" i="5"/>
  <c r="B98" i="5"/>
  <c r="K98" i="5" s="1"/>
  <c r="D97" i="5"/>
  <c r="B97" i="5"/>
  <c r="K97" i="5" s="1"/>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J2" i="6" l="1"/>
  <c r="J4" i="6" s="1"/>
  <c r="Z4" i="6"/>
  <c r="I17" i="10"/>
  <c r="I22" i="11"/>
  <c r="B55" i="8"/>
  <c r="I26" i="11"/>
  <c r="B59" i="8"/>
  <c r="I31" i="11"/>
  <c r="E15" i="10"/>
  <c r="I15" i="10" s="1"/>
  <c r="I38" i="11"/>
  <c r="E16" i="10"/>
  <c r="I16" i="10" s="1"/>
  <c r="B67" i="8"/>
  <c r="I42" i="11"/>
  <c r="B71" i="8"/>
  <c r="I47" i="11"/>
  <c r="E17" i="10"/>
  <c r="B2" i="14" a="1"/>
  <c r="B2" i="14" s="1"/>
  <c r="S4" i="6"/>
  <c r="W4" i="6"/>
  <c r="AA4" i="6"/>
  <c r="AI4" i="6"/>
  <c r="G19" i="10"/>
  <c r="H16" i="10" s="1"/>
  <c r="E51" i="11"/>
  <c r="E13" i="10"/>
  <c r="I16" i="11"/>
  <c r="B51" i="8"/>
  <c r="I21" i="11"/>
  <c r="E14" i="10"/>
  <c r="I32" i="11"/>
  <c r="B63" i="8"/>
  <c r="I14" i="10"/>
  <c r="I17" i="11"/>
  <c r="I24" i="11"/>
  <c r="I28" i="11"/>
  <c r="I33" i="11"/>
  <c r="I40" i="11"/>
  <c r="I44" i="11"/>
  <c r="K2" i="14" a="1"/>
  <c r="I14" i="11"/>
  <c r="I18" i="11"/>
  <c r="I27" i="11"/>
  <c r="I34" i="11"/>
  <c r="I39" i="11"/>
  <c r="I43" i="11"/>
  <c r="AH46" i="14"/>
  <c r="AF31" i="14"/>
  <c r="AF29" i="14"/>
  <c r="AG28" i="14"/>
  <c r="AF25" i="14"/>
  <c r="AG24" i="14"/>
  <c r="AG20" i="14"/>
  <c r="AF19" i="14"/>
  <c r="AF32" i="14"/>
  <c r="AG30" i="14"/>
  <c r="AF27" i="14"/>
  <c r="AG26" i="14"/>
  <c r="AF23" i="14"/>
  <c r="AG22" i="14"/>
  <c r="AF21" i="14"/>
  <c r="AH19" i="14"/>
  <c r="AG18" i="14"/>
  <c r="AG51" i="14"/>
  <c r="O4" i="14"/>
  <c r="O8" i="14"/>
  <c r="O12" i="14"/>
  <c r="O16" i="14"/>
  <c r="AD92" i="14"/>
  <c r="B93" i="9" s="1"/>
  <c r="AE91" i="14"/>
  <c r="K92" i="9" s="1"/>
  <c r="A92" i="9" s="1"/>
  <c r="AD88" i="14"/>
  <c r="B89" i="9" s="1"/>
  <c r="AE87" i="14"/>
  <c r="K88" i="9" s="1"/>
  <c r="A88" i="9" s="1"/>
  <c r="AD84" i="14"/>
  <c r="B85" i="9" s="1"/>
  <c r="AE83" i="14"/>
  <c r="K84" i="9" s="1"/>
  <c r="A84" i="9" s="1"/>
  <c r="AD80" i="14"/>
  <c r="B81" i="9" s="1"/>
  <c r="AE79" i="14"/>
  <c r="K80" i="9" s="1"/>
  <c r="A80" i="9" s="1"/>
  <c r="AD76" i="14"/>
  <c r="B77" i="9" s="1"/>
  <c r="AE94" i="14"/>
  <c r="K95" i="9" s="1"/>
  <c r="A95" i="9" s="1"/>
  <c r="AD91" i="14"/>
  <c r="B92" i="9" s="1"/>
  <c r="AE90" i="14"/>
  <c r="K91" i="9" s="1"/>
  <c r="A91" i="9" s="1"/>
  <c r="AD87" i="14"/>
  <c r="B88" i="9" s="1"/>
  <c r="AE86" i="14"/>
  <c r="K87" i="9" s="1"/>
  <c r="A87" i="9" s="1"/>
  <c r="AD83" i="14"/>
  <c r="B84" i="9" s="1"/>
  <c r="AE82" i="14"/>
  <c r="K83" i="9" s="1"/>
  <c r="A83" i="9" s="1"/>
  <c r="AD79" i="14"/>
  <c r="B80" i="9" s="1"/>
  <c r="AE78" i="14"/>
  <c r="K79" i="9" s="1"/>
  <c r="A79" i="9" s="1"/>
  <c r="AD75" i="14"/>
  <c r="B76" i="9" s="1"/>
  <c r="AE74" i="14"/>
  <c r="K75" i="9" s="1"/>
  <c r="A75" i="9" s="1"/>
  <c r="AD71" i="14"/>
  <c r="B72" i="9" s="1"/>
  <c r="AE70" i="14"/>
  <c r="K71" i="9" s="1"/>
  <c r="A71" i="9" s="1"/>
  <c r="AD67" i="14"/>
  <c r="B68" i="9" s="1"/>
  <c r="AE66" i="14"/>
  <c r="K67" i="9" s="1"/>
  <c r="A67" i="9" s="1"/>
  <c r="AD63" i="14"/>
  <c r="B64" i="9" s="1"/>
  <c r="AE62" i="14"/>
  <c r="K63" i="9" s="1"/>
  <c r="A63" i="9" s="1"/>
  <c r="AD59" i="14"/>
  <c r="B60" i="9" s="1"/>
  <c r="AE58" i="14"/>
  <c r="K59" i="9" s="1"/>
  <c r="A59" i="9" s="1"/>
  <c r="AD55" i="14"/>
  <c r="B56" i="9" s="1"/>
  <c r="AE54" i="14"/>
  <c r="K55" i="9" s="1"/>
  <c r="A55" i="9" s="1"/>
  <c r="AD53" i="14"/>
  <c r="B54" i="9" s="1"/>
  <c r="AD52" i="14"/>
  <c r="B53" i="9" s="1"/>
  <c r="AD51" i="14"/>
  <c r="B52" i="9" s="1"/>
  <c r="AD50" i="14"/>
  <c r="B51" i="9" s="1"/>
  <c r="AD49" i="14"/>
  <c r="B50" i="9" s="1"/>
  <c r="AD48" i="14"/>
  <c r="B49" i="9" s="1"/>
  <c r="AD94" i="14"/>
  <c r="B95" i="9" s="1"/>
  <c r="AE93" i="14"/>
  <c r="K94" i="9" s="1"/>
  <c r="A94" i="9" s="1"/>
  <c r="AD90" i="14"/>
  <c r="B91" i="9" s="1"/>
  <c r="AE89" i="14"/>
  <c r="K90" i="9" s="1"/>
  <c r="A90" i="9" s="1"/>
  <c r="AD86" i="14"/>
  <c r="B87" i="9" s="1"/>
  <c r="AE85" i="14"/>
  <c r="K86" i="9" s="1"/>
  <c r="A86" i="9" s="1"/>
  <c r="AD82" i="14"/>
  <c r="B83" i="9" s="1"/>
  <c r="AE81" i="14"/>
  <c r="K82" i="9" s="1"/>
  <c r="A82" i="9" s="1"/>
  <c r="AD78" i="14"/>
  <c r="B79" i="9" s="1"/>
  <c r="AE77" i="14"/>
  <c r="K78" i="9" s="1"/>
  <c r="A78" i="9" s="1"/>
  <c r="AD74" i="14"/>
  <c r="B75" i="9" s="1"/>
  <c r="AE73" i="14"/>
  <c r="K74" i="9" s="1"/>
  <c r="A74" i="9" s="1"/>
  <c r="AD70" i="14"/>
  <c r="B71" i="9" s="1"/>
  <c r="AD93" i="14"/>
  <c r="B94" i="9" s="1"/>
  <c r="AE92" i="14"/>
  <c r="K93" i="9" s="1"/>
  <c r="A93" i="9" s="1"/>
  <c r="AD89" i="14"/>
  <c r="B90" i="9" s="1"/>
  <c r="AE88" i="14"/>
  <c r="K89" i="9" s="1"/>
  <c r="A89" i="9" s="1"/>
  <c r="AD85" i="14"/>
  <c r="B86" i="9" s="1"/>
  <c r="AE84" i="14"/>
  <c r="K85" i="9" s="1"/>
  <c r="A85" i="9" s="1"/>
  <c r="AD81" i="14"/>
  <c r="B82" i="9" s="1"/>
  <c r="AE80" i="14"/>
  <c r="K81" i="9" s="1"/>
  <c r="A81" i="9" s="1"/>
  <c r="AD77" i="14"/>
  <c r="B78" i="9" s="1"/>
  <c r="AE76" i="14"/>
  <c r="K77" i="9" s="1"/>
  <c r="A77" i="9" s="1"/>
  <c r="AD73" i="14"/>
  <c r="B74" i="9" s="1"/>
  <c r="AE72" i="14"/>
  <c r="K73" i="9" s="1"/>
  <c r="A73" i="9" s="1"/>
  <c r="AD69" i="14"/>
  <c r="B70" i="9" s="1"/>
  <c r="AE68" i="14"/>
  <c r="K69" i="9" s="1"/>
  <c r="A69" i="9" s="1"/>
  <c r="AD65" i="14"/>
  <c r="B66" i="9" s="1"/>
  <c r="AE64" i="14"/>
  <c r="K65" i="9" s="1"/>
  <c r="A65" i="9" s="1"/>
  <c r="AD61" i="14"/>
  <c r="B62" i="9" s="1"/>
  <c r="AE60" i="14"/>
  <c r="K61" i="9" s="1"/>
  <c r="A61" i="9" s="1"/>
  <c r="AD57" i="14"/>
  <c r="B58" i="9" s="1"/>
  <c r="AE56" i="14"/>
  <c r="K57" i="9" s="1"/>
  <c r="A57" i="9" s="1"/>
  <c r="AE75" i="14"/>
  <c r="K76" i="9" s="1"/>
  <c r="A76" i="9" s="1"/>
  <c r="AD72" i="14"/>
  <c r="B73" i="9" s="1"/>
  <c r="AD66" i="14"/>
  <c r="B67" i="9" s="1"/>
  <c r="AE63" i="14"/>
  <c r="K64" i="9" s="1"/>
  <c r="A64" i="9" s="1"/>
  <c r="AD58" i="14"/>
  <c r="B59" i="9" s="1"/>
  <c r="AE55" i="14"/>
  <c r="K56" i="9" s="1"/>
  <c r="A56" i="9" s="1"/>
  <c r="AD68" i="14"/>
  <c r="B69" i="9" s="1"/>
  <c r="AE65" i="14"/>
  <c r="K66" i="9" s="1"/>
  <c r="A66" i="9" s="1"/>
  <c r="AD60" i="14"/>
  <c r="B61" i="9" s="1"/>
  <c r="AE57" i="14"/>
  <c r="K58" i="9" s="1"/>
  <c r="A58" i="9" s="1"/>
  <c r="AE53" i="14"/>
  <c r="K54" i="9" s="1"/>
  <c r="A54" i="9" s="1"/>
  <c r="AE67" i="14"/>
  <c r="K68" i="9" s="1"/>
  <c r="A68" i="9" s="1"/>
  <c r="AD62" i="14"/>
  <c r="B63" i="9" s="1"/>
  <c r="AE59" i="14"/>
  <c r="K60" i="9" s="1"/>
  <c r="A60" i="9" s="1"/>
  <c r="AD54" i="14"/>
  <c r="B55" i="9" s="1"/>
  <c r="AE71" i="14"/>
  <c r="K72" i="9" s="1"/>
  <c r="A72" i="9" s="1"/>
  <c r="AE69" i="14"/>
  <c r="K70" i="9" s="1"/>
  <c r="A70" i="9" s="1"/>
  <c r="AD64" i="14"/>
  <c r="B65" i="9" s="1"/>
  <c r="AE61" i="14"/>
  <c r="K62" i="9" s="1"/>
  <c r="A62" i="9" s="1"/>
  <c r="AD56" i="14"/>
  <c r="B57" i="9" s="1"/>
  <c r="O17" i="14"/>
  <c r="O19" i="14"/>
  <c r="AD19" i="14"/>
  <c r="B20" i="9" s="1"/>
  <c r="AI20" i="14"/>
  <c r="O23" i="14"/>
  <c r="AD24" i="14"/>
  <c r="B25" i="9" s="1"/>
  <c r="O25" i="14"/>
  <c r="AH25" i="14"/>
  <c r="AD28" i="14"/>
  <c r="B29" i="9" s="1"/>
  <c r="O29" i="14"/>
  <c r="AH29" i="14"/>
  <c r="AF34" i="14"/>
  <c r="AF36" i="14"/>
  <c r="AF38" i="14"/>
  <c r="AF40" i="14"/>
  <c r="AF42" i="14"/>
  <c r="AF44" i="14"/>
  <c r="AF46" i="14"/>
  <c r="AG48" i="14"/>
  <c r="O5" i="14"/>
  <c r="O9" i="14"/>
  <c r="O13" i="14"/>
  <c r="AG94" i="14"/>
  <c r="AG93" i="14"/>
  <c r="AG92" i="14"/>
  <c r="AG91" i="14"/>
  <c r="AG90" i="14"/>
  <c r="AG89" i="14"/>
  <c r="AG88" i="14"/>
  <c r="AG87" i="14"/>
  <c r="AG86" i="14"/>
  <c r="AG85" i="14"/>
  <c r="AG84" i="14"/>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F94" i="14"/>
  <c r="AF90" i="14"/>
  <c r="AF86" i="14"/>
  <c r="AF82" i="14"/>
  <c r="AF78" i="14"/>
  <c r="AF93" i="14"/>
  <c r="AF89" i="14"/>
  <c r="AF85" i="14"/>
  <c r="AF81" i="14"/>
  <c r="AF77" i="14"/>
  <c r="AF73" i="14"/>
  <c r="AF69" i="14"/>
  <c r="AF65" i="14"/>
  <c r="AF61" i="14"/>
  <c r="AF57" i="14"/>
  <c r="AF92" i="14"/>
  <c r="AF88" i="14"/>
  <c r="AF84" i="14"/>
  <c r="AF80" i="14"/>
  <c r="AF76" i="14"/>
  <c r="AF72" i="14"/>
  <c r="AF91" i="14"/>
  <c r="AF87" i="14"/>
  <c r="AF83" i="14"/>
  <c r="AF79" i="14"/>
  <c r="AF75" i="14"/>
  <c r="AF71" i="14"/>
  <c r="AF67" i="14"/>
  <c r="AF63" i="14"/>
  <c r="AF59" i="14"/>
  <c r="AF55" i="14"/>
  <c r="AF53" i="14"/>
  <c r="AF68" i="14"/>
  <c r="AF60" i="14"/>
  <c r="AG53" i="14"/>
  <c r="AG52" i="14"/>
  <c r="AG50" i="14"/>
  <c r="AF62" i="14"/>
  <c r="AF54" i="14"/>
  <c r="AF52" i="14"/>
  <c r="AF50" i="14"/>
  <c r="AF48" i="14"/>
  <c r="AF70" i="14"/>
  <c r="AF64" i="14"/>
  <c r="AF56" i="14"/>
  <c r="AF74" i="14"/>
  <c r="AF66" i="14"/>
  <c r="AF58" i="14"/>
  <c r="AF51" i="14"/>
  <c r="AF49" i="14"/>
  <c r="AG47" i="14"/>
  <c r="AG46" i="14"/>
  <c r="AG45" i="14"/>
  <c r="AG44" i="14"/>
  <c r="AG43" i="14"/>
  <c r="AG42" i="14"/>
  <c r="AG41" i="14"/>
  <c r="AG40" i="14"/>
  <c r="AG39" i="14"/>
  <c r="AG38" i="14"/>
  <c r="AG37" i="14"/>
  <c r="AG36" i="14"/>
  <c r="AG35" i="14"/>
  <c r="AG34" i="14"/>
  <c r="AG33" i="14"/>
  <c r="AG32" i="14"/>
  <c r="AG31" i="14"/>
  <c r="O18" i="14"/>
  <c r="AD18" i="14"/>
  <c r="B19" i="9" s="1"/>
  <c r="AH18" i="14"/>
  <c r="AI19" i="14"/>
  <c r="AF20" i="14"/>
  <c r="AG21" i="14"/>
  <c r="O22" i="14"/>
  <c r="AD22" i="14"/>
  <c r="B23" i="9" s="1"/>
  <c r="AH22" i="14"/>
  <c r="AG23" i="14"/>
  <c r="O24" i="14"/>
  <c r="AF24" i="14"/>
  <c r="AD25" i="14"/>
  <c r="B26" i="9" s="1"/>
  <c r="O26" i="14"/>
  <c r="AH26" i="14"/>
  <c r="AG27" i="14"/>
  <c r="AF28" i="14"/>
  <c r="AD29" i="14"/>
  <c r="B30" i="9" s="1"/>
  <c r="AH30" i="14"/>
  <c r="AD31" i="14"/>
  <c r="B32" i="9" s="1"/>
  <c r="AH32" i="14"/>
  <c r="AD33" i="14"/>
  <c r="B34" i="9" s="1"/>
  <c r="AH34" i="14"/>
  <c r="AD35" i="14"/>
  <c r="B36" i="9" s="1"/>
  <c r="AH36" i="14"/>
  <c r="AD37" i="14"/>
  <c r="B38" i="9" s="1"/>
  <c r="AH38" i="14"/>
  <c r="AD39" i="14"/>
  <c r="B40" i="9" s="1"/>
  <c r="AH40" i="14"/>
  <c r="AD41" i="14"/>
  <c r="B42" i="9" s="1"/>
  <c r="AH42" i="14"/>
  <c r="AD43" i="14"/>
  <c r="B44" i="9" s="1"/>
  <c r="AH44" i="14"/>
  <c r="AD45" i="14"/>
  <c r="B46" i="9" s="1"/>
  <c r="AD47" i="14"/>
  <c r="B48" i="9" s="1"/>
  <c r="AG49" i="14"/>
  <c r="O97" i="14"/>
  <c r="O95" i="14"/>
  <c r="O94" i="14"/>
  <c r="O93" i="14"/>
  <c r="O92" i="14"/>
  <c r="O91" i="14"/>
  <c r="O90" i="14"/>
  <c r="O89" i="14"/>
  <c r="O88" i="14"/>
  <c r="O87" i="14"/>
  <c r="O86" i="14"/>
  <c r="O85" i="14"/>
  <c r="O84" i="14"/>
  <c r="O83" i="14"/>
  <c r="O82" i="14"/>
  <c r="O81" i="14"/>
  <c r="O80" i="14"/>
  <c r="O79" i="14"/>
  <c r="O78" i="14"/>
  <c r="O77" i="14"/>
  <c r="O76" i="14"/>
  <c r="O75" i="14"/>
  <c r="O74" i="14"/>
  <c r="O73" i="14"/>
  <c r="O72" i="14"/>
  <c r="O71" i="14"/>
  <c r="O70" i="14"/>
  <c r="O69" i="14"/>
  <c r="O68" i="14"/>
  <c r="O67" i="14"/>
  <c r="O66" i="14"/>
  <c r="O65" i="14"/>
  <c r="O64" i="14"/>
  <c r="O63" i="14"/>
  <c r="O62" i="14"/>
  <c r="O61" i="14"/>
  <c r="O60" i="14"/>
  <c r="O59" i="14"/>
  <c r="O58" i="14"/>
  <c r="O57" i="14"/>
  <c r="O56" i="14"/>
  <c r="O55" i="14"/>
  <c r="O54" i="14"/>
  <c r="O96" i="14"/>
  <c r="O51" i="14"/>
  <c r="O49" i="14"/>
  <c r="O53" i="14"/>
  <c r="O52" i="14"/>
  <c r="O50" i="14"/>
  <c r="O48" i="14"/>
  <c r="O47" i="14"/>
  <c r="O46" i="14"/>
  <c r="O45" i="14"/>
  <c r="O44" i="14"/>
  <c r="O43" i="14"/>
  <c r="O42" i="14"/>
  <c r="O41" i="14"/>
  <c r="O40" i="14"/>
  <c r="O39" i="14"/>
  <c r="O38" i="14"/>
  <c r="O37" i="14"/>
  <c r="O36" i="14"/>
  <c r="O35" i="14"/>
  <c r="O34" i="14"/>
  <c r="O33" i="14"/>
  <c r="O32" i="14"/>
  <c r="O31" i="14"/>
  <c r="O6" i="14"/>
  <c r="O10" i="14"/>
  <c r="O14" i="14"/>
  <c r="AH93" i="14"/>
  <c r="AI92" i="14"/>
  <c r="AH89" i="14"/>
  <c r="AI88" i="14"/>
  <c r="AH85" i="14"/>
  <c r="AI84" i="14"/>
  <c r="AH81" i="14"/>
  <c r="AI80" i="14"/>
  <c r="AH77" i="14"/>
  <c r="AI76" i="14"/>
  <c r="AH92" i="14"/>
  <c r="AI91" i="14"/>
  <c r="AH88" i="14"/>
  <c r="AI87" i="14"/>
  <c r="AH84" i="14"/>
  <c r="AI83" i="14"/>
  <c r="AH80" i="14"/>
  <c r="AI79" i="14"/>
  <c r="AH76" i="14"/>
  <c r="AI75" i="14"/>
  <c r="AH72" i="14"/>
  <c r="AI71" i="14"/>
  <c r="AH68" i="14"/>
  <c r="AI67" i="14"/>
  <c r="AH64" i="14"/>
  <c r="AI63" i="14"/>
  <c r="AH60" i="14"/>
  <c r="AI59" i="14"/>
  <c r="AH56" i="14"/>
  <c r="AI55" i="14"/>
  <c r="AH53" i="14"/>
  <c r="AH52" i="14"/>
  <c r="AH51" i="14"/>
  <c r="AH50" i="14"/>
  <c r="AH49" i="14"/>
  <c r="AH48" i="14"/>
  <c r="AA98" i="14"/>
  <c r="AI94" i="14"/>
  <c r="AH91" i="14"/>
  <c r="AI90" i="14"/>
  <c r="AH87" i="14"/>
  <c r="AI86" i="14"/>
  <c r="AH83" i="14"/>
  <c r="AI82" i="14"/>
  <c r="AH79" i="14"/>
  <c r="AI78" i="14"/>
  <c r="AH75" i="14"/>
  <c r="AI74" i="14"/>
  <c r="AH71" i="14"/>
  <c r="AI70" i="14"/>
  <c r="AH94" i="14"/>
  <c r="AI93" i="14"/>
  <c r="AH90" i="14"/>
  <c r="AI89" i="14"/>
  <c r="AH86" i="14"/>
  <c r="AI85" i="14"/>
  <c r="AH82" i="14"/>
  <c r="AI81" i="14"/>
  <c r="AH78" i="14"/>
  <c r="AI77" i="14"/>
  <c r="AH74" i="14"/>
  <c r="AI73" i="14"/>
  <c r="AH70" i="14"/>
  <c r="AI69" i="14"/>
  <c r="AH66" i="14"/>
  <c r="AI65" i="14"/>
  <c r="AH62" i="14"/>
  <c r="AI61" i="14"/>
  <c r="AH58" i="14"/>
  <c r="AI57" i="14"/>
  <c r="AH54" i="14"/>
  <c r="AH65" i="14"/>
  <c r="AI62" i="14"/>
  <c r="AH57" i="14"/>
  <c r="AI54" i="14"/>
  <c r="AH67" i="14"/>
  <c r="AI64" i="14"/>
  <c r="AH59" i="14"/>
  <c r="AI56" i="14"/>
  <c r="AI51" i="14"/>
  <c r="AI49" i="14"/>
  <c r="AI47" i="14"/>
  <c r="AI46" i="14"/>
  <c r="AI45" i="14"/>
  <c r="AI44" i="14"/>
  <c r="AI43" i="14"/>
  <c r="AI42" i="14"/>
  <c r="AI41" i="14"/>
  <c r="AI40" i="14"/>
  <c r="AI39" i="14"/>
  <c r="AI38" i="14"/>
  <c r="AI37" i="14"/>
  <c r="AI36" i="14"/>
  <c r="AI35" i="14"/>
  <c r="AI34" i="14"/>
  <c r="AI33" i="14"/>
  <c r="AI32" i="14"/>
  <c r="AI31" i="14"/>
  <c r="AI30" i="14"/>
  <c r="AI29" i="14"/>
  <c r="AI28" i="14"/>
  <c r="AI27" i="14"/>
  <c r="AI26" i="14"/>
  <c r="AI25" i="14"/>
  <c r="AI24" i="14"/>
  <c r="AH69" i="14"/>
  <c r="AI66" i="14"/>
  <c r="AH61" i="14"/>
  <c r="AI58" i="14"/>
  <c r="AH73" i="14"/>
  <c r="AI72" i="14"/>
  <c r="AI68" i="14"/>
  <c r="AH63" i="14"/>
  <c r="AI60" i="14"/>
  <c r="AH55" i="14"/>
  <c r="AI53" i="14"/>
  <c r="AI52" i="14"/>
  <c r="AI50" i="14"/>
  <c r="AI48" i="14"/>
  <c r="AI18" i="14"/>
  <c r="O21" i="14"/>
  <c r="AD21" i="14"/>
  <c r="B22" i="9" s="1"/>
  <c r="AH21" i="14"/>
  <c r="AI22" i="14"/>
  <c r="AD23" i="14"/>
  <c r="B24" i="9" s="1"/>
  <c r="AH23" i="14"/>
  <c r="AD26" i="14"/>
  <c r="B27" i="9" s="1"/>
  <c r="O27" i="14"/>
  <c r="AH27" i="14"/>
  <c r="AD30" i="14"/>
  <c r="B31" i="9" s="1"/>
  <c r="AF33" i="14"/>
  <c r="AF35" i="14"/>
  <c r="AF37" i="14"/>
  <c r="AF39" i="14"/>
  <c r="AF41" i="14"/>
  <c r="AF43" i="14"/>
  <c r="AF45" i="14"/>
  <c r="AF47" i="14"/>
  <c r="O3" i="14"/>
  <c r="O7" i="14"/>
  <c r="O11" i="14"/>
  <c r="O15" i="14"/>
  <c r="AF18" i="14"/>
  <c r="AG19" i="14"/>
  <c r="O20" i="14"/>
  <c r="AD20" i="14"/>
  <c r="B21" i="9" s="1"/>
  <c r="AH20" i="14"/>
  <c r="AI21" i="14"/>
  <c r="AF22" i="14"/>
  <c r="AI23" i="14"/>
  <c r="AH24" i="14"/>
  <c r="AG25" i="14"/>
  <c r="AF26" i="14"/>
  <c r="AD27" i="14"/>
  <c r="B28" i="9" s="1"/>
  <c r="O28" i="14"/>
  <c r="AH28" i="14"/>
  <c r="AG29" i="14"/>
  <c r="AF30" i="14"/>
  <c r="AH31" i="14"/>
  <c r="AD32" i="14"/>
  <c r="B33" i="9" s="1"/>
  <c r="AH33" i="14"/>
  <c r="AD34" i="14"/>
  <c r="B35" i="9" s="1"/>
  <c r="AH35" i="14"/>
  <c r="AD36" i="14"/>
  <c r="B37" i="9" s="1"/>
  <c r="AH37" i="14"/>
  <c r="AD38" i="14"/>
  <c r="B39" i="9" s="1"/>
  <c r="AH39" i="14"/>
  <c r="AD40" i="14"/>
  <c r="B41" i="9" s="1"/>
  <c r="AH41" i="14"/>
  <c r="AD42" i="14"/>
  <c r="B43" i="9" s="1"/>
  <c r="AH43" i="14"/>
  <c r="AD44" i="14"/>
  <c r="B45" i="9" s="1"/>
  <c r="AH45" i="14"/>
  <c r="AD46" i="14"/>
  <c r="B47" i="9" s="1"/>
  <c r="AH47" i="14"/>
  <c r="F44" i="11"/>
  <c r="C73" i="8" s="1"/>
  <c r="E73" i="8" s="1"/>
  <c r="F28" i="11"/>
  <c r="C61" i="8" s="1"/>
  <c r="E61" i="8" s="1"/>
  <c r="F24" i="11"/>
  <c r="C57" i="8" s="1"/>
  <c r="E57" i="8" s="1"/>
  <c r="F49" i="11"/>
  <c r="F43" i="11"/>
  <c r="C72" i="8" s="1"/>
  <c r="E72" i="8" s="1"/>
  <c r="F27" i="11"/>
  <c r="C60" i="8" s="1"/>
  <c r="E60" i="8" s="1"/>
  <c r="F23" i="11"/>
  <c r="C56" i="8" s="1"/>
  <c r="E56" i="8" s="1"/>
  <c r="F42" i="11"/>
  <c r="C71" i="8" s="1"/>
  <c r="E71" i="8" s="1"/>
  <c r="F38" i="11"/>
  <c r="C67" i="8" s="1"/>
  <c r="E67" i="8" s="1"/>
  <c r="F22" i="11"/>
  <c r="C55" i="8" s="1"/>
  <c r="E55" i="8" s="1"/>
  <c r="F16" i="11"/>
  <c r="C51" i="8" s="1"/>
  <c r="E51" i="8" s="1"/>
  <c r="F35" i="11"/>
  <c r="C66" i="8" s="1"/>
  <c r="E66" i="8" s="1"/>
  <c r="F31" i="11"/>
  <c r="C62" i="8" s="1"/>
  <c r="E62" i="8" s="1"/>
  <c r="F15" i="11"/>
  <c r="C50" i="8" s="1"/>
  <c r="E50" i="8" s="1"/>
  <c r="G51" i="11"/>
  <c r="H15" i="10"/>
  <c r="H13" i="10"/>
  <c r="I13" i="10"/>
  <c r="F11" i="6"/>
  <c r="E11" i="6"/>
  <c r="D27" i="5" s="1"/>
  <c r="F15" i="6"/>
  <c r="E15" i="6"/>
  <c r="D30" i="5" s="1"/>
  <c r="F19" i="6"/>
  <c r="E19" i="6"/>
  <c r="F23" i="6"/>
  <c r="E23" i="6"/>
  <c r="F27" i="6"/>
  <c r="E27" i="6"/>
  <c r="F31" i="6"/>
  <c r="E31" i="6"/>
  <c r="F35" i="6"/>
  <c r="E35" i="6"/>
  <c r="F39" i="6"/>
  <c r="E39" i="6"/>
  <c r="F43" i="6"/>
  <c r="E43" i="6"/>
  <c r="F47" i="6"/>
  <c r="E47" i="6"/>
  <c r="D82" i="5" s="1"/>
  <c r="F51" i="6"/>
  <c r="E51" i="6"/>
  <c r="F55" i="6"/>
  <c r="E55" i="6"/>
  <c r="D31" i="5" s="1"/>
  <c r="E31" i="5" s="1"/>
  <c r="F59" i="6"/>
  <c r="E59" i="6"/>
  <c r="F63" i="6"/>
  <c r="E63" i="6"/>
  <c r="F67" i="6"/>
  <c r="E67" i="6"/>
  <c r="F71" i="6"/>
  <c r="E71" i="6"/>
  <c r="F75" i="6"/>
  <c r="E75" i="6"/>
  <c r="F79" i="6"/>
  <c r="E79" i="6"/>
  <c r="F83" i="6"/>
  <c r="E83" i="6"/>
  <c r="D76" i="5" s="1"/>
  <c r="F87" i="6"/>
  <c r="E87" i="6"/>
  <c r="D75" i="5" s="1"/>
  <c r="F91" i="6"/>
  <c r="E91" i="6"/>
  <c r="F95" i="6"/>
  <c r="E95" i="6"/>
  <c r="F99" i="6"/>
  <c r="E99" i="6"/>
  <c r="F103" i="6"/>
  <c r="E103" i="6"/>
  <c r="F107" i="6"/>
  <c r="E107" i="6"/>
  <c r="F111" i="6"/>
  <c r="E111" i="6"/>
  <c r="F115" i="6"/>
  <c r="E115" i="6"/>
  <c r="F12" i="6"/>
  <c r="E12" i="6"/>
  <c r="G2" i="14" s="1" a="1"/>
  <c r="G2" i="14" s="1"/>
  <c r="F16" i="6"/>
  <c r="E16" i="6"/>
  <c r="F20" i="6"/>
  <c r="E20" i="6"/>
  <c r="D40" i="5" s="1"/>
  <c r="F24" i="6"/>
  <c r="E24" i="6"/>
  <c r="F28" i="6"/>
  <c r="E28" i="6"/>
  <c r="F32" i="6"/>
  <c r="E32" i="6"/>
  <c r="F36" i="6"/>
  <c r="E36" i="6"/>
  <c r="D51" i="5" s="1"/>
  <c r="F40" i="6"/>
  <c r="E40" i="6"/>
  <c r="F44" i="6"/>
  <c r="E44" i="6"/>
  <c r="F48" i="6"/>
  <c r="E48" i="6"/>
  <c r="D83" i="5" s="1"/>
  <c r="F52" i="6"/>
  <c r="E52" i="6"/>
  <c r="F56" i="6"/>
  <c r="E56" i="6"/>
  <c r="D62" i="5" s="1"/>
  <c r="F60" i="6"/>
  <c r="E60" i="6"/>
  <c r="F64" i="6"/>
  <c r="E64" i="6"/>
  <c r="F68" i="6"/>
  <c r="E68" i="6"/>
  <c r="F72" i="6"/>
  <c r="E72" i="6"/>
  <c r="F76" i="6"/>
  <c r="E76" i="6"/>
  <c r="F80" i="6"/>
  <c r="E80" i="6"/>
  <c r="D77" i="5" s="1"/>
  <c r="F84" i="6"/>
  <c r="E84" i="6"/>
  <c r="D81" i="5" s="1"/>
  <c r="F88" i="6"/>
  <c r="E88" i="6"/>
  <c r="D80" i="5" s="1"/>
  <c r="F92" i="6"/>
  <c r="E92" i="6"/>
  <c r="F96" i="6"/>
  <c r="E96" i="6"/>
  <c r="F100" i="6"/>
  <c r="E100" i="6"/>
  <c r="F104" i="6"/>
  <c r="E104" i="6"/>
  <c r="F108" i="6"/>
  <c r="E108" i="6"/>
  <c r="F112" i="6"/>
  <c r="E112" i="6"/>
  <c r="F116" i="6"/>
  <c r="E116" i="6"/>
  <c r="F9" i="6"/>
  <c r="E9" i="6"/>
  <c r="D28" i="5" s="1"/>
  <c r="F13" i="6"/>
  <c r="E13" i="6"/>
  <c r="F17" i="6"/>
  <c r="E17" i="6"/>
  <c r="D29" i="5" s="1"/>
  <c r="F21" i="6"/>
  <c r="E21" i="6"/>
  <c r="F25" i="6"/>
  <c r="E25" i="6"/>
  <c r="F29" i="6"/>
  <c r="E29" i="6"/>
  <c r="F33" i="6"/>
  <c r="E33" i="6"/>
  <c r="D49" i="5" s="1"/>
  <c r="F37" i="6"/>
  <c r="E37" i="6"/>
  <c r="F41" i="6"/>
  <c r="E41" i="6"/>
  <c r="F45" i="6"/>
  <c r="E45" i="6"/>
  <c r="D42" i="5" s="1"/>
  <c r="F49" i="6"/>
  <c r="E49" i="6"/>
  <c r="F53" i="6"/>
  <c r="E53" i="6"/>
  <c r="F57" i="6"/>
  <c r="E57" i="6"/>
  <c r="F61" i="6"/>
  <c r="E61" i="6"/>
  <c r="F65" i="6"/>
  <c r="E65" i="6"/>
  <c r="F69" i="6"/>
  <c r="E69" i="6"/>
  <c r="F73" i="6"/>
  <c r="E73" i="6"/>
  <c r="F77" i="6"/>
  <c r="E77" i="6"/>
  <c r="F81" i="6"/>
  <c r="E81" i="6"/>
  <c r="D74" i="5" s="1"/>
  <c r="F85" i="6"/>
  <c r="E85" i="6"/>
  <c r="D78" i="5" s="1"/>
  <c r="F89" i="6"/>
  <c r="E89" i="6"/>
  <c r="F93" i="6"/>
  <c r="E93" i="6"/>
  <c r="F97" i="6"/>
  <c r="E97" i="6"/>
  <c r="F101" i="6"/>
  <c r="E101" i="6"/>
  <c r="F105" i="6"/>
  <c r="E105" i="6"/>
  <c r="F109" i="6"/>
  <c r="E109" i="6"/>
  <c r="F113" i="6"/>
  <c r="E113" i="6"/>
  <c r="F117" i="6"/>
  <c r="E117" i="6"/>
  <c r="D65" i="5" s="1"/>
  <c r="E10" i="6"/>
  <c r="F10" i="6"/>
  <c r="F14" i="6"/>
  <c r="E14" i="6"/>
  <c r="D41" i="5" s="1"/>
  <c r="F18" i="6"/>
  <c r="E18" i="6"/>
  <c r="D44" i="5" s="1"/>
  <c r="F22" i="6"/>
  <c r="E22" i="6"/>
  <c r="F26" i="6"/>
  <c r="E26" i="6"/>
  <c r="F30" i="6"/>
  <c r="E30" i="6"/>
  <c r="F34" i="6"/>
  <c r="E34" i="6"/>
  <c r="D50" i="5" s="1"/>
  <c r="F38" i="6"/>
  <c r="E38" i="6"/>
  <c r="D61" i="5" s="1"/>
  <c r="F42" i="6"/>
  <c r="E42" i="6"/>
  <c r="F46" i="6"/>
  <c r="E46" i="6"/>
  <c r="F50" i="6"/>
  <c r="E50" i="6"/>
  <c r="F54" i="6"/>
  <c r="E54" i="6"/>
  <c r="F58" i="6"/>
  <c r="E58" i="6"/>
  <c r="F62" i="6"/>
  <c r="E62" i="6"/>
  <c r="F66" i="6"/>
  <c r="E66" i="6"/>
  <c r="D63" i="5" s="1"/>
  <c r="F70" i="6"/>
  <c r="E70" i="6"/>
  <c r="F74" i="6"/>
  <c r="E74" i="6"/>
  <c r="F78" i="6"/>
  <c r="E78" i="6"/>
  <c r="F82" i="6"/>
  <c r="E82" i="6"/>
  <c r="F86" i="6"/>
  <c r="E86" i="6"/>
  <c r="D79" i="5" s="1"/>
  <c r="E79" i="5" s="1"/>
  <c r="F90" i="6"/>
  <c r="E90" i="6"/>
  <c r="F94" i="6"/>
  <c r="E94" i="6"/>
  <c r="F98" i="6"/>
  <c r="E98" i="6"/>
  <c r="F102" i="6"/>
  <c r="E102" i="6"/>
  <c r="F106" i="6"/>
  <c r="E106" i="6"/>
  <c r="F110" i="6"/>
  <c r="E110" i="6"/>
  <c r="F114" i="6"/>
  <c r="E114" i="6"/>
  <c r="P4" i="6"/>
  <c r="T4" i="6"/>
  <c r="AB4" i="6"/>
  <c r="AF4" i="6"/>
  <c r="AJ4" i="6"/>
  <c r="E118" i="6"/>
  <c r="D64" i="5" s="1"/>
  <c r="E64" i="5" s="1"/>
  <c r="L4" i="6"/>
  <c r="X4" i="6"/>
  <c r="F804" i="6"/>
  <c r="F803" i="6"/>
  <c r="F802" i="6"/>
  <c r="F801" i="6"/>
  <c r="F800" i="6"/>
  <c r="F799" i="6"/>
  <c r="E804" i="6"/>
  <c r="E803" i="6"/>
  <c r="E802" i="6"/>
  <c r="E801" i="6"/>
  <c r="E800" i="6"/>
  <c r="F797" i="6"/>
  <c r="F795" i="6"/>
  <c r="E797" i="6"/>
  <c r="E795" i="6"/>
  <c r="E799" i="6"/>
  <c r="F798" i="6"/>
  <c r="F796" i="6"/>
  <c r="F794" i="6"/>
  <c r="E798" i="6"/>
  <c r="E796" i="6"/>
  <c r="E794" i="6"/>
  <c r="E793" i="6"/>
  <c r="E791" i="6"/>
  <c r="E789" i="6"/>
  <c r="E787" i="6"/>
  <c r="E785" i="6"/>
  <c r="E783" i="6"/>
  <c r="F792" i="6"/>
  <c r="F790" i="6"/>
  <c r="F788" i="6"/>
  <c r="F786" i="6"/>
  <c r="F784" i="6"/>
  <c r="E792" i="6"/>
  <c r="E790" i="6"/>
  <c r="E788" i="6"/>
  <c r="E786" i="6"/>
  <c r="E784" i="6"/>
  <c r="F782" i="6"/>
  <c r="F781" i="6"/>
  <c r="F780" i="6"/>
  <c r="F779" i="6"/>
  <c r="F778" i="6"/>
  <c r="F777" i="6"/>
  <c r="F776" i="6"/>
  <c r="F775" i="6"/>
  <c r="F774" i="6"/>
  <c r="F773" i="6"/>
  <c r="F772" i="6"/>
  <c r="F793" i="6"/>
  <c r="F791" i="6"/>
  <c r="F789" i="6"/>
  <c r="F787" i="6"/>
  <c r="F785" i="6"/>
  <c r="F783" i="6"/>
  <c r="E782" i="6"/>
  <c r="E781" i="6"/>
  <c r="E780" i="6"/>
  <c r="E779" i="6"/>
  <c r="E778" i="6"/>
  <c r="E777" i="6"/>
  <c r="E776" i="6"/>
  <c r="E775" i="6"/>
  <c r="E774" i="6"/>
  <c r="E772" i="6"/>
  <c r="F770" i="6"/>
  <c r="F768" i="6"/>
  <c r="E770" i="6"/>
  <c r="E768" i="6"/>
  <c r="F771" i="6"/>
  <c r="F769" i="6"/>
  <c r="E773" i="6"/>
  <c r="E771" i="6"/>
  <c r="E769" i="6"/>
  <c r="E767" i="6"/>
  <c r="F766" i="6"/>
  <c r="F765" i="6"/>
  <c r="F764" i="6"/>
  <c r="F763" i="6"/>
  <c r="F767" i="6"/>
  <c r="F762" i="6"/>
  <c r="F761" i="6"/>
  <c r="F760" i="6"/>
  <c r="F759" i="6"/>
  <c r="F758" i="6"/>
  <c r="F757" i="6"/>
  <c r="F756" i="6"/>
  <c r="F755" i="6"/>
  <c r="F754" i="6"/>
  <c r="F753" i="6"/>
  <c r="F752" i="6"/>
  <c r="F751" i="6"/>
  <c r="F750" i="6"/>
  <c r="F749" i="6"/>
  <c r="F748" i="6"/>
  <c r="F747" i="6"/>
  <c r="F746" i="6"/>
  <c r="F745" i="6"/>
  <c r="F744" i="6"/>
  <c r="F743" i="6"/>
  <c r="F742" i="6"/>
  <c r="F741" i="6"/>
  <c r="F740" i="6"/>
  <c r="F739" i="6"/>
  <c r="E766" i="6"/>
  <c r="E765" i="6"/>
  <c r="E764" i="6"/>
  <c r="E763" i="6"/>
  <c r="E762" i="6"/>
  <c r="E761" i="6"/>
  <c r="E760" i="6"/>
  <c r="E759" i="6"/>
  <c r="E758" i="6"/>
  <c r="E757" i="6"/>
  <c r="E756" i="6"/>
  <c r="E755" i="6"/>
  <c r="E754" i="6"/>
  <c r="E753" i="6"/>
  <c r="E752" i="6"/>
  <c r="E750" i="6"/>
  <c r="E748" i="6"/>
  <c r="E746" i="6"/>
  <c r="E744" i="6"/>
  <c r="E742" i="6"/>
  <c r="E740" i="6"/>
  <c r="F738" i="6"/>
  <c r="F737" i="6"/>
  <c r="F736" i="6"/>
  <c r="F735" i="6"/>
  <c r="F734" i="6"/>
  <c r="F733" i="6"/>
  <c r="F732" i="6"/>
  <c r="F731" i="6"/>
  <c r="F730" i="6"/>
  <c r="F729" i="6"/>
  <c r="F728" i="6"/>
  <c r="F727" i="6"/>
  <c r="F726" i="6"/>
  <c r="F725" i="6"/>
  <c r="F724" i="6"/>
  <c r="F723" i="6"/>
  <c r="F722" i="6"/>
  <c r="F721" i="6"/>
  <c r="F720" i="6"/>
  <c r="F719" i="6"/>
  <c r="F718" i="6"/>
  <c r="E738" i="6"/>
  <c r="E737" i="6"/>
  <c r="E751" i="6"/>
  <c r="E749" i="6"/>
  <c r="E747" i="6"/>
  <c r="E745" i="6"/>
  <c r="E743" i="6"/>
  <c r="E741" i="6"/>
  <c r="E739" i="6"/>
  <c r="F716" i="6"/>
  <c r="E736" i="6"/>
  <c r="E735" i="6"/>
  <c r="E734" i="6"/>
  <c r="E733" i="6"/>
  <c r="E732" i="6"/>
  <c r="E731" i="6"/>
  <c r="E730" i="6"/>
  <c r="E729" i="6"/>
  <c r="E728" i="6"/>
  <c r="E727" i="6"/>
  <c r="E726" i="6"/>
  <c r="E725" i="6"/>
  <c r="E724" i="6"/>
  <c r="E723" i="6"/>
  <c r="E722" i="6"/>
  <c r="E721" i="6"/>
  <c r="E720" i="6"/>
  <c r="E719" i="6"/>
  <c r="E718" i="6"/>
  <c r="E716" i="6"/>
  <c r="F717"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E717" i="6"/>
  <c r="E715" i="6"/>
  <c r="E714" i="6"/>
  <c r="E713" i="6"/>
  <c r="E712" i="6"/>
  <c r="E711" i="6"/>
  <c r="E710"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E692" i="6"/>
  <c r="E690" i="6"/>
  <c r="E688" i="6"/>
  <c r="E686" i="6"/>
  <c r="E684" i="6"/>
  <c r="E682" i="6"/>
  <c r="E680" i="6"/>
  <c r="E678" i="6"/>
  <c r="E676" i="6"/>
  <c r="E674" i="6"/>
  <c r="E672" i="6"/>
  <c r="E670" i="6"/>
  <c r="E668" i="6"/>
  <c r="E666" i="6"/>
  <c r="E665" i="6"/>
  <c r="E664" i="6"/>
  <c r="E663" i="6"/>
  <c r="E662" i="6"/>
  <c r="E661" i="6"/>
  <c r="E660" i="6"/>
  <c r="E659" i="6"/>
  <c r="E658" i="6"/>
  <c r="E657" i="6"/>
  <c r="E709" i="6"/>
  <c r="E708" i="6"/>
  <c r="E707" i="6"/>
  <c r="E706" i="6"/>
  <c r="E705" i="6"/>
  <c r="E704" i="6"/>
  <c r="E703" i="6"/>
  <c r="E702" i="6"/>
  <c r="E701" i="6"/>
  <c r="E700" i="6"/>
  <c r="E699" i="6"/>
  <c r="E698" i="6"/>
  <c r="E697" i="6"/>
  <c r="E696" i="6"/>
  <c r="E695" i="6"/>
  <c r="E694" i="6"/>
  <c r="E693" i="6"/>
  <c r="E691" i="6"/>
  <c r="E689" i="6"/>
  <c r="E687" i="6"/>
  <c r="E685" i="6"/>
  <c r="E683" i="6"/>
  <c r="E681" i="6"/>
  <c r="E679" i="6"/>
  <c r="E677" i="6"/>
  <c r="E675" i="6"/>
  <c r="E673" i="6"/>
  <c r="E671" i="6"/>
  <c r="E669" i="6"/>
  <c r="E667" i="6"/>
  <c r="E656" i="6"/>
  <c r="E655" i="6"/>
  <c r="E654" i="6"/>
  <c r="E653" i="6"/>
  <c r="E652" i="6"/>
  <c r="E651" i="6"/>
  <c r="E650" i="6"/>
  <c r="E649" i="6"/>
  <c r="E648" i="6"/>
  <c r="E647" i="6"/>
  <c r="E646" i="6"/>
  <c r="E645" i="6"/>
  <c r="E644" i="6"/>
  <c r="E643" i="6"/>
  <c r="E642"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F611" i="6"/>
  <c r="F609" i="6"/>
  <c r="F607" i="6"/>
  <c r="F605" i="6"/>
  <c r="F603" i="6"/>
  <c r="E611" i="6"/>
  <c r="E609" i="6"/>
  <c r="E607" i="6"/>
  <c r="E605" i="6"/>
  <c r="E603" i="6"/>
  <c r="F610" i="6"/>
  <c r="F608" i="6"/>
  <c r="F606" i="6"/>
  <c r="F604"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613" i="6"/>
  <c r="F612" i="6"/>
  <c r="E610" i="6"/>
  <c r="E608" i="6"/>
  <c r="E606" i="6"/>
  <c r="E604" i="6"/>
  <c r="E602" i="6"/>
  <c r="E601" i="6"/>
  <c r="E600" i="6"/>
  <c r="E599" i="6"/>
  <c r="E598" i="6"/>
  <c r="E597" i="6"/>
  <c r="E596" i="6"/>
  <c r="E595" i="6"/>
  <c r="E594"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E514" i="6"/>
  <c r="E513" i="6"/>
  <c r="E512" i="6"/>
  <c r="E511" i="6"/>
  <c r="E510" i="6"/>
  <c r="E509" i="6"/>
  <c r="E508" i="6"/>
  <c r="E507" i="6"/>
  <c r="E506" i="6"/>
  <c r="E505" i="6"/>
  <c r="E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E466" i="6"/>
  <c r="E465" i="6"/>
  <c r="E464" i="6"/>
  <c r="E463" i="6"/>
  <c r="E462" i="6"/>
  <c r="E461" i="6"/>
  <c r="E460" i="6"/>
  <c r="E459" i="6"/>
  <c r="E458" i="6"/>
  <c r="E457" i="6"/>
  <c r="E456"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F407" i="6"/>
  <c r="F406" i="6"/>
  <c r="F405" i="6"/>
  <c r="F404" i="6"/>
  <c r="F403" i="6"/>
  <c r="E410" i="6"/>
  <c r="E402" i="6"/>
  <c r="E409" i="6"/>
  <c r="E408" i="6"/>
  <c r="E407" i="6"/>
  <c r="E406" i="6"/>
  <c r="E405" i="6"/>
  <c r="E404" i="6"/>
  <c r="E403" i="6"/>
  <c r="E411" i="6"/>
  <c r="F402" i="6"/>
  <c r="F401" i="6"/>
  <c r="F400" i="6"/>
  <c r="F399" i="6"/>
  <c r="F398" i="6"/>
  <c r="F397" i="6"/>
  <c r="F396" i="6"/>
  <c r="F395" i="6"/>
  <c r="F394" i="6"/>
  <c r="F393" i="6"/>
  <c r="F392" i="6"/>
  <c r="F391" i="6"/>
  <c r="F390" i="6"/>
  <c r="F389" i="6"/>
  <c r="F388" i="6"/>
  <c r="F387" i="6"/>
  <c r="F386" i="6"/>
  <c r="F385" i="6"/>
  <c r="F384" i="6"/>
  <c r="F383" i="6"/>
  <c r="F382" i="6"/>
  <c r="F381" i="6"/>
  <c r="F380" i="6"/>
  <c r="F379" i="6"/>
  <c r="E383" i="6"/>
  <c r="E381" i="6"/>
  <c r="E379" i="6"/>
  <c r="E378" i="6"/>
  <c r="E377" i="6"/>
  <c r="E401" i="6"/>
  <c r="E400" i="6"/>
  <c r="E399" i="6"/>
  <c r="E398" i="6"/>
  <c r="E397" i="6"/>
  <c r="E396" i="6"/>
  <c r="E395" i="6"/>
  <c r="E394" i="6"/>
  <c r="E393" i="6"/>
  <c r="E392" i="6"/>
  <c r="E391" i="6"/>
  <c r="E390" i="6"/>
  <c r="E389" i="6"/>
  <c r="E388" i="6"/>
  <c r="E387" i="6"/>
  <c r="E386" i="6"/>
  <c r="E385" i="6"/>
  <c r="E384" i="6"/>
  <c r="E382" i="6"/>
  <c r="E380" i="6"/>
  <c r="F378" i="6"/>
  <c r="F377" i="6"/>
  <c r="F376" i="6"/>
  <c r="F375" i="6"/>
  <c r="F374" i="6"/>
  <c r="F373" i="6"/>
  <c r="F372" i="6"/>
  <c r="F371" i="6"/>
  <c r="F370" i="6"/>
  <c r="F369" i="6"/>
  <c r="F368" i="6"/>
  <c r="F367" i="6"/>
  <c r="F366" i="6"/>
  <c r="F365" i="6"/>
  <c r="F364" i="6"/>
  <c r="F363" i="6"/>
  <c r="F362" i="6"/>
  <c r="F361" i="6"/>
  <c r="F360" i="6"/>
  <c r="F359" i="6"/>
  <c r="F358" i="6"/>
  <c r="E376" i="6"/>
  <c r="E375" i="6"/>
  <c r="E374" i="6"/>
  <c r="E373" i="6"/>
  <c r="E372" i="6"/>
  <c r="E371" i="6"/>
  <c r="E370" i="6"/>
  <c r="E369" i="6"/>
  <c r="E368" i="6"/>
  <c r="E367" i="6"/>
  <c r="E366" i="6"/>
  <c r="E365" i="6"/>
  <c r="E364" i="6"/>
  <c r="E363" i="6"/>
  <c r="E362" i="6"/>
  <c r="E361" i="6"/>
  <c r="E360" i="6"/>
  <c r="E359" i="6"/>
  <c r="E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E357" i="6"/>
  <c r="E356" i="6"/>
  <c r="E355" i="6"/>
  <c r="E354" i="6"/>
  <c r="E353" i="6"/>
  <c r="E352"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E309" i="6"/>
  <c r="E308" i="6"/>
  <c r="E307" i="6"/>
  <c r="E306" i="6"/>
  <c r="E305" i="6"/>
  <c r="E304" i="6"/>
  <c r="E303" i="6"/>
  <c r="E302" i="6"/>
  <c r="E301" i="6"/>
  <c r="E300" i="6"/>
  <c r="D151" i="5" s="1"/>
  <c r="E299" i="6"/>
  <c r="D150" i="5" s="1"/>
  <c r="E298" i="6"/>
  <c r="D149" i="5" s="1"/>
  <c r="E297" i="6"/>
  <c r="D148" i="5" s="1"/>
  <c r="E148" i="5" s="1"/>
  <c r="E296" i="6"/>
  <c r="D147" i="5" s="1"/>
  <c r="E295" i="6"/>
  <c r="D146" i="5" s="1"/>
  <c r="E294" i="6"/>
  <c r="E293" i="6"/>
  <c r="E292" i="6"/>
  <c r="E291" i="6"/>
  <c r="E290" i="6"/>
  <c r="J3" i="6"/>
  <c r="G169" i="6" s="1"/>
  <c r="M4" i="6"/>
  <c r="Q4" i="6"/>
  <c r="U4" i="6"/>
  <c r="Y4" i="6"/>
  <c r="AC4" i="6"/>
  <c r="AG4" i="6"/>
  <c r="AK4" i="6"/>
  <c r="F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96" i="5" s="1"/>
  <c r="E161" i="6"/>
  <c r="E97" i="5" s="1"/>
  <c r="E162" i="6"/>
  <c r="E98" i="5" s="1"/>
  <c r="F98" i="5" s="1"/>
  <c r="E163" i="6"/>
  <c r="E99" i="5" s="1"/>
  <c r="E164" i="6"/>
  <c r="E100" i="5" s="1"/>
  <c r="E165" i="6"/>
  <c r="E101" i="5" s="1"/>
  <c r="E166" i="6"/>
  <c r="E102" i="5" s="1"/>
  <c r="E167" i="6"/>
  <c r="E103" i="5" s="1"/>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D118" i="5" s="1"/>
  <c r="E118" i="5" s="1"/>
  <c r="E215" i="6"/>
  <c r="D117" i="5" s="1"/>
  <c r="E216" i="6"/>
  <c r="D115" i="5" s="1"/>
  <c r="E217" i="6"/>
  <c r="D116" i="5" s="1"/>
  <c r="E218" i="6"/>
  <c r="D119" i="5" s="1"/>
  <c r="E119" i="5" s="1"/>
  <c r="E219" i="6"/>
  <c r="E220" i="6"/>
  <c r="E221" i="6"/>
  <c r="E222" i="6"/>
  <c r="E223" i="6"/>
  <c r="E224" i="6"/>
  <c r="E225" i="6"/>
  <c r="D128" i="5" s="1"/>
  <c r="E226" i="6"/>
  <c r="D129" i="5" s="1"/>
  <c r="E129" i="5" s="1"/>
  <c r="E227" i="6"/>
  <c r="D130" i="5" s="1"/>
  <c r="E228" i="6"/>
  <c r="D131" i="5" s="1"/>
  <c r="E229" i="6"/>
  <c r="D137" i="5" s="1"/>
  <c r="E230" i="6"/>
  <c r="D138" i="5" s="1"/>
  <c r="E138" i="5" s="1"/>
  <c r="E231" i="6"/>
  <c r="D139" i="5" s="1"/>
  <c r="E232" i="6"/>
  <c r="D140" i="5" s="1"/>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G290" i="6"/>
  <c r="G149" i="6"/>
  <c r="G157" i="6"/>
  <c r="G165" i="6"/>
  <c r="G101" i="5" s="1"/>
  <c r="G173" i="6"/>
  <c r="G181" i="6"/>
  <c r="G189" i="6"/>
  <c r="G197" i="6"/>
  <c r="G205" i="6"/>
  <c r="G213" i="6"/>
  <c r="G221" i="6"/>
  <c r="G229" i="6"/>
  <c r="F137" i="5" s="1"/>
  <c r="G237" i="6"/>
  <c r="G245" i="6"/>
  <c r="G253" i="6"/>
  <c r="G261" i="6"/>
  <c r="G269" i="6"/>
  <c r="G277" i="6"/>
  <c r="G285" i="6"/>
  <c r="H804" i="6"/>
  <c r="H803" i="6"/>
  <c r="H802" i="6"/>
  <c r="H801" i="6"/>
  <c r="H800" i="6"/>
  <c r="H799" i="6"/>
  <c r="G803" i="6"/>
  <c r="H798" i="6"/>
  <c r="H797" i="6"/>
  <c r="H796" i="6"/>
  <c r="H795" i="6"/>
  <c r="H794" i="6"/>
  <c r="H793" i="6"/>
  <c r="H792" i="6"/>
  <c r="H791" i="6"/>
  <c r="H790" i="6"/>
  <c r="H789" i="6"/>
  <c r="H788" i="6"/>
  <c r="H787" i="6"/>
  <c r="H786" i="6"/>
  <c r="H785" i="6"/>
  <c r="H784" i="6"/>
  <c r="H783" i="6"/>
  <c r="G793" i="6"/>
  <c r="H782" i="6"/>
  <c r="H781" i="6"/>
  <c r="H780" i="6"/>
  <c r="H779" i="6"/>
  <c r="H778" i="6"/>
  <c r="H777" i="6"/>
  <c r="H776" i="6"/>
  <c r="H775" i="6"/>
  <c r="H774" i="6"/>
  <c r="G794" i="6"/>
  <c r="G780" i="6"/>
  <c r="H773" i="6"/>
  <c r="H771" i="6"/>
  <c r="H770" i="6"/>
  <c r="H769" i="6"/>
  <c r="H768" i="6"/>
  <c r="H767" i="6"/>
  <c r="H772" i="6"/>
  <c r="G771" i="6"/>
  <c r="H766" i="6"/>
  <c r="H765" i="6"/>
  <c r="H764" i="6"/>
  <c r="H763" i="6"/>
  <c r="H762" i="6"/>
  <c r="H761" i="6"/>
  <c r="H760" i="6"/>
  <c r="H759" i="6"/>
  <c r="H758" i="6"/>
  <c r="H757" i="6"/>
  <c r="H756" i="6"/>
  <c r="H755" i="6"/>
  <c r="H754" i="6"/>
  <c r="H753" i="6"/>
  <c r="H752" i="6"/>
  <c r="G763" i="6"/>
  <c r="H751" i="6"/>
  <c r="H749" i="6"/>
  <c r="H747" i="6"/>
  <c r="H745" i="6"/>
  <c r="H743" i="6"/>
  <c r="H741" i="6"/>
  <c r="H739" i="6"/>
  <c r="G761" i="6"/>
  <c r="H750" i="6"/>
  <c r="H748" i="6"/>
  <c r="H746" i="6"/>
  <c r="H744" i="6"/>
  <c r="H742" i="6"/>
  <c r="H740" i="6"/>
  <c r="H738" i="6"/>
  <c r="H737" i="6"/>
  <c r="H736" i="6"/>
  <c r="H735" i="6"/>
  <c r="H734" i="6"/>
  <c r="H733" i="6"/>
  <c r="H732" i="6"/>
  <c r="H731" i="6"/>
  <c r="H730" i="6"/>
  <c r="H729" i="6"/>
  <c r="H728" i="6"/>
  <c r="H727" i="6"/>
  <c r="H726" i="6"/>
  <c r="H725" i="6"/>
  <c r="H724" i="6"/>
  <c r="H723" i="6"/>
  <c r="H722" i="6"/>
  <c r="H721" i="6"/>
  <c r="H720" i="6"/>
  <c r="H719" i="6"/>
  <c r="H718" i="6"/>
  <c r="H717" i="6"/>
  <c r="H716" i="6"/>
  <c r="H715" i="6"/>
  <c r="G757" i="6"/>
  <c r="G746" i="6"/>
  <c r="G734" i="6"/>
  <c r="G726" i="6"/>
  <c r="G718" i="6"/>
  <c r="H714" i="6"/>
  <c r="H713" i="6"/>
  <c r="H712" i="6"/>
  <c r="H711" i="6"/>
  <c r="H710" i="6"/>
  <c r="H709" i="6"/>
  <c r="H708" i="6"/>
  <c r="H707" i="6"/>
  <c r="H706" i="6"/>
  <c r="H705" i="6"/>
  <c r="H704" i="6"/>
  <c r="H703" i="6"/>
  <c r="H702" i="6"/>
  <c r="H701" i="6"/>
  <c r="H700" i="6"/>
  <c r="H699" i="6"/>
  <c r="H698" i="6"/>
  <c r="H697" i="6"/>
  <c r="H696" i="6"/>
  <c r="H695" i="6"/>
  <c r="H694" i="6"/>
  <c r="H693" i="6"/>
  <c r="G715" i="6"/>
  <c r="G684" i="6"/>
  <c r="G668" i="6"/>
  <c r="H691" i="6"/>
  <c r="H689" i="6"/>
  <c r="H687" i="6"/>
  <c r="H685" i="6"/>
  <c r="H683" i="6"/>
  <c r="H681" i="6"/>
  <c r="H679" i="6"/>
  <c r="H677" i="6"/>
  <c r="H675" i="6"/>
  <c r="H673" i="6"/>
  <c r="H671" i="6"/>
  <c r="H669" i="6"/>
  <c r="H667" i="6"/>
  <c r="G705" i="6"/>
  <c r="G697" i="6"/>
  <c r="G685" i="6"/>
  <c r="G669"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92" i="6"/>
  <c r="H690" i="6"/>
  <c r="H688" i="6"/>
  <c r="H686" i="6"/>
  <c r="H684" i="6"/>
  <c r="H682" i="6"/>
  <c r="H680" i="6"/>
  <c r="H678" i="6"/>
  <c r="H676" i="6"/>
  <c r="H674" i="6"/>
  <c r="H672" i="6"/>
  <c r="H670" i="6"/>
  <c r="H668" i="6"/>
  <c r="G659" i="6"/>
  <c r="G651" i="6"/>
  <c r="G643" i="6"/>
  <c r="G635" i="6"/>
  <c r="G627" i="6"/>
  <c r="G619"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G610" i="6"/>
  <c r="G598" i="6"/>
  <c r="G612"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G590" i="6"/>
  <c r="G582" i="6"/>
  <c r="G574" i="6"/>
  <c r="G566" i="6"/>
  <c r="G560" i="6"/>
  <c r="G554" i="6"/>
  <c r="G549" i="6"/>
  <c r="G544" i="6"/>
  <c r="G538" i="6"/>
  <c r="G533" i="6"/>
  <c r="G528" i="6"/>
  <c r="G522" i="6"/>
  <c r="G517" i="6"/>
  <c r="G512" i="6"/>
  <c r="G506" i="6"/>
  <c r="G501" i="6"/>
  <c r="G496" i="6"/>
  <c r="G489" i="6"/>
  <c r="G484" i="6"/>
  <c r="G479" i="6"/>
  <c r="G473" i="6"/>
  <c r="G468" i="6"/>
  <c r="G463" i="6"/>
  <c r="G457" i="6"/>
  <c r="G452" i="6"/>
  <c r="G447" i="6"/>
  <c r="G441" i="6"/>
  <c r="G436" i="6"/>
  <c r="G431" i="6"/>
  <c r="G425" i="6"/>
  <c r="G420" i="6"/>
  <c r="G415" i="6"/>
  <c r="H407" i="6"/>
  <c r="H406" i="6"/>
  <c r="H405" i="6"/>
  <c r="H404" i="6"/>
  <c r="H403" i="6"/>
  <c r="H409" i="6"/>
  <c r="H408" i="6"/>
  <c r="G403" i="6"/>
  <c r="H402" i="6"/>
  <c r="H401" i="6"/>
  <c r="H400" i="6"/>
  <c r="H399" i="6"/>
  <c r="H398" i="6"/>
  <c r="H397" i="6"/>
  <c r="H396" i="6"/>
  <c r="H395" i="6"/>
  <c r="H394" i="6"/>
  <c r="H393" i="6"/>
  <c r="H392" i="6"/>
  <c r="H391" i="6"/>
  <c r="H390" i="6"/>
  <c r="H389" i="6"/>
  <c r="H388" i="6"/>
  <c r="H387" i="6"/>
  <c r="H386" i="6"/>
  <c r="H385" i="6"/>
  <c r="H384" i="6"/>
  <c r="H411" i="6"/>
  <c r="H410" i="6"/>
  <c r="G398" i="6"/>
  <c r="G393" i="6"/>
  <c r="G388" i="6"/>
  <c r="H382" i="6"/>
  <c r="H380" i="6"/>
  <c r="H378" i="6"/>
  <c r="H377" i="6"/>
  <c r="H376" i="6"/>
  <c r="H375" i="6"/>
  <c r="H374" i="6"/>
  <c r="H373" i="6"/>
  <c r="H372" i="6"/>
  <c r="H371" i="6"/>
  <c r="H370" i="6"/>
  <c r="H369" i="6"/>
  <c r="H368" i="6"/>
  <c r="H367" i="6"/>
  <c r="H366" i="6"/>
  <c r="H365" i="6"/>
  <c r="H364" i="6"/>
  <c r="H363" i="6"/>
  <c r="H362" i="6"/>
  <c r="H361" i="6"/>
  <c r="H360" i="6"/>
  <c r="H359" i="6"/>
  <c r="H358" i="6"/>
  <c r="H383" i="6"/>
  <c r="H381" i="6"/>
  <c r="H379" i="6"/>
  <c r="G383" i="6"/>
  <c r="G374" i="6"/>
  <c r="G369" i="6"/>
  <c r="G363" i="6"/>
  <c r="G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G307" i="6"/>
  <c r="G301" i="6"/>
  <c r="G296" i="6"/>
  <c r="F147" i="5" s="1"/>
  <c r="G351" i="6"/>
  <c r="G345" i="6"/>
  <c r="G340" i="6"/>
  <c r="G335" i="6"/>
  <c r="G329" i="6"/>
  <c r="G324" i="6"/>
  <c r="G319" i="6"/>
  <c r="G313" i="6"/>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E65" i="5" l="1"/>
  <c r="E81" i="5"/>
  <c r="B89" i="5"/>
  <c r="B90" i="5" s="1"/>
  <c r="E75" i="5"/>
  <c r="F102" i="5"/>
  <c r="G315" i="6"/>
  <c r="G336" i="6"/>
  <c r="G347" i="6"/>
  <c r="G303" i="6"/>
  <c r="G359" i="6"/>
  <c r="G375" i="6"/>
  <c r="G380" i="6"/>
  <c r="G389" i="6"/>
  <c r="G416" i="6"/>
  <c r="G432" i="6"/>
  <c r="G448" i="6"/>
  <c r="G464" i="6"/>
  <c r="G480" i="6"/>
  <c r="G497" i="6"/>
  <c r="G508" i="6"/>
  <c r="G529" i="6"/>
  <c r="G540" i="6"/>
  <c r="G556" i="6"/>
  <c r="G585" i="6"/>
  <c r="G593" i="6"/>
  <c r="G636" i="6"/>
  <c r="G660" i="6"/>
  <c r="G675" i="6"/>
  <c r="G708" i="6"/>
  <c r="G717" i="6"/>
  <c r="G735" i="6"/>
  <c r="G743" i="6"/>
  <c r="G785" i="6"/>
  <c r="G276" i="6"/>
  <c r="G244" i="6"/>
  <c r="G220" i="6"/>
  <c r="G204" i="6"/>
  <c r="G180" i="6"/>
  <c r="G156" i="6"/>
  <c r="E116" i="5"/>
  <c r="F101" i="5"/>
  <c r="F40" i="11"/>
  <c r="C69" i="8" s="1"/>
  <c r="E69" i="8" s="1"/>
  <c r="F18" i="11"/>
  <c r="C53" i="8" s="1"/>
  <c r="E53" i="8" s="1"/>
  <c r="F39" i="11"/>
  <c r="C68" i="8" s="1"/>
  <c r="E68" i="8" s="1"/>
  <c r="F17" i="11"/>
  <c r="C52" i="8" s="1"/>
  <c r="E52" i="8" s="1"/>
  <c r="F32" i="11"/>
  <c r="C63" i="8" s="1"/>
  <c r="E63" i="8" s="1"/>
  <c r="F47" i="11"/>
  <c r="F25" i="11"/>
  <c r="C58" i="8" s="1"/>
  <c r="E58" i="8" s="1"/>
  <c r="F34" i="11"/>
  <c r="C65" i="8" s="1"/>
  <c r="E65" i="8" s="1"/>
  <c r="F14" i="11"/>
  <c r="C49" i="8" s="1"/>
  <c r="E49" i="8" s="1"/>
  <c r="F33" i="11"/>
  <c r="C64" i="8" s="1"/>
  <c r="E64" i="8" s="1"/>
  <c r="F48" i="11"/>
  <c r="F26" i="11"/>
  <c r="C59" i="8" s="1"/>
  <c r="E59" i="8" s="1"/>
  <c r="F41" i="11"/>
  <c r="C70" i="8" s="1"/>
  <c r="E70" i="8" s="1"/>
  <c r="F21" i="11"/>
  <c r="C54" i="8" s="1"/>
  <c r="E54" i="8" s="1"/>
  <c r="D89" i="5"/>
  <c r="D90" i="5" s="1"/>
  <c r="E82" i="5"/>
  <c r="G325" i="6"/>
  <c r="G341" i="6"/>
  <c r="G297" i="6"/>
  <c r="F148" i="5" s="1"/>
  <c r="G370" i="6"/>
  <c r="G384" i="6"/>
  <c r="G400" i="6"/>
  <c r="G404" i="6"/>
  <c r="G411" i="6"/>
  <c r="G427" i="6"/>
  <c r="G437" i="6"/>
  <c r="G459" i="6"/>
  <c r="G475" i="6"/>
  <c r="G491" i="6"/>
  <c r="G513" i="6"/>
  <c r="G524" i="6"/>
  <c r="G545" i="6"/>
  <c r="G561" i="6"/>
  <c r="G577" i="6"/>
  <c r="G601" i="6"/>
  <c r="G620" i="6"/>
  <c r="G644" i="6"/>
  <c r="G710" i="6"/>
  <c r="G700" i="6"/>
  <c r="G686" i="6"/>
  <c r="G719" i="6"/>
  <c r="G748" i="6"/>
  <c r="G766" i="6"/>
  <c r="G775" i="6"/>
  <c r="G268" i="6"/>
  <c r="G252" i="6"/>
  <c r="G228" i="6"/>
  <c r="F131" i="5" s="1"/>
  <c r="G196" i="6"/>
  <c r="G172" i="6"/>
  <c r="G148" i="6"/>
  <c r="E128" i="5"/>
  <c r="E149" i="5"/>
  <c r="G316" i="6"/>
  <c r="G327" i="6"/>
  <c r="G337" i="6"/>
  <c r="G348" i="6"/>
  <c r="G353" i="6"/>
  <c r="G304" i="6"/>
  <c r="G377" i="6"/>
  <c r="G361" i="6"/>
  <c r="G371" i="6"/>
  <c r="G385" i="6"/>
  <c r="G396" i="6"/>
  <c r="G405" i="6"/>
  <c r="G417" i="6"/>
  <c r="G428" i="6"/>
  <c r="G439" i="6"/>
  <c r="G455" i="6"/>
  <c r="G465" i="6"/>
  <c r="G476" i="6"/>
  <c r="G487" i="6"/>
  <c r="G498" i="6"/>
  <c r="G509" i="6"/>
  <c r="G520" i="6"/>
  <c r="G530" i="6"/>
  <c r="G541" i="6"/>
  <c r="G552" i="6"/>
  <c r="G562" i="6"/>
  <c r="G578" i="6"/>
  <c r="G594" i="6"/>
  <c r="G631" i="6"/>
  <c r="G655" i="6"/>
  <c r="G677" i="6"/>
  <c r="G701" i="6"/>
  <c r="G692" i="6"/>
  <c r="G730" i="6"/>
  <c r="G753" i="6"/>
  <c r="G762" i="6"/>
  <c r="G768" i="6"/>
  <c r="G787" i="6"/>
  <c r="G281" i="6"/>
  <c r="G265" i="6"/>
  <c r="G249" i="6"/>
  <c r="G233" i="6"/>
  <c r="G217" i="6"/>
  <c r="F116" i="5" s="1"/>
  <c r="K2" i="14"/>
  <c r="L15" i="14" s="1"/>
  <c r="M15" i="14" s="1"/>
  <c r="L10" i="14"/>
  <c r="L11" i="14"/>
  <c r="M11" i="14" s="1"/>
  <c r="L94" i="14"/>
  <c r="M94" i="14" s="1"/>
  <c r="L93" i="14"/>
  <c r="L73" i="14"/>
  <c r="M73" i="14" s="1"/>
  <c r="L61" i="14"/>
  <c r="L84" i="14"/>
  <c r="M84" i="14" s="1"/>
  <c r="L72" i="14"/>
  <c r="M72" i="14" s="1"/>
  <c r="L79" i="14"/>
  <c r="M79" i="14" s="1"/>
  <c r="L63" i="14"/>
  <c r="M63" i="14" s="1"/>
  <c r="L74" i="14"/>
  <c r="M74" i="14" s="1"/>
  <c r="L56" i="14"/>
  <c r="M56" i="14" s="1"/>
  <c r="L58" i="14"/>
  <c r="M58" i="14" s="1"/>
  <c r="L48" i="14"/>
  <c r="M48" i="14" s="1"/>
  <c r="L44" i="14"/>
  <c r="L40" i="14"/>
  <c r="M40" i="14" s="1"/>
  <c r="L36" i="14"/>
  <c r="L32" i="14"/>
  <c r="L28" i="14"/>
  <c r="L68" i="14"/>
  <c r="M68" i="14" s="1"/>
  <c r="L62" i="14"/>
  <c r="M62" i="14" s="1"/>
  <c r="L49" i="14"/>
  <c r="M49" i="14" s="1"/>
  <c r="L8" i="14"/>
  <c r="L23" i="14"/>
  <c r="M32" i="14"/>
  <c r="M23" i="14"/>
  <c r="L7" i="14"/>
  <c r="M7" i="14" s="1"/>
  <c r="L20" i="14"/>
  <c r="M20" i="14" s="1"/>
  <c r="M93" i="14"/>
  <c r="L82" i="14"/>
  <c r="M82" i="14" s="1"/>
  <c r="L81" i="14"/>
  <c r="M81" i="14" s="1"/>
  <c r="L69" i="14"/>
  <c r="L57" i="14"/>
  <c r="M57" i="14" s="1"/>
  <c r="L92" i="14"/>
  <c r="M92" i="14" s="1"/>
  <c r="L80" i="14"/>
  <c r="M80" i="14" s="1"/>
  <c r="L87" i="14"/>
  <c r="L75" i="14"/>
  <c r="M75" i="14" s="1"/>
  <c r="L59" i="14"/>
  <c r="M59" i="14" s="1"/>
  <c r="M69" i="14"/>
  <c r="L47" i="14"/>
  <c r="M47" i="14" s="1"/>
  <c r="L43" i="14"/>
  <c r="M43" i="14" s="1"/>
  <c r="L39" i="14"/>
  <c r="M39" i="14" s="1"/>
  <c r="L35" i="14"/>
  <c r="M35" i="14" s="1"/>
  <c r="L31" i="14"/>
  <c r="M31" i="14" s="1"/>
  <c r="L27" i="14"/>
  <c r="M27" i="14" s="1"/>
  <c r="L60" i="14"/>
  <c r="M60" i="14" s="1"/>
  <c r="L54" i="14"/>
  <c r="M54" i="14" s="1"/>
  <c r="L4" i="14"/>
  <c r="M4" i="14" s="1"/>
  <c r="L19" i="14"/>
  <c r="M19" i="14" s="1"/>
  <c r="M44" i="14"/>
  <c r="M8" i="14"/>
  <c r="L13" i="14"/>
  <c r="M13" i="14" s="1"/>
  <c r="L18" i="14"/>
  <c r="M18" i="14" s="1"/>
  <c r="L6" i="14"/>
  <c r="M6" i="14" s="1"/>
  <c r="L14" i="14"/>
  <c r="M14" i="14" s="1"/>
  <c r="G292" i="6"/>
  <c r="G146" i="6"/>
  <c r="G150" i="6"/>
  <c r="G154" i="6"/>
  <c r="G158" i="6"/>
  <c r="G162" i="6"/>
  <c r="G98" i="5" s="1"/>
  <c r="G166" i="6"/>
  <c r="G102" i="5" s="1"/>
  <c r="G170" i="6"/>
  <c r="G174" i="6"/>
  <c r="G178" i="6"/>
  <c r="G182" i="6"/>
  <c r="G186" i="6"/>
  <c r="G190" i="6"/>
  <c r="G194" i="6"/>
  <c r="G198" i="6"/>
  <c r="G202" i="6"/>
  <c r="G206" i="6"/>
  <c r="G210" i="6"/>
  <c r="G214" i="6"/>
  <c r="F118" i="5" s="1"/>
  <c r="G218" i="6"/>
  <c r="F119" i="5" s="1"/>
  <c r="G222" i="6"/>
  <c r="G226" i="6"/>
  <c r="F129" i="5" s="1"/>
  <c r="G230" i="6"/>
  <c r="F138" i="5" s="1"/>
  <c r="G234" i="6"/>
  <c r="G238" i="6"/>
  <c r="G242" i="6"/>
  <c r="G246" i="6"/>
  <c r="G250" i="6"/>
  <c r="G254" i="6"/>
  <c r="G258" i="6"/>
  <c r="G262" i="6"/>
  <c r="G266" i="6"/>
  <c r="G270" i="6"/>
  <c r="G274" i="6"/>
  <c r="G278" i="6"/>
  <c r="G282" i="6"/>
  <c r="G286" i="6"/>
  <c r="G801" i="6"/>
  <c r="G798" i="6"/>
  <c r="G792" i="6"/>
  <c r="G784" i="6"/>
  <c r="G791" i="6"/>
  <c r="G783" i="6"/>
  <c r="G778" i="6"/>
  <c r="G767" i="6"/>
  <c r="G765" i="6"/>
  <c r="G749" i="6"/>
  <c r="G741" i="6"/>
  <c r="G756" i="6"/>
  <c r="G752" i="6"/>
  <c r="G744" i="6"/>
  <c r="G737" i="6"/>
  <c r="G733" i="6"/>
  <c r="G729" i="6"/>
  <c r="G725" i="6"/>
  <c r="G721" i="6"/>
  <c r="G714" i="6"/>
  <c r="G690" i="6"/>
  <c r="G682" i="6"/>
  <c r="G674" i="6"/>
  <c r="G711" i="6"/>
  <c r="G707" i="6"/>
  <c r="G703" i="6"/>
  <c r="G699" i="6"/>
  <c r="G695" i="6"/>
  <c r="G689" i="6"/>
  <c r="G681" i="6"/>
  <c r="G673" i="6"/>
  <c r="G666" i="6"/>
  <c r="G662" i="6"/>
  <c r="G658" i="6"/>
  <c r="G654" i="6"/>
  <c r="G650" i="6"/>
  <c r="G646" i="6"/>
  <c r="G642" i="6"/>
  <c r="G638" i="6"/>
  <c r="G634" i="6"/>
  <c r="G630" i="6"/>
  <c r="G626" i="6"/>
  <c r="G622" i="6"/>
  <c r="G618" i="6"/>
  <c r="G606" i="6"/>
  <c r="G600" i="6"/>
  <c r="G596" i="6"/>
  <c r="G592" i="6"/>
  <c r="G611" i="6"/>
  <c r="G603" i="6"/>
  <c r="G588" i="6"/>
  <c r="G584" i="6"/>
  <c r="G580" i="6"/>
  <c r="G576" i="6"/>
  <c r="G572" i="6"/>
  <c r="G568" i="6"/>
  <c r="G564" i="6"/>
  <c r="G294" i="6"/>
  <c r="G147" i="6"/>
  <c r="G151" i="6"/>
  <c r="G155" i="6"/>
  <c r="G159" i="6"/>
  <c r="G163" i="6"/>
  <c r="G99" i="5" s="1"/>
  <c r="G167" i="6"/>
  <c r="G103" i="5" s="1"/>
  <c r="G171" i="6"/>
  <c r="G175" i="6"/>
  <c r="G179" i="6"/>
  <c r="G183" i="6"/>
  <c r="G187" i="6"/>
  <c r="G191" i="6"/>
  <c r="G195" i="6"/>
  <c r="G199" i="6"/>
  <c r="G203" i="6"/>
  <c r="G207" i="6"/>
  <c r="G211" i="6"/>
  <c r="G215" i="6"/>
  <c r="F117" i="5" s="1"/>
  <c r="G219" i="6"/>
  <c r="G223" i="6"/>
  <c r="G227" i="6"/>
  <c r="F130" i="5" s="1"/>
  <c r="G231" i="6"/>
  <c r="F139" i="5" s="1"/>
  <c r="G235" i="6"/>
  <c r="G239" i="6"/>
  <c r="G243" i="6"/>
  <c r="G247" i="6"/>
  <c r="G251" i="6"/>
  <c r="G255" i="6"/>
  <c r="G259" i="6"/>
  <c r="G263" i="6"/>
  <c r="G267" i="6"/>
  <c r="G271" i="6"/>
  <c r="G275" i="6"/>
  <c r="G279" i="6"/>
  <c r="G283" i="6"/>
  <c r="G287" i="6"/>
  <c r="G804" i="6"/>
  <c r="G800" i="6"/>
  <c r="G796" i="6"/>
  <c r="G797" i="6"/>
  <c r="G790" i="6"/>
  <c r="G789" i="6"/>
  <c r="G781" i="6"/>
  <c r="G777" i="6"/>
  <c r="G773" i="6"/>
  <c r="G772" i="6"/>
  <c r="G770" i="6"/>
  <c r="G764" i="6"/>
  <c r="G747" i="6"/>
  <c r="G739" i="6"/>
  <c r="G759" i="6"/>
  <c r="G755" i="6"/>
  <c r="G750" i="6"/>
  <c r="G742" i="6"/>
  <c r="G736" i="6"/>
  <c r="G732" i="6"/>
  <c r="G728" i="6"/>
  <c r="G724" i="6"/>
  <c r="G720" i="6"/>
  <c r="G713" i="6"/>
  <c r="G688" i="6"/>
  <c r="G680" i="6"/>
  <c r="G672" i="6"/>
  <c r="G706" i="6"/>
  <c r="G702" i="6"/>
  <c r="G698" i="6"/>
  <c r="G694" i="6"/>
  <c r="G687" i="6"/>
  <c r="G679" i="6"/>
  <c r="G671" i="6"/>
  <c r="G712" i="6"/>
  <c r="G665" i="6"/>
  <c r="G661" i="6"/>
  <c r="G657" i="6"/>
  <c r="G653" i="6"/>
  <c r="G649" i="6"/>
  <c r="G645" i="6"/>
  <c r="G641" i="6"/>
  <c r="G637" i="6"/>
  <c r="G633" i="6"/>
  <c r="G629" i="6"/>
  <c r="G625" i="6"/>
  <c r="G621" i="6"/>
  <c r="G617" i="6"/>
  <c r="G616" i="6"/>
  <c r="G604" i="6"/>
  <c r="G599" i="6"/>
  <c r="G595" i="6"/>
  <c r="G613" i="6"/>
  <c r="G609" i="6"/>
  <c r="G591" i="6"/>
  <c r="G587" i="6"/>
  <c r="G583" i="6"/>
  <c r="G579" i="6"/>
  <c r="G575" i="6"/>
  <c r="G571" i="6"/>
  <c r="G567" i="6"/>
  <c r="G563" i="6"/>
  <c r="G559" i="6"/>
  <c r="G555" i="6"/>
  <c r="G551" i="6"/>
  <c r="G547" i="6"/>
  <c r="G543" i="6"/>
  <c r="G539" i="6"/>
  <c r="G535" i="6"/>
  <c r="G531" i="6"/>
  <c r="G527" i="6"/>
  <c r="G523" i="6"/>
  <c r="G519" i="6"/>
  <c r="G515" i="6"/>
  <c r="G511" i="6"/>
  <c r="G507" i="6"/>
  <c r="G503" i="6"/>
  <c r="G499" i="6"/>
  <c r="G495" i="6"/>
  <c r="G490" i="6"/>
  <c r="G486" i="6"/>
  <c r="G482" i="6"/>
  <c r="G478" i="6"/>
  <c r="G474" i="6"/>
  <c r="G470" i="6"/>
  <c r="G466" i="6"/>
  <c r="G462" i="6"/>
  <c r="G458" i="6"/>
  <c r="G454" i="6"/>
  <c r="G450" i="6"/>
  <c r="G446" i="6"/>
  <c r="G442" i="6"/>
  <c r="G438" i="6"/>
  <c r="G434" i="6"/>
  <c r="G430" i="6"/>
  <c r="G426" i="6"/>
  <c r="G422" i="6"/>
  <c r="G418" i="6"/>
  <c r="G414" i="6"/>
  <c r="G409" i="6"/>
  <c r="G408" i="6"/>
  <c r="G406" i="6"/>
  <c r="G402" i="6"/>
  <c r="G399" i="6"/>
  <c r="G395" i="6"/>
  <c r="G391" i="6"/>
  <c r="G387" i="6"/>
  <c r="G378" i="6"/>
  <c r="G376" i="6"/>
  <c r="G372" i="6"/>
  <c r="G368" i="6"/>
  <c r="G364" i="6"/>
  <c r="G360" i="6"/>
  <c r="G356" i="6"/>
  <c r="G306" i="6"/>
  <c r="G302" i="6"/>
  <c r="G298" i="6"/>
  <c r="F149" i="5" s="1"/>
  <c r="G354" i="6"/>
  <c r="G350" i="6"/>
  <c r="G346" i="6"/>
  <c r="G342" i="6"/>
  <c r="G338" i="6"/>
  <c r="G334" i="6"/>
  <c r="G330" i="6"/>
  <c r="G326" i="6"/>
  <c r="G322" i="6"/>
  <c r="G318" i="6"/>
  <c r="G314" i="6"/>
  <c r="G310" i="6"/>
  <c r="G291" i="6"/>
  <c r="E61" i="5"/>
  <c r="E78" i="5"/>
  <c r="E30" i="5"/>
  <c r="G295" i="6"/>
  <c r="F146" i="5" s="1"/>
  <c r="G320" i="6"/>
  <c r="G331" i="6"/>
  <c r="G352" i="6"/>
  <c r="G308" i="6"/>
  <c r="G365" i="6"/>
  <c r="G394" i="6"/>
  <c r="G421" i="6"/>
  <c r="G443" i="6"/>
  <c r="G453" i="6"/>
  <c r="G469" i="6"/>
  <c r="G485" i="6"/>
  <c r="G502" i="6"/>
  <c r="G518" i="6"/>
  <c r="G534" i="6"/>
  <c r="G550" i="6"/>
  <c r="G569" i="6"/>
  <c r="G605" i="6"/>
  <c r="G628" i="6"/>
  <c r="G652" i="6"/>
  <c r="G691" i="6"/>
  <c r="G670" i="6"/>
  <c r="G727" i="6"/>
  <c r="G758" i="6"/>
  <c r="G795" i="6"/>
  <c r="G284" i="6"/>
  <c r="G260" i="6"/>
  <c r="G236" i="6"/>
  <c r="G212" i="6"/>
  <c r="G188" i="6"/>
  <c r="G164" i="6"/>
  <c r="G100" i="5" s="1"/>
  <c r="E137" i="5"/>
  <c r="F97" i="5"/>
  <c r="G293" i="6"/>
  <c r="G311" i="6"/>
  <c r="G321" i="6"/>
  <c r="G332" i="6"/>
  <c r="G343" i="6"/>
  <c r="G299" i="6"/>
  <c r="F150" i="5" s="1"/>
  <c r="G309" i="6"/>
  <c r="G366" i="6"/>
  <c r="G379" i="6"/>
  <c r="G382" i="6"/>
  <c r="G390" i="6"/>
  <c r="G410" i="6"/>
  <c r="G412" i="6"/>
  <c r="G423" i="6"/>
  <c r="G433" i="6"/>
  <c r="G444" i="6"/>
  <c r="G449" i="6"/>
  <c r="G460" i="6"/>
  <c r="G471" i="6"/>
  <c r="G481" i="6"/>
  <c r="G492" i="6"/>
  <c r="G504" i="6"/>
  <c r="G514" i="6"/>
  <c r="G525" i="6"/>
  <c r="G536" i="6"/>
  <c r="G546" i="6"/>
  <c r="G557" i="6"/>
  <c r="G570" i="6"/>
  <c r="G586" i="6"/>
  <c r="G607" i="6"/>
  <c r="G602" i="6"/>
  <c r="G623" i="6"/>
  <c r="G639" i="6"/>
  <c r="G647" i="6"/>
  <c r="G663" i="6"/>
  <c r="G693" i="6"/>
  <c r="G709" i="6"/>
  <c r="G676" i="6"/>
  <c r="G722" i="6"/>
  <c r="G738" i="6"/>
  <c r="G745" i="6"/>
  <c r="G774" i="6"/>
  <c r="G776" i="6"/>
  <c r="G786" i="6"/>
  <c r="G799" i="6"/>
  <c r="G273" i="6"/>
  <c r="G257" i="6"/>
  <c r="G241" i="6"/>
  <c r="G225" i="6"/>
  <c r="F128" i="5" s="1"/>
  <c r="G209" i="6"/>
  <c r="G201" i="6"/>
  <c r="G193" i="6"/>
  <c r="G185" i="6"/>
  <c r="G177" i="6"/>
  <c r="G161" i="6"/>
  <c r="G97" i="5" s="1"/>
  <c r="G153" i="6"/>
  <c r="G145" i="6"/>
  <c r="G312" i="6"/>
  <c r="G317" i="6"/>
  <c r="G323" i="6"/>
  <c r="G328" i="6"/>
  <c r="G333" i="6"/>
  <c r="G339" i="6"/>
  <c r="G344" i="6"/>
  <c r="G349" i="6"/>
  <c r="G355" i="6"/>
  <c r="G300" i="6"/>
  <c r="F151" i="5" s="1"/>
  <c r="G305" i="6"/>
  <c r="G357" i="6"/>
  <c r="G362" i="6"/>
  <c r="G367" i="6"/>
  <c r="G373" i="6"/>
  <c r="G381" i="6"/>
  <c r="G386" i="6"/>
  <c r="G392" i="6"/>
  <c r="G397" i="6"/>
  <c r="G401" i="6"/>
  <c r="G407" i="6"/>
  <c r="G494" i="6"/>
  <c r="G413" i="6"/>
  <c r="G419" i="6"/>
  <c r="G424" i="6"/>
  <c r="G429" i="6"/>
  <c r="G435" i="6"/>
  <c r="G440" i="6"/>
  <c r="G445" i="6"/>
  <c r="G451" i="6"/>
  <c r="G456" i="6"/>
  <c r="G461" i="6"/>
  <c r="G467" i="6"/>
  <c r="G472" i="6"/>
  <c r="G477" i="6"/>
  <c r="G483" i="6"/>
  <c r="G488" i="6"/>
  <c r="G493" i="6"/>
  <c r="G500" i="6"/>
  <c r="G505" i="6"/>
  <c r="G510" i="6"/>
  <c r="G516" i="6"/>
  <c r="G521" i="6"/>
  <c r="G526" i="6"/>
  <c r="G532" i="6"/>
  <c r="G537" i="6"/>
  <c r="G542" i="6"/>
  <c r="G548" i="6"/>
  <c r="G553" i="6"/>
  <c r="G558" i="6"/>
  <c r="G565" i="6"/>
  <c r="G573" i="6"/>
  <c r="G581" i="6"/>
  <c r="G589" i="6"/>
  <c r="G614" i="6"/>
  <c r="G597" i="6"/>
  <c r="G608" i="6"/>
  <c r="G615" i="6"/>
  <c r="G624" i="6"/>
  <c r="G632" i="6"/>
  <c r="G640" i="6"/>
  <c r="G648" i="6"/>
  <c r="G656" i="6"/>
  <c r="G664" i="6"/>
  <c r="G667" i="6"/>
  <c r="G683" i="6"/>
  <c r="G696" i="6"/>
  <c r="G704" i="6"/>
  <c r="G678" i="6"/>
  <c r="G716" i="6"/>
  <c r="G723" i="6"/>
  <c r="G731" i="6"/>
  <c r="G740" i="6"/>
  <c r="G754" i="6"/>
  <c r="G751" i="6"/>
  <c r="G760" i="6"/>
  <c r="G769" i="6"/>
  <c r="G779" i="6"/>
  <c r="G782" i="6"/>
  <c r="G788" i="6"/>
  <c r="G802" i="6"/>
  <c r="G288" i="6"/>
  <c r="G280" i="6"/>
  <c r="G272" i="6"/>
  <c r="G264" i="6"/>
  <c r="G256" i="6"/>
  <c r="G248" i="6"/>
  <c r="G240" i="6"/>
  <c r="G232" i="6"/>
  <c r="F140" i="5" s="1"/>
  <c r="G224" i="6"/>
  <c r="G216" i="6"/>
  <c r="F115" i="5" s="1"/>
  <c r="G208" i="6"/>
  <c r="G200" i="6"/>
  <c r="G192" i="6"/>
  <c r="G184" i="6"/>
  <c r="G176" i="6"/>
  <c r="G168" i="6"/>
  <c r="G160" i="6"/>
  <c r="G96" i="5" s="1"/>
  <c r="B106" i="5" s="1"/>
  <c r="G152" i="6"/>
  <c r="G144" i="6"/>
  <c r="L9" i="14"/>
  <c r="M9" i="14" s="1"/>
  <c r="M36" i="14"/>
  <c r="M28" i="14"/>
  <c r="L12" i="14"/>
  <c r="M12" i="14" s="1"/>
  <c r="L51" i="14"/>
  <c r="M51" i="14" s="1"/>
  <c r="L25" i="14"/>
  <c r="M25" i="14" s="1"/>
  <c r="L33" i="14"/>
  <c r="M33" i="14" s="1"/>
  <c r="L41" i="14"/>
  <c r="M41" i="14" s="1"/>
  <c r="L50" i="14"/>
  <c r="M50" i="14" s="1"/>
  <c r="M61" i="14"/>
  <c r="L67" i="14"/>
  <c r="M67" i="14" s="1"/>
  <c r="L91" i="14"/>
  <c r="M91" i="14" s="1"/>
  <c r="M87" i="14"/>
  <c r="L65" i="14"/>
  <c r="M65" i="14" s="1"/>
  <c r="L85" i="14"/>
  <c r="M85" i="14" s="1"/>
  <c r="L86" i="14"/>
  <c r="M86" i="14" s="1"/>
  <c r="M10" i="14"/>
  <c r="L21" i="14"/>
  <c r="M21" i="14" s="1"/>
  <c r="AL4" i="6"/>
  <c r="V4" i="6"/>
  <c r="E140" i="5"/>
  <c r="E131" i="5"/>
  <c r="E115" i="5"/>
  <c r="F100" i="5"/>
  <c r="A106" i="5"/>
  <c r="A109" i="5" s="1"/>
  <c r="B16" i="5" s="1"/>
  <c r="N90" i="4" s="1"/>
  <c r="F96" i="5"/>
  <c r="E146" i="5"/>
  <c r="E150" i="5"/>
  <c r="E63" i="5"/>
  <c r="A89" i="5"/>
  <c r="A90" i="5" s="1"/>
  <c r="E74" i="5"/>
  <c r="D43" i="5"/>
  <c r="E42" i="5" s="1"/>
  <c r="E29" i="5"/>
  <c r="E28" i="5"/>
  <c r="E80" i="5"/>
  <c r="E77" i="5"/>
  <c r="E62" i="5"/>
  <c r="E89" i="5"/>
  <c r="E90" i="5" s="1"/>
  <c r="E83" i="5"/>
  <c r="C89" i="5"/>
  <c r="C90" i="5" s="1"/>
  <c r="E76" i="5"/>
  <c r="E27" i="5"/>
  <c r="H17" i="10"/>
  <c r="H14" i="10"/>
  <c r="AH4" i="6"/>
  <c r="R4" i="6"/>
  <c r="E139" i="5"/>
  <c r="E130" i="5"/>
  <c r="E117" i="5"/>
  <c r="F103" i="5"/>
  <c r="F99" i="5"/>
  <c r="E147" i="5"/>
  <c r="E151" i="5"/>
  <c r="E19" i="10"/>
  <c r="AE4" i="6"/>
  <c r="O4" i="6"/>
  <c r="AD4" i="6"/>
  <c r="N4" i="6"/>
  <c r="I804" i="6"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D27" i="10"/>
  <c r="C27" i="10" s="1"/>
  <c r="D26" i="10"/>
  <c r="C26" i="10" s="1"/>
  <c r="D24" i="10"/>
  <c r="C24" i="10" s="1"/>
  <c r="D25" i="10"/>
  <c r="C25" i="10" s="1"/>
  <c r="J286" i="6"/>
  <c r="J282" i="6"/>
  <c r="J278" i="6"/>
  <c r="J274" i="6"/>
  <c r="J270" i="6"/>
  <c r="J266" i="6"/>
  <c r="J262" i="6"/>
  <c r="J258" i="6"/>
  <c r="J254" i="6"/>
  <c r="J250" i="6"/>
  <c r="J246" i="6"/>
  <c r="J242" i="6"/>
  <c r="J238" i="6"/>
  <c r="J234" i="6"/>
  <c r="J230" i="6"/>
  <c r="G138" i="5" s="1"/>
  <c r="J226" i="6"/>
  <c r="G129" i="5" s="1"/>
  <c r="J222" i="6"/>
  <c r="J218" i="6"/>
  <c r="G119" i="5" s="1"/>
  <c r="J214" i="6"/>
  <c r="G118" i="5" s="1"/>
  <c r="J210" i="6"/>
  <c r="J206" i="6"/>
  <c r="J202" i="6"/>
  <c r="J198" i="6"/>
  <c r="J194" i="6"/>
  <c r="J190" i="6"/>
  <c r="J186" i="6"/>
  <c r="J182" i="6"/>
  <c r="J178" i="6"/>
  <c r="J174" i="6"/>
  <c r="J170" i="6"/>
  <c r="J166" i="6"/>
  <c r="H102" i="5" s="1"/>
  <c r="J162" i="6"/>
  <c r="H98" i="5" s="1"/>
  <c r="J158" i="6"/>
  <c r="J154" i="6"/>
  <c r="J150" i="6"/>
  <c r="J146" i="6"/>
  <c r="J5" i="6"/>
  <c r="G143" i="6"/>
  <c r="G142" i="6"/>
  <c r="J142" i="6" s="1"/>
  <c r="G141" i="6"/>
  <c r="G140" i="6"/>
  <c r="G139" i="6"/>
  <c r="G138" i="6"/>
  <c r="J138" i="6" s="1"/>
  <c r="G137" i="6"/>
  <c r="G136" i="6"/>
  <c r="G135" i="6"/>
  <c r="G134" i="6"/>
  <c r="J134" i="6" s="1"/>
  <c r="G133" i="6"/>
  <c r="G132" i="6"/>
  <c r="G131" i="6"/>
  <c r="G130" i="6"/>
  <c r="J130" i="6" s="1"/>
  <c r="G129" i="6"/>
  <c r="G128" i="6"/>
  <c r="G127" i="6"/>
  <c r="G126" i="6"/>
  <c r="J126" i="6" s="1"/>
  <c r="G125" i="6"/>
  <c r="G124" i="6"/>
  <c r="G123" i="6"/>
  <c r="G122" i="6"/>
  <c r="J122" i="6" s="1"/>
  <c r="G121" i="6"/>
  <c r="G120" i="6"/>
  <c r="G119" i="6"/>
  <c r="G118" i="6"/>
  <c r="AJ5" i="6"/>
  <c r="AF5" i="6"/>
  <c r="AB5" i="6"/>
  <c r="X5" i="6"/>
  <c r="T5" i="6"/>
  <c r="P5" i="6"/>
  <c r="L5" i="6"/>
  <c r="AI5" i="6"/>
  <c r="AE5" i="6"/>
  <c r="AA5" i="6"/>
  <c r="W5" i="6"/>
  <c r="S5" i="6"/>
  <c r="O5" i="6"/>
  <c r="K5" i="6"/>
  <c r="J293" i="6"/>
  <c r="J297" i="6"/>
  <c r="G148" i="5" s="1"/>
  <c r="J301" i="6"/>
  <c r="J305" i="6"/>
  <c r="J309" i="6"/>
  <c r="J310" i="6"/>
  <c r="J314" i="6"/>
  <c r="J318" i="6"/>
  <c r="J322" i="6"/>
  <c r="J326" i="6"/>
  <c r="J330" i="6"/>
  <c r="J334" i="6"/>
  <c r="J338" i="6"/>
  <c r="J342" i="6"/>
  <c r="J346" i="6"/>
  <c r="J350" i="6"/>
  <c r="J354" i="6"/>
  <c r="J358" i="6"/>
  <c r="J362" i="6"/>
  <c r="J366" i="6"/>
  <c r="J370" i="6"/>
  <c r="J374" i="6"/>
  <c r="J380" i="6"/>
  <c r="J386" i="6"/>
  <c r="J390" i="6"/>
  <c r="J394" i="6"/>
  <c r="J398" i="6"/>
  <c r="J377" i="6"/>
  <c r="J383" i="6"/>
  <c r="J405" i="6"/>
  <c r="J409" i="6"/>
  <c r="J412" i="6"/>
  <c r="J416" i="6"/>
  <c r="J420" i="6"/>
  <c r="J424" i="6"/>
  <c r="J428" i="6"/>
  <c r="J432" i="6"/>
  <c r="J436" i="6"/>
  <c r="J440" i="6"/>
  <c r="J444" i="6"/>
  <c r="J448" i="6"/>
  <c r="J452" i="6"/>
  <c r="J456" i="6"/>
  <c r="J460" i="6"/>
  <c r="J464" i="6"/>
  <c r="J468" i="6"/>
  <c r="J472" i="6"/>
  <c r="J476" i="6"/>
  <c r="J480" i="6"/>
  <c r="J484" i="6"/>
  <c r="J488" i="6"/>
  <c r="J492" i="6"/>
  <c r="J496" i="6"/>
  <c r="J500" i="6"/>
  <c r="J504" i="6"/>
  <c r="J508" i="6"/>
  <c r="J512" i="6"/>
  <c r="J516" i="6"/>
  <c r="J520" i="6"/>
  <c r="J524" i="6"/>
  <c r="J528" i="6"/>
  <c r="J532" i="6"/>
  <c r="J536" i="6"/>
  <c r="J540" i="6"/>
  <c r="J544" i="6"/>
  <c r="J548" i="6"/>
  <c r="J552" i="6"/>
  <c r="J556" i="6"/>
  <c r="J560" i="6"/>
  <c r="J564" i="6"/>
  <c r="J568" i="6"/>
  <c r="J572" i="6"/>
  <c r="J576" i="6"/>
  <c r="J580" i="6"/>
  <c r="J584" i="6"/>
  <c r="J588" i="6"/>
  <c r="J592" i="6"/>
  <c r="J596" i="6"/>
  <c r="J600" i="6"/>
  <c r="J606" i="6"/>
  <c r="J603" i="6"/>
  <c r="J611" i="6"/>
  <c r="J614" i="6"/>
  <c r="J618" i="6"/>
  <c r="J622" i="6"/>
  <c r="J626" i="6"/>
  <c r="J630" i="6"/>
  <c r="J634" i="6"/>
  <c r="J638" i="6"/>
  <c r="J642" i="6"/>
  <c r="J646" i="6"/>
  <c r="J650" i="6"/>
  <c r="J654" i="6"/>
  <c r="J669" i="6"/>
  <c r="J677" i="6"/>
  <c r="J685" i="6"/>
  <c r="J693" i="6"/>
  <c r="J697" i="6"/>
  <c r="J701" i="6"/>
  <c r="J705" i="6"/>
  <c r="J709" i="6"/>
  <c r="J660" i="6"/>
  <c r="J664" i="6"/>
  <c r="J670" i="6"/>
  <c r="J678" i="6"/>
  <c r="J686" i="6"/>
  <c r="J713" i="6"/>
  <c r="J719" i="6"/>
  <c r="J723" i="6"/>
  <c r="J727" i="6"/>
  <c r="J731" i="6"/>
  <c r="J735" i="6"/>
  <c r="J741" i="6"/>
  <c r="J749" i="6"/>
  <c r="J746" i="6"/>
  <c r="J753" i="6"/>
  <c r="J757" i="6"/>
  <c r="J761" i="6"/>
  <c r="J765" i="6"/>
  <c r="J769" i="6"/>
  <c r="J776" i="6"/>
  <c r="J780" i="6"/>
  <c r="J784" i="6"/>
  <c r="J792" i="6"/>
  <c r="J787" i="6"/>
  <c r="J794" i="6"/>
  <c r="J797" i="6"/>
  <c r="J801" i="6"/>
  <c r="G114" i="6"/>
  <c r="G98" i="6"/>
  <c r="G82" i="6"/>
  <c r="G66" i="6"/>
  <c r="F63" i="5" s="1"/>
  <c r="G50" i="6"/>
  <c r="G34" i="6"/>
  <c r="E50" i="5" s="1"/>
  <c r="G18" i="6"/>
  <c r="F44" i="5" s="1"/>
  <c r="G113" i="6"/>
  <c r="G97" i="6"/>
  <c r="G81" i="6"/>
  <c r="F74" i="5" s="1"/>
  <c r="G65" i="6"/>
  <c r="G49" i="6"/>
  <c r="G33" i="6"/>
  <c r="E49" i="5" s="1"/>
  <c r="G17" i="6"/>
  <c r="F29" i="5" s="1"/>
  <c r="G108" i="6"/>
  <c r="G92" i="6"/>
  <c r="G76" i="6"/>
  <c r="G60" i="6"/>
  <c r="G44" i="6"/>
  <c r="G28" i="6"/>
  <c r="G12" i="6"/>
  <c r="Z5" i="6"/>
  <c r="G107" i="6"/>
  <c r="G91" i="6"/>
  <c r="G75" i="6"/>
  <c r="G59" i="6"/>
  <c r="G43" i="6"/>
  <c r="G27" i="6"/>
  <c r="G11" i="6"/>
  <c r="F27" i="5" s="1"/>
  <c r="Y5" i="6"/>
  <c r="I802" i="6"/>
  <c r="I801" i="6"/>
  <c r="I798" i="6"/>
  <c r="I796" i="6"/>
  <c r="I794" i="6"/>
  <c r="I791" i="6"/>
  <c r="I785" i="6"/>
  <c r="I783" i="6"/>
  <c r="I790" i="6"/>
  <c r="I788" i="6"/>
  <c r="I782" i="6"/>
  <c r="I781" i="6"/>
  <c r="I778" i="6"/>
  <c r="I777" i="6"/>
  <c r="I772" i="6"/>
  <c r="I771" i="6"/>
  <c r="I773" i="6"/>
  <c r="I770" i="6"/>
  <c r="I766" i="6"/>
  <c r="I765" i="6"/>
  <c r="I762" i="6"/>
  <c r="I761" i="6"/>
  <c r="I748" i="6"/>
  <c r="I746" i="6"/>
  <c r="I740" i="6"/>
  <c r="I738" i="6"/>
  <c r="I737" i="6"/>
  <c r="I759" i="6"/>
  <c r="I758" i="6"/>
  <c r="I757" i="6"/>
  <c r="I756" i="6"/>
  <c r="I755" i="6"/>
  <c r="I754" i="6"/>
  <c r="I753" i="6"/>
  <c r="I752" i="6"/>
  <c r="I751" i="6"/>
  <c r="I749" i="6"/>
  <c r="I747" i="6"/>
  <c r="I745" i="6"/>
  <c r="I743" i="6"/>
  <c r="I741" i="6"/>
  <c r="I739" i="6"/>
  <c r="I736" i="6"/>
  <c r="I717" i="6"/>
  <c r="I715" i="6"/>
  <c r="I716" i="6"/>
  <c r="I735" i="6"/>
  <c r="I734" i="6"/>
  <c r="I733" i="6"/>
  <c r="I732" i="6"/>
  <c r="I731" i="6"/>
  <c r="I730" i="6"/>
  <c r="I729" i="6"/>
  <c r="I728" i="6"/>
  <c r="I727" i="6"/>
  <c r="I726" i="6"/>
  <c r="I725" i="6"/>
  <c r="I724" i="6"/>
  <c r="I723" i="6"/>
  <c r="I722" i="6"/>
  <c r="I721" i="6"/>
  <c r="I720" i="6"/>
  <c r="I719" i="6"/>
  <c r="I718" i="6"/>
  <c r="I714" i="6"/>
  <c r="I713" i="6"/>
  <c r="I712" i="6"/>
  <c r="I711" i="6"/>
  <c r="I710" i="6"/>
  <c r="I691" i="6"/>
  <c r="I689" i="6"/>
  <c r="I687" i="6"/>
  <c r="I685" i="6"/>
  <c r="I683" i="6"/>
  <c r="I681" i="6"/>
  <c r="I679" i="6"/>
  <c r="I677" i="6"/>
  <c r="I675" i="6"/>
  <c r="I673" i="6"/>
  <c r="I671" i="6"/>
  <c r="I669" i="6"/>
  <c r="I667" i="6"/>
  <c r="I709" i="6"/>
  <c r="I708" i="6"/>
  <c r="I707" i="6"/>
  <c r="I706" i="6"/>
  <c r="I705" i="6"/>
  <c r="I704" i="6"/>
  <c r="I703" i="6"/>
  <c r="I702" i="6"/>
  <c r="I701" i="6"/>
  <c r="I700" i="6"/>
  <c r="I699" i="6"/>
  <c r="I698" i="6"/>
  <c r="I697" i="6"/>
  <c r="I696" i="6"/>
  <c r="I695" i="6"/>
  <c r="I694" i="6"/>
  <c r="I693" i="6"/>
  <c r="I666" i="6"/>
  <c r="I665" i="6"/>
  <c r="I664" i="6"/>
  <c r="I663" i="6"/>
  <c r="I662" i="6"/>
  <c r="I661" i="6"/>
  <c r="I660" i="6"/>
  <c r="I659" i="6"/>
  <c r="I658" i="6"/>
  <c r="I657" i="6"/>
  <c r="I692" i="6"/>
  <c r="I690" i="6"/>
  <c r="I688" i="6"/>
  <c r="I686" i="6"/>
  <c r="I684" i="6"/>
  <c r="I682" i="6"/>
  <c r="I680" i="6"/>
  <c r="I678" i="6"/>
  <c r="I676" i="6"/>
  <c r="I674" i="6"/>
  <c r="I672" i="6"/>
  <c r="I670" i="6"/>
  <c r="I668" i="6"/>
  <c r="I656" i="6"/>
  <c r="I655" i="6"/>
  <c r="I654" i="6"/>
  <c r="I653" i="6"/>
  <c r="I652" i="6"/>
  <c r="I651" i="6"/>
  <c r="I650" i="6"/>
  <c r="I649" i="6"/>
  <c r="I648" i="6"/>
  <c r="I647" i="6"/>
  <c r="I646" i="6"/>
  <c r="I645" i="6"/>
  <c r="I644" i="6"/>
  <c r="I643" i="6"/>
  <c r="I642"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3" i="6"/>
  <c r="I612" i="6"/>
  <c r="I616" i="6"/>
  <c r="I610" i="6"/>
  <c r="I608" i="6"/>
  <c r="I606" i="6"/>
  <c r="I604" i="6"/>
  <c r="I602" i="6"/>
  <c r="I614" i="6"/>
  <c r="I611" i="6"/>
  <c r="I609" i="6"/>
  <c r="I607" i="6"/>
  <c r="I605" i="6"/>
  <c r="I603" i="6"/>
  <c r="I615" i="6"/>
  <c r="I601" i="6"/>
  <c r="I600" i="6"/>
  <c r="I599" i="6"/>
  <c r="I598" i="6"/>
  <c r="I597" i="6"/>
  <c r="I596" i="6"/>
  <c r="I595" i="6"/>
  <c r="I594"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509" i="6"/>
  <c r="I508" i="6"/>
  <c r="I507" i="6"/>
  <c r="I506" i="6"/>
  <c r="I505" i="6"/>
  <c r="I504" i="6"/>
  <c r="I503" i="6"/>
  <c r="I502" i="6"/>
  <c r="I501" i="6"/>
  <c r="I500" i="6"/>
  <c r="I499" i="6"/>
  <c r="I498" i="6"/>
  <c r="I497" i="6"/>
  <c r="I496" i="6"/>
  <c r="I495" i="6"/>
  <c r="I494" i="6"/>
  <c r="I493" i="6"/>
  <c r="I410" i="6"/>
  <c r="I408"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09" i="6"/>
  <c r="I407" i="6"/>
  <c r="I406" i="6"/>
  <c r="I405" i="6"/>
  <c r="I404" i="6"/>
  <c r="I403" i="6"/>
  <c r="I402" i="6"/>
  <c r="I401" i="6"/>
  <c r="I378" i="6"/>
  <c r="I377" i="6"/>
  <c r="I383" i="6"/>
  <c r="I381" i="6"/>
  <c r="I379" i="6"/>
  <c r="I400" i="6"/>
  <c r="I399" i="6"/>
  <c r="I398" i="6"/>
  <c r="I397" i="6"/>
  <c r="I396" i="6"/>
  <c r="I395" i="6"/>
  <c r="I394" i="6"/>
  <c r="I393" i="6"/>
  <c r="I392" i="6"/>
  <c r="I391" i="6"/>
  <c r="I390" i="6"/>
  <c r="I389" i="6"/>
  <c r="I388" i="6"/>
  <c r="I387" i="6"/>
  <c r="I386" i="6"/>
  <c r="I385" i="6"/>
  <c r="I384" i="6"/>
  <c r="I382" i="6"/>
  <c r="I380" i="6"/>
  <c r="I357" i="6"/>
  <c r="I376" i="6"/>
  <c r="I375" i="6"/>
  <c r="I374" i="6"/>
  <c r="I373" i="6"/>
  <c r="I372" i="6"/>
  <c r="I371" i="6"/>
  <c r="I370" i="6"/>
  <c r="I369" i="6"/>
  <c r="I368" i="6"/>
  <c r="I367" i="6"/>
  <c r="I366" i="6"/>
  <c r="I365" i="6"/>
  <c r="I364" i="6"/>
  <c r="I363" i="6"/>
  <c r="I362" i="6"/>
  <c r="I361" i="6"/>
  <c r="I360" i="6"/>
  <c r="I359" i="6"/>
  <c r="I358"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56"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1" i="6"/>
  <c r="I108" i="6"/>
  <c r="I105" i="6"/>
  <c r="I103" i="6"/>
  <c r="I101" i="6"/>
  <c r="I98" i="6"/>
  <c r="I95" i="6"/>
  <c r="I93" i="6"/>
  <c r="I91" i="6"/>
  <c r="I89" i="6"/>
  <c r="I87" i="6"/>
  <c r="I83" i="6"/>
  <c r="I80" i="6"/>
  <c r="I77" i="6"/>
  <c r="I75" i="6"/>
  <c r="I73" i="6"/>
  <c r="I70" i="6"/>
  <c r="I69" i="6"/>
  <c r="I66" i="6"/>
  <c r="I62" i="6"/>
  <c r="I60" i="6"/>
  <c r="I56" i="6"/>
  <c r="I54" i="6"/>
  <c r="I52" i="6"/>
  <c r="I50" i="6"/>
  <c r="I46" i="6"/>
  <c r="I44" i="6"/>
  <c r="I40" i="6"/>
  <c r="I35" i="6"/>
  <c r="I29" i="6"/>
  <c r="I28" i="6"/>
  <c r="I25" i="6"/>
  <c r="I23" i="6"/>
  <c r="I18" i="6"/>
  <c r="I15" i="6"/>
  <c r="I14" i="6"/>
  <c r="I12" i="6"/>
  <c r="I9" i="6"/>
  <c r="I118" i="6"/>
  <c r="I117" i="6"/>
  <c r="I116" i="6"/>
  <c r="I115" i="6"/>
  <c r="I114" i="6"/>
  <c r="I113" i="6"/>
  <c r="I112" i="6"/>
  <c r="I110" i="6"/>
  <c r="I109" i="6"/>
  <c r="I107" i="6"/>
  <c r="I106" i="6"/>
  <c r="I104" i="6"/>
  <c r="I102" i="6"/>
  <c r="I100" i="6"/>
  <c r="I99" i="6"/>
  <c r="I97" i="6"/>
  <c r="I96" i="6"/>
  <c r="I94" i="6"/>
  <c r="I92" i="6"/>
  <c r="I90" i="6"/>
  <c r="I88" i="6"/>
  <c r="I86" i="6"/>
  <c r="I85" i="6"/>
  <c r="I84" i="6"/>
  <c r="I82" i="6"/>
  <c r="I81" i="6"/>
  <c r="I79" i="6"/>
  <c r="I78" i="6"/>
  <c r="I76" i="6"/>
  <c r="I74" i="6"/>
  <c r="I72" i="6"/>
  <c r="I71" i="6"/>
  <c r="I68" i="6"/>
  <c r="I67" i="6"/>
  <c r="I65" i="6"/>
  <c r="I64" i="6"/>
  <c r="I63" i="6"/>
  <c r="I61" i="6"/>
  <c r="I59" i="6"/>
  <c r="I58" i="6"/>
  <c r="I57" i="6"/>
  <c r="I55" i="6"/>
  <c r="I53" i="6"/>
  <c r="I51" i="6"/>
  <c r="I49" i="6"/>
  <c r="I48" i="6"/>
  <c r="I47" i="6"/>
  <c r="I45" i="6"/>
  <c r="I43" i="6"/>
  <c r="I42" i="6"/>
  <c r="I41" i="6"/>
  <c r="I39" i="6"/>
  <c r="I38" i="6"/>
  <c r="I37" i="6"/>
  <c r="I36" i="6"/>
  <c r="I34" i="6"/>
  <c r="I33" i="6"/>
  <c r="I32" i="6"/>
  <c r="I31" i="6"/>
  <c r="I30" i="6"/>
  <c r="I27" i="6"/>
  <c r="I26" i="6"/>
  <c r="I24" i="6"/>
  <c r="I22" i="6"/>
  <c r="I21" i="6"/>
  <c r="I20" i="6"/>
  <c r="I19" i="6"/>
  <c r="I17" i="6"/>
  <c r="I16" i="6"/>
  <c r="I13" i="6"/>
  <c r="I11" i="6"/>
  <c r="I10" i="6"/>
  <c r="J285" i="6"/>
  <c r="J281" i="6"/>
  <c r="J277" i="6"/>
  <c r="J273" i="6"/>
  <c r="J269" i="6"/>
  <c r="J265" i="6"/>
  <c r="J261" i="6"/>
  <c r="J257" i="6"/>
  <c r="J253" i="6"/>
  <c r="J249" i="6"/>
  <c r="J245" i="6"/>
  <c r="J241" i="6"/>
  <c r="J237" i="6"/>
  <c r="J233" i="6"/>
  <c r="J229" i="6"/>
  <c r="G137" i="5" s="1"/>
  <c r="J225" i="6"/>
  <c r="G128" i="5" s="1"/>
  <c r="J221" i="6"/>
  <c r="J217" i="6"/>
  <c r="G116" i="5" s="1"/>
  <c r="J213" i="6"/>
  <c r="J209" i="6"/>
  <c r="J205" i="6"/>
  <c r="J201" i="6"/>
  <c r="J197" i="6"/>
  <c r="J193" i="6"/>
  <c r="J189" i="6"/>
  <c r="J185" i="6"/>
  <c r="J181" i="6"/>
  <c r="J177" i="6"/>
  <c r="J173" i="6"/>
  <c r="J169" i="6"/>
  <c r="J165" i="6"/>
  <c r="H101" i="5" s="1"/>
  <c r="J161" i="6"/>
  <c r="H97" i="5" s="1"/>
  <c r="J157" i="6"/>
  <c r="J153" i="6"/>
  <c r="J149" i="6"/>
  <c r="J145" i="6"/>
  <c r="J141" i="6"/>
  <c r="J137" i="6"/>
  <c r="J133" i="6"/>
  <c r="J129" i="6"/>
  <c r="J125" i="6"/>
  <c r="J121" i="6"/>
  <c r="J290" i="6"/>
  <c r="J294" i="6"/>
  <c r="J298" i="6"/>
  <c r="G149" i="5" s="1"/>
  <c r="J302" i="6"/>
  <c r="J306" i="6"/>
  <c r="J311" i="6"/>
  <c r="J315" i="6"/>
  <c r="J319" i="6"/>
  <c r="J323" i="6"/>
  <c r="J327" i="6"/>
  <c r="J331" i="6"/>
  <c r="J335" i="6"/>
  <c r="J339" i="6"/>
  <c r="J343" i="6"/>
  <c r="J347" i="6"/>
  <c r="J351" i="6"/>
  <c r="J355" i="6"/>
  <c r="J359" i="6"/>
  <c r="J363" i="6"/>
  <c r="J367" i="6"/>
  <c r="J371" i="6"/>
  <c r="J375" i="6"/>
  <c r="J382" i="6"/>
  <c r="J387" i="6"/>
  <c r="J391" i="6"/>
  <c r="J395" i="6"/>
  <c r="J399" i="6"/>
  <c r="J378" i="6"/>
  <c r="J411" i="6"/>
  <c r="J406" i="6"/>
  <c r="J402" i="6"/>
  <c r="J413" i="6"/>
  <c r="J417" i="6"/>
  <c r="J421" i="6"/>
  <c r="J425" i="6"/>
  <c r="J429" i="6"/>
  <c r="J433" i="6"/>
  <c r="J437" i="6"/>
  <c r="J441" i="6"/>
  <c r="J445" i="6"/>
  <c r="J449" i="6"/>
  <c r="J453" i="6"/>
  <c r="J457" i="6"/>
  <c r="J461" i="6"/>
  <c r="J465" i="6"/>
  <c r="J469" i="6"/>
  <c r="J473" i="6"/>
  <c r="J477" i="6"/>
  <c r="J481" i="6"/>
  <c r="J485" i="6"/>
  <c r="J489" i="6"/>
  <c r="J493" i="6"/>
  <c r="J497" i="6"/>
  <c r="J501" i="6"/>
  <c r="J505" i="6"/>
  <c r="J509" i="6"/>
  <c r="J513" i="6"/>
  <c r="J517" i="6"/>
  <c r="J521" i="6"/>
  <c r="J525" i="6"/>
  <c r="J529" i="6"/>
  <c r="J533" i="6"/>
  <c r="J537" i="6"/>
  <c r="J541" i="6"/>
  <c r="J545" i="6"/>
  <c r="J549" i="6"/>
  <c r="J553" i="6"/>
  <c r="J557" i="6"/>
  <c r="J561" i="6"/>
  <c r="J565" i="6"/>
  <c r="J569" i="6"/>
  <c r="J573" i="6"/>
  <c r="J577" i="6"/>
  <c r="J581" i="6"/>
  <c r="J585" i="6"/>
  <c r="J589" i="6"/>
  <c r="J593" i="6"/>
  <c r="J597" i="6"/>
  <c r="J601" i="6"/>
  <c r="J608" i="6"/>
  <c r="J605" i="6"/>
  <c r="J615" i="6"/>
  <c r="J619" i="6"/>
  <c r="J623" i="6"/>
  <c r="J627" i="6"/>
  <c r="J631" i="6"/>
  <c r="J635" i="6"/>
  <c r="J639" i="6"/>
  <c r="J643" i="6"/>
  <c r="J647" i="6"/>
  <c r="J651" i="6"/>
  <c r="J655" i="6"/>
  <c r="J671" i="6"/>
  <c r="J679" i="6"/>
  <c r="J687" i="6"/>
  <c r="J694" i="6"/>
  <c r="J698" i="6"/>
  <c r="J702" i="6"/>
  <c r="J706" i="6"/>
  <c r="J657" i="6"/>
  <c r="J661" i="6"/>
  <c r="J665" i="6"/>
  <c r="J672" i="6"/>
  <c r="J680" i="6"/>
  <c r="J688" i="6"/>
  <c r="J710" i="6"/>
  <c r="J714" i="6"/>
  <c r="J720" i="6"/>
  <c r="J724" i="6"/>
  <c r="J728" i="6"/>
  <c r="J732" i="6"/>
  <c r="J736" i="6"/>
  <c r="J743" i="6"/>
  <c r="J751" i="6"/>
  <c r="J740" i="6"/>
  <c r="J748" i="6"/>
  <c r="J754" i="6"/>
  <c r="J758" i="6"/>
  <c r="J762" i="6"/>
  <c r="J766" i="6"/>
  <c r="J771" i="6"/>
  <c r="J768" i="6"/>
  <c r="J772" i="6"/>
  <c r="J777" i="6"/>
  <c r="J781" i="6"/>
  <c r="J786" i="6"/>
  <c r="J789" i="6"/>
  <c r="J796" i="6"/>
  <c r="J802" i="6"/>
  <c r="G102" i="6"/>
  <c r="G86" i="6"/>
  <c r="G70" i="6"/>
  <c r="G54" i="6"/>
  <c r="J54" i="6" s="1"/>
  <c r="G38" i="6"/>
  <c r="F61" i="5" s="1"/>
  <c r="G22" i="6"/>
  <c r="J22" i="6" s="1"/>
  <c r="G117" i="6"/>
  <c r="F65" i="5" s="1"/>
  <c r="G101" i="6"/>
  <c r="J101" i="6" s="1"/>
  <c r="G85" i="6"/>
  <c r="F78" i="5" s="1"/>
  <c r="G69" i="6"/>
  <c r="J69" i="6" s="1"/>
  <c r="G53" i="6"/>
  <c r="G37" i="6"/>
  <c r="J37" i="6" s="1"/>
  <c r="G21" i="6"/>
  <c r="G112" i="6"/>
  <c r="G96" i="6"/>
  <c r="G80" i="6"/>
  <c r="G64" i="6"/>
  <c r="G48" i="6"/>
  <c r="G32" i="6"/>
  <c r="J32" i="6" s="1"/>
  <c r="G16" i="6"/>
  <c r="J16" i="6" s="1"/>
  <c r="AL5" i="6"/>
  <c r="V5" i="6"/>
  <c r="G111" i="6"/>
  <c r="J111" i="6" s="1"/>
  <c r="G95" i="6"/>
  <c r="J95" i="6" s="1"/>
  <c r="G79" i="6"/>
  <c r="J79" i="6" s="1"/>
  <c r="G63" i="6"/>
  <c r="G47" i="6"/>
  <c r="G31" i="6"/>
  <c r="J31" i="6" s="1"/>
  <c r="G15" i="6"/>
  <c r="AK5" i="6"/>
  <c r="U5" i="6"/>
  <c r="J288" i="6"/>
  <c r="J284" i="6"/>
  <c r="J280" i="6"/>
  <c r="J276" i="6"/>
  <c r="J272" i="6"/>
  <c r="J268" i="6"/>
  <c r="J264" i="6"/>
  <c r="J260" i="6"/>
  <c r="J256" i="6"/>
  <c r="J252" i="6"/>
  <c r="J248" i="6"/>
  <c r="J244" i="6"/>
  <c r="J240" i="6"/>
  <c r="J236" i="6"/>
  <c r="J232" i="6"/>
  <c r="G140" i="5" s="1"/>
  <c r="J228" i="6"/>
  <c r="G131" i="5" s="1"/>
  <c r="J224" i="6"/>
  <c r="J220" i="6"/>
  <c r="J216" i="6"/>
  <c r="G115" i="5" s="1"/>
  <c r="J212" i="6"/>
  <c r="J208" i="6"/>
  <c r="J204" i="6"/>
  <c r="J200" i="6"/>
  <c r="J196" i="6"/>
  <c r="J192" i="6"/>
  <c r="J188" i="6"/>
  <c r="J184" i="6"/>
  <c r="J180" i="6"/>
  <c r="J176" i="6"/>
  <c r="J172" i="6"/>
  <c r="J168" i="6"/>
  <c r="J164" i="6"/>
  <c r="H100" i="5" s="1"/>
  <c r="J160" i="6"/>
  <c r="H96" i="5" s="1"/>
  <c r="J156" i="6"/>
  <c r="J152" i="6"/>
  <c r="J148" i="6"/>
  <c r="J144" i="6"/>
  <c r="J140" i="6"/>
  <c r="J136" i="6"/>
  <c r="J132" i="6"/>
  <c r="J128" i="6"/>
  <c r="J124" i="6"/>
  <c r="J120" i="6"/>
  <c r="J291" i="6"/>
  <c r="J295" i="6"/>
  <c r="G146" i="5" s="1"/>
  <c r="J299" i="6"/>
  <c r="G150" i="5" s="1"/>
  <c r="J303" i="6"/>
  <c r="J307" i="6"/>
  <c r="J312" i="6"/>
  <c r="J316" i="6"/>
  <c r="J320" i="6"/>
  <c r="J324" i="6"/>
  <c r="J328" i="6"/>
  <c r="J332" i="6"/>
  <c r="J336" i="6"/>
  <c r="J340" i="6"/>
  <c r="J344" i="6"/>
  <c r="J348" i="6"/>
  <c r="J352" i="6"/>
  <c r="J356" i="6"/>
  <c r="J360" i="6"/>
  <c r="J364" i="6"/>
  <c r="J368" i="6"/>
  <c r="J372" i="6"/>
  <c r="J376" i="6"/>
  <c r="J384" i="6"/>
  <c r="J388" i="6"/>
  <c r="J392" i="6"/>
  <c r="J396" i="6"/>
  <c r="J400" i="6"/>
  <c r="J379" i="6"/>
  <c r="J403" i="6"/>
  <c r="J407" i="6"/>
  <c r="J410" i="6"/>
  <c r="J414" i="6"/>
  <c r="J418" i="6"/>
  <c r="J422" i="6"/>
  <c r="J426" i="6"/>
  <c r="J430" i="6"/>
  <c r="J434" i="6"/>
  <c r="J438" i="6"/>
  <c r="J442" i="6"/>
  <c r="J446" i="6"/>
  <c r="J450" i="6"/>
  <c r="J454" i="6"/>
  <c r="J458" i="6"/>
  <c r="J462" i="6"/>
  <c r="J466" i="6"/>
  <c r="J470" i="6"/>
  <c r="J474" i="6"/>
  <c r="J478" i="6"/>
  <c r="J482" i="6"/>
  <c r="J486" i="6"/>
  <c r="J490" i="6"/>
  <c r="J494" i="6"/>
  <c r="J498" i="6"/>
  <c r="J502" i="6"/>
  <c r="J506" i="6"/>
  <c r="J510" i="6"/>
  <c r="J514" i="6"/>
  <c r="J518" i="6"/>
  <c r="J522" i="6"/>
  <c r="J526" i="6"/>
  <c r="J530" i="6"/>
  <c r="J534" i="6"/>
  <c r="J538" i="6"/>
  <c r="J542" i="6"/>
  <c r="J546" i="6"/>
  <c r="J550" i="6"/>
  <c r="J554" i="6"/>
  <c r="J558" i="6"/>
  <c r="J562" i="6"/>
  <c r="J566" i="6"/>
  <c r="J570" i="6"/>
  <c r="J574" i="6"/>
  <c r="J578" i="6"/>
  <c r="J582" i="6"/>
  <c r="J586" i="6"/>
  <c r="J590" i="6"/>
  <c r="J594" i="6"/>
  <c r="J598" i="6"/>
  <c r="J602" i="6"/>
  <c r="J610" i="6"/>
  <c r="J607" i="6"/>
  <c r="J612" i="6"/>
  <c r="J616" i="6"/>
  <c r="J620" i="6"/>
  <c r="J624" i="6"/>
  <c r="J628" i="6"/>
  <c r="J632" i="6"/>
  <c r="J636" i="6"/>
  <c r="J640" i="6"/>
  <c r="J644" i="6"/>
  <c r="J648" i="6"/>
  <c r="J652" i="6"/>
  <c r="J656" i="6"/>
  <c r="J673" i="6"/>
  <c r="J681" i="6"/>
  <c r="J689" i="6"/>
  <c r="J695" i="6"/>
  <c r="J699" i="6"/>
  <c r="J703" i="6"/>
  <c r="J707" i="6"/>
  <c r="J658" i="6"/>
  <c r="J662" i="6"/>
  <c r="J666" i="6"/>
  <c r="J674" i="6"/>
  <c r="J682" i="6"/>
  <c r="J690" i="6"/>
  <c r="J711" i="6"/>
  <c r="J715" i="6"/>
  <c r="J716" i="6"/>
  <c r="J721" i="6"/>
  <c r="J725" i="6"/>
  <c r="J729" i="6"/>
  <c r="J733" i="6"/>
  <c r="J745" i="6"/>
  <c r="J737" i="6"/>
  <c r="J742" i="6"/>
  <c r="J750" i="6"/>
  <c r="J755" i="6"/>
  <c r="J759" i="6"/>
  <c r="J763" i="6"/>
  <c r="J773" i="6"/>
  <c r="J770" i="6"/>
  <c r="J774" i="6"/>
  <c r="J778" i="6"/>
  <c r="J782" i="6"/>
  <c r="J788" i="6"/>
  <c r="J783" i="6"/>
  <c r="J791" i="6"/>
  <c r="J798" i="6"/>
  <c r="J799" i="6"/>
  <c r="J803" i="6"/>
  <c r="J114" i="6"/>
  <c r="G106" i="6"/>
  <c r="J106" i="6" s="1"/>
  <c r="J98" i="6"/>
  <c r="G90" i="6"/>
  <c r="J90" i="6" s="1"/>
  <c r="J82" i="6"/>
  <c r="G74" i="6"/>
  <c r="J74" i="6" s="1"/>
  <c r="J66" i="6"/>
  <c r="G63" i="5" s="1"/>
  <c r="G58" i="6"/>
  <c r="J58" i="6" s="1"/>
  <c r="J50" i="6"/>
  <c r="G42" i="6"/>
  <c r="J42" i="6" s="1"/>
  <c r="J34" i="6"/>
  <c r="F50" i="5" s="1"/>
  <c r="G26" i="6"/>
  <c r="J26" i="6" s="1"/>
  <c r="J18" i="6"/>
  <c r="G44" i="5" s="1"/>
  <c r="G10" i="6"/>
  <c r="J10" i="6" s="1"/>
  <c r="J113" i="6"/>
  <c r="G105" i="6"/>
  <c r="J105" i="6" s="1"/>
  <c r="J97" i="6"/>
  <c r="G89" i="6"/>
  <c r="J89" i="6" s="1"/>
  <c r="J81" i="6"/>
  <c r="G74" i="5" s="1"/>
  <c r="G73" i="6"/>
  <c r="J73" i="6" s="1"/>
  <c r="J65" i="6"/>
  <c r="G57" i="6"/>
  <c r="J57" i="6" s="1"/>
  <c r="J49" i="6"/>
  <c r="G41" i="6"/>
  <c r="J41" i="6" s="1"/>
  <c r="J33" i="6"/>
  <c r="F49" i="5" s="1"/>
  <c r="G25" i="6"/>
  <c r="J25" i="6" s="1"/>
  <c r="J17" i="6"/>
  <c r="G29" i="5" s="1"/>
  <c r="G9" i="6"/>
  <c r="G116" i="6"/>
  <c r="J116" i="6" s="1"/>
  <c r="J108" i="6"/>
  <c r="G100" i="6"/>
  <c r="J100" i="6" s="1"/>
  <c r="J92" i="6"/>
  <c r="G84" i="6"/>
  <c r="J76" i="6"/>
  <c r="G68" i="6"/>
  <c r="J68" i="6" s="1"/>
  <c r="J60" i="6"/>
  <c r="G52" i="6"/>
  <c r="J52" i="6" s="1"/>
  <c r="J44" i="6"/>
  <c r="G36" i="6"/>
  <c r="J28" i="6"/>
  <c r="G20" i="6"/>
  <c r="J12" i="6"/>
  <c r="AH5" i="6"/>
  <c r="R5" i="6"/>
  <c r="G115" i="6"/>
  <c r="J115" i="6" s="1"/>
  <c r="J107" i="6"/>
  <c r="G99" i="6"/>
  <c r="J99" i="6" s="1"/>
  <c r="J91" i="6"/>
  <c r="G83" i="6"/>
  <c r="J75" i="6"/>
  <c r="G67" i="6"/>
  <c r="J67" i="6" s="1"/>
  <c r="J59" i="6"/>
  <c r="G51" i="6"/>
  <c r="J51" i="6" s="1"/>
  <c r="J43" i="6"/>
  <c r="G35" i="6"/>
  <c r="J35" i="6" s="1"/>
  <c r="J27" i="6"/>
  <c r="G19" i="6"/>
  <c r="J19" i="6" s="1"/>
  <c r="J11" i="6"/>
  <c r="G27" i="5" s="1"/>
  <c r="AG5" i="6"/>
  <c r="Q5" i="6"/>
  <c r="J287" i="6"/>
  <c r="J283" i="6"/>
  <c r="J279" i="6"/>
  <c r="J275" i="6"/>
  <c r="J271" i="6"/>
  <c r="J267" i="6"/>
  <c r="J263" i="6"/>
  <c r="J259" i="6"/>
  <c r="J255" i="6"/>
  <c r="J251" i="6"/>
  <c r="J247" i="6"/>
  <c r="J243" i="6"/>
  <c r="J239" i="6"/>
  <c r="J235" i="6"/>
  <c r="J231" i="6"/>
  <c r="G139" i="5" s="1"/>
  <c r="J227" i="6"/>
  <c r="G130" i="5" s="1"/>
  <c r="J223" i="6"/>
  <c r="J219" i="6"/>
  <c r="J215" i="6"/>
  <c r="G117" i="5" s="1"/>
  <c r="J211" i="6"/>
  <c r="J207" i="6"/>
  <c r="J203" i="6"/>
  <c r="J199" i="6"/>
  <c r="J195" i="6"/>
  <c r="J191" i="6"/>
  <c r="J187" i="6"/>
  <c r="J183" i="6"/>
  <c r="J179" i="6"/>
  <c r="J175" i="6"/>
  <c r="J171" i="6"/>
  <c r="J167" i="6"/>
  <c r="H103" i="5" s="1"/>
  <c r="J163" i="6"/>
  <c r="H99" i="5" s="1"/>
  <c r="J159" i="6"/>
  <c r="J155" i="6"/>
  <c r="J151" i="6"/>
  <c r="J147" i="6"/>
  <c r="J143" i="6"/>
  <c r="J139" i="6"/>
  <c r="J135" i="6"/>
  <c r="J131" i="6"/>
  <c r="J127" i="6"/>
  <c r="J123" i="6"/>
  <c r="J119" i="6"/>
  <c r="J292" i="6"/>
  <c r="J296" i="6"/>
  <c r="G147" i="5" s="1"/>
  <c r="J300" i="6"/>
  <c r="G151" i="5" s="1"/>
  <c r="J304" i="6"/>
  <c r="J308" i="6"/>
  <c r="J313" i="6"/>
  <c r="J317" i="6"/>
  <c r="J321" i="6"/>
  <c r="J325" i="6"/>
  <c r="J329" i="6"/>
  <c r="J333" i="6"/>
  <c r="J337" i="6"/>
  <c r="J341" i="6"/>
  <c r="J345" i="6"/>
  <c r="J349" i="6"/>
  <c r="J353" i="6"/>
  <c r="J357" i="6"/>
  <c r="J361" i="6"/>
  <c r="J365" i="6"/>
  <c r="J369" i="6"/>
  <c r="J373" i="6"/>
  <c r="J385" i="6"/>
  <c r="J389" i="6"/>
  <c r="J393" i="6"/>
  <c r="J397" i="6"/>
  <c r="J401" i="6"/>
  <c r="J381" i="6"/>
  <c r="J404" i="6"/>
  <c r="J408" i="6"/>
  <c r="J415" i="6"/>
  <c r="J419" i="6"/>
  <c r="J423" i="6"/>
  <c r="J427" i="6"/>
  <c r="J431" i="6"/>
  <c r="J435" i="6"/>
  <c r="J439" i="6"/>
  <c r="J443" i="6"/>
  <c r="J447" i="6"/>
  <c r="J451" i="6"/>
  <c r="J455" i="6"/>
  <c r="J459" i="6"/>
  <c r="J463" i="6"/>
  <c r="J467" i="6"/>
  <c r="J471" i="6"/>
  <c r="J475" i="6"/>
  <c r="J479" i="6"/>
  <c r="J483" i="6"/>
  <c r="J487" i="6"/>
  <c r="J491" i="6"/>
  <c r="J495" i="6"/>
  <c r="J499" i="6"/>
  <c r="J503" i="6"/>
  <c r="J507" i="6"/>
  <c r="J511" i="6"/>
  <c r="J515" i="6"/>
  <c r="J519" i="6"/>
  <c r="J523" i="6"/>
  <c r="J527" i="6"/>
  <c r="J531" i="6"/>
  <c r="J535" i="6"/>
  <c r="J539" i="6"/>
  <c r="J543" i="6"/>
  <c r="J547" i="6"/>
  <c r="J551" i="6"/>
  <c r="J555" i="6"/>
  <c r="J559" i="6"/>
  <c r="J563" i="6"/>
  <c r="J567" i="6"/>
  <c r="J571" i="6"/>
  <c r="J575" i="6"/>
  <c r="J579" i="6"/>
  <c r="J583" i="6"/>
  <c r="J587" i="6"/>
  <c r="J591" i="6"/>
  <c r="J595" i="6"/>
  <c r="J599" i="6"/>
  <c r="J604" i="6"/>
  <c r="J609" i="6"/>
  <c r="J613" i="6"/>
  <c r="J617" i="6"/>
  <c r="J621" i="6"/>
  <c r="J625" i="6"/>
  <c r="J629" i="6"/>
  <c r="J633" i="6"/>
  <c r="J637" i="6"/>
  <c r="J641" i="6"/>
  <c r="J645" i="6"/>
  <c r="J649" i="6"/>
  <c r="J653" i="6"/>
  <c r="J667" i="6"/>
  <c r="J675" i="6"/>
  <c r="J683" i="6"/>
  <c r="J691" i="6"/>
  <c r="J696" i="6"/>
  <c r="J700" i="6"/>
  <c r="J704" i="6"/>
  <c r="J708" i="6"/>
  <c r="J659" i="6"/>
  <c r="J663" i="6"/>
  <c r="J668" i="6"/>
  <c r="J676" i="6"/>
  <c r="J684" i="6"/>
  <c r="J692" i="6"/>
  <c r="J712" i="6"/>
  <c r="J717" i="6"/>
  <c r="J718" i="6"/>
  <c r="J722" i="6"/>
  <c r="J726" i="6"/>
  <c r="J730" i="6"/>
  <c r="J734" i="6"/>
  <c r="J739" i="6"/>
  <c r="J747" i="6"/>
  <c r="J738" i="6"/>
  <c r="J744" i="6"/>
  <c r="J752" i="6"/>
  <c r="J756" i="6"/>
  <c r="J760" i="6"/>
  <c r="J764" i="6"/>
  <c r="J767" i="6"/>
  <c r="J775" i="6"/>
  <c r="J779" i="6"/>
  <c r="J790" i="6"/>
  <c r="J785" i="6"/>
  <c r="J793" i="6"/>
  <c r="J795" i="6"/>
  <c r="J800" i="6"/>
  <c r="J804" i="6"/>
  <c r="G110" i="6"/>
  <c r="J110" i="6" s="1"/>
  <c r="J102" i="6"/>
  <c r="G94" i="6"/>
  <c r="J94" i="6" s="1"/>
  <c r="G78" i="6"/>
  <c r="J78" i="6" s="1"/>
  <c r="J70" i="6"/>
  <c r="G62" i="6"/>
  <c r="J62" i="6" s="1"/>
  <c r="G46" i="6"/>
  <c r="J46" i="6" s="1"/>
  <c r="J38" i="6"/>
  <c r="G61" i="5" s="1"/>
  <c r="G30" i="6"/>
  <c r="J30" i="6" s="1"/>
  <c r="G14" i="6"/>
  <c r="G109" i="6"/>
  <c r="J109" i="6" s="1"/>
  <c r="G93" i="6"/>
  <c r="J93" i="6" s="1"/>
  <c r="J85" i="6"/>
  <c r="G78" i="5" s="1"/>
  <c r="G77" i="6"/>
  <c r="J77" i="6" s="1"/>
  <c r="G61" i="6"/>
  <c r="J61" i="6" s="1"/>
  <c r="J53" i="6"/>
  <c r="G45" i="6"/>
  <c r="G29" i="6"/>
  <c r="J29" i="6" s="1"/>
  <c r="J21" i="6"/>
  <c r="G13" i="6"/>
  <c r="J13" i="6" s="1"/>
  <c r="G289" i="6"/>
  <c r="J289" i="6" s="1"/>
  <c r="J112" i="6"/>
  <c r="G104" i="6"/>
  <c r="J104" i="6" s="1"/>
  <c r="J96" i="6"/>
  <c r="G88" i="6"/>
  <c r="G72" i="6"/>
  <c r="J72" i="6" s="1"/>
  <c r="J64" i="6"/>
  <c r="G56" i="6"/>
  <c r="G40" i="6"/>
  <c r="J40" i="6" s="1"/>
  <c r="G24" i="6"/>
  <c r="J24" i="6" s="1"/>
  <c r="AD5" i="6"/>
  <c r="N5" i="6"/>
  <c r="G103" i="6"/>
  <c r="J103" i="6" s="1"/>
  <c r="G87" i="6"/>
  <c r="G71" i="6"/>
  <c r="J71" i="6" s="1"/>
  <c r="J63" i="6"/>
  <c r="G55" i="6"/>
  <c r="G39" i="6"/>
  <c r="J39" i="6" s="1"/>
  <c r="G23" i="6"/>
  <c r="J23" i="6" s="1"/>
  <c r="AC5" i="6"/>
  <c r="M5" i="6"/>
  <c r="J103" i="5" l="1"/>
  <c r="L103" i="5"/>
  <c r="M103" i="5" s="1"/>
  <c r="I103" i="5"/>
  <c r="L74" i="5"/>
  <c r="M74" i="5" s="1"/>
  <c r="I74" i="5"/>
  <c r="J74" i="5" s="1"/>
  <c r="H151" i="5"/>
  <c r="K151" i="5"/>
  <c r="L151" i="5" s="1"/>
  <c r="I151" i="5"/>
  <c r="H116" i="5"/>
  <c r="K116" i="5"/>
  <c r="L116" i="5" s="1"/>
  <c r="I116" i="5"/>
  <c r="I742" i="6"/>
  <c r="I750" i="6"/>
  <c r="I763" i="6"/>
  <c r="I774" i="6"/>
  <c r="I767" i="6"/>
  <c r="I775" i="6"/>
  <c r="I779" i="6"/>
  <c r="I784" i="6"/>
  <c r="I792" i="6"/>
  <c r="I787" i="6"/>
  <c r="I795" i="6"/>
  <c r="I799" i="6"/>
  <c r="I803" i="6"/>
  <c r="B154" i="5"/>
  <c r="A154" i="5"/>
  <c r="B68" i="5"/>
  <c r="I117" i="5"/>
  <c r="H117" i="5"/>
  <c r="K117" i="5"/>
  <c r="L117" i="5" s="1"/>
  <c r="I29" i="5"/>
  <c r="L29" i="5"/>
  <c r="M29" i="5" s="1"/>
  <c r="J96" i="5"/>
  <c r="I96" i="5"/>
  <c r="L96" i="5"/>
  <c r="M96" i="5" s="1"/>
  <c r="J80" i="6"/>
  <c r="G77" i="5" s="1"/>
  <c r="F77" i="5"/>
  <c r="K137" i="5"/>
  <c r="L137" i="5" s="1"/>
  <c r="H137" i="5"/>
  <c r="J55" i="6"/>
  <c r="G31" i="5" s="1"/>
  <c r="F31" i="5"/>
  <c r="H131" i="5"/>
  <c r="K131" i="5"/>
  <c r="L131" i="5" s="1"/>
  <c r="I131" i="5"/>
  <c r="J117" i="6"/>
  <c r="G65" i="5" s="1"/>
  <c r="H147" i="5"/>
  <c r="K147" i="5"/>
  <c r="L147" i="5" s="1"/>
  <c r="I147" i="5"/>
  <c r="J83" i="6"/>
  <c r="G76" i="5" s="1"/>
  <c r="F76" i="5"/>
  <c r="J20" i="6"/>
  <c r="G40" i="5" s="1"/>
  <c r="F40" i="5"/>
  <c r="J84" i="6"/>
  <c r="G81" i="5" s="1"/>
  <c r="F81" i="5"/>
  <c r="L44" i="5"/>
  <c r="M44" i="5" s="1"/>
  <c r="I44" i="5"/>
  <c r="I115" i="5"/>
  <c r="K115" i="5"/>
  <c r="L115" i="5" s="1"/>
  <c r="H115" i="5"/>
  <c r="K140" i="5"/>
  <c r="L140" i="5" s="1"/>
  <c r="H140" i="5"/>
  <c r="J48" i="6"/>
  <c r="G83" i="5" s="1"/>
  <c r="F83" i="5"/>
  <c r="J86" i="6"/>
  <c r="G79" i="5" s="1"/>
  <c r="F79" i="5"/>
  <c r="H149" i="5"/>
  <c r="K149" i="5"/>
  <c r="L149" i="5" s="1"/>
  <c r="I149" i="5"/>
  <c r="I744" i="6"/>
  <c r="I760" i="6"/>
  <c r="I764" i="6"/>
  <c r="I768" i="6"/>
  <c r="I769" i="6"/>
  <c r="I776" i="6"/>
  <c r="I780" i="6"/>
  <c r="I786" i="6"/>
  <c r="I793" i="6"/>
  <c r="I789" i="6"/>
  <c r="I797" i="6"/>
  <c r="I800" i="6"/>
  <c r="I98" i="5"/>
  <c r="L98" i="5"/>
  <c r="M98" i="5" s="1"/>
  <c r="J98" i="5"/>
  <c r="H129" i="5"/>
  <c r="K129" i="5"/>
  <c r="L129" i="5" s="1"/>
  <c r="I129" i="5"/>
  <c r="E44" i="5"/>
  <c r="J87" i="6"/>
  <c r="G75" i="5" s="1"/>
  <c r="F75" i="5"/>
  <c r="J56" i="6"/>
  <c r="G62" i="5" s="1"/>
  <c r="H61" i="5" s="1"/>
  <c r="F62" i="5"/>
  <c r="H139" i="5"/>
  <c r="K139" i="5"/>
  <c r="L139" i="5" s="1"/>
  <c r="J36" i="6"/>
  <c r="F51" i="5" s="1"/>
  <c r="E51" i="5"/>
  <c r="H63" i="5"/>
  <c r="L63" i="5"/>
  <c r="M63" i="5" s="1"/>
  <c r="I63" i="5"/>
  <c r="J63" i="5" s="1"/>
  <c r="I146" i="5"/>
  <c r="H146" i="5"/>
  <c r="K146" i="5"/>
  <c r="L146" i="5" s="1"/>
  <c r="L101" i="5"/>
  <c r="M101" i="5" s="1"/>
  <c r="J101" i="5"/>
  <c r="I101" i="5"/>
  <c r="I61" i="5"/>
  <c r="J61" i="5" s="1"/>
  <c r="L61" i="5"/>
  <c r="M61" i="5" s="1"/>
  <c r="I27" i="5"/>
  <c r="L27" i="5"/>
  <c r="M27" i="5" s="1"/>
  <c r="J100" i="5"/>
  <c r="L100" i="5"/>
  <c r="M100" i="5" s="1"/>
  <c r="I100" i="5"/>
  <c r="J47" i="6"/>
  <c r="G82" i="5" s="1"/>
  <c r="F82" i="5"/>
  <c r="J88" i="6"/>
  <c r="G80" i="5" s="1"/>
  <c r="F80" i="5"/>
  <c r="J45" i="6"/>
  <c r="G42" i="5" s="1"/>
  <c r="F42" i="5"/>
  <c r="I78" i="5"/>
  <c r="J78" i="5" s="1"/>
  <c r="L78" i="5"/>
  <c r="M78" i="5" s="1"/>
  <c r="J14" i="6"/>
  <c r="G41" i="5" s="1"/>
  <c r="F41" i="5"/>
  <c r="J99" i="5"/>
  <c r="I99" i="5"/>
  <c r="L99" i="5"/>
  <c r="M99" i="5" s="1"/>
  <c r="I130" i="5"/>
  <c r="K130" i="5"/>
  <c r="L130" i="5" s="1"/>
  <c r="H130" i="5"/>
  <c r="J9" i="6"/>
  <c r="F28" i="5"/>
  <c r="I150" i="5"/>
  <c r="K150" i="5"/>
  <c r="L150" i="5" s="1"/>
  <c r="H150" i="5"/>
  <c r="J15" i="6"/>
  <c r="G30" i="5" s="1"/>
  <c r="F30" i="5"/>
  <c r="L97" i="5"/>
  <c r="M97" i="5" s="1"/>
  <c r="J97" i="5"/>
  <c r="I97" i="5"/>
  <c r="I128" i="5"/>
  <c r="K128" i="5"/>
  <c r="L128" i="5" s="1"/>
  <c r="H128" i="5"/>
  <c r="I148" i="5"/>
  <c r="K148" i="5"/>
  <c r="L148" i="5" s="1"/>
  <c r="H148" i="5"/>
  <c r="J118" i="6"/>
  <c r="G64" i="5" s="1"/>
  <c r="F64" i="5"/>
  <c r="I102" i="5"/>
  <c r="L102" i="5"/>
  <c r="M102" i="5" s="1"/>
  <c r="J102" i="5"/>
  <c r="H118" i="5"/>
  <c r="K118" i="5"/>
  <c r="L118" i="5" s="1"/>
  <c r="I118" i="5"/>
  <c r="H138" i="5"/>
  <c r="K138" i="5"/>
  <c r="L138" i="5" s="1"/>
  <c r="E43" i="5"/>
  <c r="E40" i="5"/>
  <c r="S2" i="14" a="1"/>
  <c r="S2" i="14" s="1"/>
  <c r="L2" i="14"/>
  <c r="M2" i="14" s="1"/>
  <c r="L3" i="14"/>
  <c r="M3" i="14" s="1"/>
  <c r="L97" i="14"/>
  <c r="M97" i="14" s="1"/>
  <c r="L66" i="14"/>
  <c r="M66" i="14" s="1"/>
  <c r="L30" i="14"/>
  <c r="M30" i="14" s="1"/>
  <c r="L16" i="14"/>
  <c r="M16" i="14" s="1"/>
  <c r="L5" i="14"/>
  <c r="M5" i="14" s="1"/>
  <c r="L78" i="14"/>
  <c r="M78" i="14" s="1"/>
  <c r="L77" i="14"/>
  <c r="M77" i="14" s="1"/>
  <c r="L83" i="14"/>
  <c r="M83" i="14" s="1"/>
  <c r="L46" i="14"/>
  <c r="M46" i="14" s="1"/>
  <c r="L38" i="14"/>
  <c r="M38" i="14" s="1"/>
  <c r="L70" i="14"/>
  <c r="M70" i="14" s="1"/>
  <c r="L96" i="14"/>
  <c r="M96" i="14" s="1"/>
  <c r="L76" i="14"/>
  <c r="M76" i="14" s="1"/>
  <c r="L55" i="14"/>
  <c r="M55" i="14" s="1"/>
  <c r="L45" i="14"/>
  <c r="M45" i="14" s="1"/>
  <c r="L37" i="14"/>
  <c r="M37" i="14" s="1"/>
  <c r="L29" i="14"/>
  <c r="M29" i="14" s="1"/>
  <c r="L17" i="14"/>
  <c r="M17" i="14" s="1"/>
  <c r="L24" i="14"/>
  <c r="M24" i="14" s="1"/>
  <c r="L22" i="14"/>
  <c r="M22" i="14" s="1"/>
  <c r="L90" i="14"/>
  <c r="M90" i="14" s="1"/>
  <c r="L89" i="14"/>
  <c r="M89" i="14" s="1"/>
  <c r="L88" i="14"/>
  <c r="M88" i="14" s="1"/>
  <c r="L95" i="14"/>
  <c r="M95" i="14" s="1"/>
  <c r="L71" i="14"/>
  <c r="M71" i="14" s="1"/>
  <c r="L64" i="14"/>
  <c r="M64" i="14" s="1"/>
  <c r="L52" i="14"/>
  <c r="M52" i="14" s="1"/>
  <c r="L42" i="14"/>
  <c r="M42" i="14" s="1"/>
  <c r="L34" i="14"/>
  <c r="M34" i="14" s="1"/>
  <c r="L26" i="14"/>
  <c r="M26" i="14" s="1"/>
  <c r="L53" i="14"/>
  <c r="M53" i="14" s="1"/>
  <c r="E41" i="5"/>
  <c r="F43" i="5"/>
  <c r="G43" i="5" s="1"/>
  <c r="I119" i="5"/>
  <c r="H119" i="5"/>
  <c r="K119" i="5"/>
  <c r="L119" i="5" s="1"/>
  <c r="F16" i="10"/>
  <c r="F15" i="10"/>
  <c r="F17" i="10"/>
  <c r="J17" i="10" s="1"/>
  <c r="I19" i="10"/>
  <c r="F13" i="10"/>
  <c r="B24" i="10" s="1"/>
  <c r="F14" i="10"/>
  <c r="K14" i="11"/>
  <c r="K26" i="11"/>
  <c r="K42" i="11"/>
  <c r="K28" i="11"/>
  <c r="K49" i="11"/>
  <c r="K18" i="11"/>
  <c r="K34" i="11"/>
  <c r="K15" i="11"/>
  <c r="K31" i="11"/>
  <c r="K47" i="11"/>
  <c r="P47" i="11" s="1"/>
  <c r="K33" i="11"/>
  <c r="K16" i="11"/>
  <c r="K32" i="11"/>
  <c r="K48" i="11"/>
  <c r="P48" i="11" s="1"/>
  <c r="K23" i="11"/>
  <c r="K39" i="11"/>
  <c r="K35" i="11"/>
  <c r="K17" i="11"/>
  <c r="K40" i="11"/>
  <c r="K21" i="11"/>
  <c r="K27" i="11"/>
  <c r="K43" i="11"/>
  <c r="K22" i="11"/>
  <c r="K38" i="11"/>
  <c r="K24" i="11"/>
  <c r="K44" i="11"/>
  <c r="K25" i="11"/>
  <c r="K41" i="11"/>
  <c r="H44" i="5" l="1"/>
  <c r="A68" i="5"/>
  <c r="I43" i="5"/>
  <c r="H43" i="5"/>
  <c r="L43" i="5"/>
  <c r="M43" i="5" s="1"/>
  <c r="X19" i="14"/>
  <c r="W6" i="14"/>
  <c r="X12" i="14"/>
  <c r="X7" i="14"/>
  <c r="X18" i="14"/>
  <c r="X5" i="14"/>
  <c r="Y10" i="14"/>
  <c r="X6" i="14"/>
  <c r="X15" i="14"/>
  <c r="W18" i="14"/>
  <c r="W9" i="14"/>
  <c r="W12" i="14"/>
  <c r="W20" i="14"/>
  <c r="W11" i="14"/>
  <c r="W3" i="14"/>
  <c r="X21" i="14"/>
  <c r="W14" i="14"/>
  <c r="Y12" i="14"/>
  <c r="X4" i="14"/>
  <c r="X16" i="14"/>
  <c r="Y16" i="14"/>
  <c r="Y23" i="14"/>
  <c r="X3" i="14"/>
  <c r="X22" i="14"/>
  <c r="Y6" i="14"/>
  <c r="Y15" i="14"/>
  <c r="Y7" i="14"/>
  <c r="W8" i="14"/>
  <c r="Y18" i="14"/>
  <c r="Y9" i="14"/>
  <c r="W19" i="14"/>
  <c r="X11" i="14"/>
  <c r="Y4" i="14"/>
  <c r="Y17" i="14"/>
  <c r="W17" i="14"/>
  <c r="X8" i="14"/>
  <c r="X13" i="14"/>
  <c r="X20" i="14"/>
  <c r="X14" i="14"/>
  <c r="Y19" i="14"/>
  <c r="W22" i="14"/>
  <c r="W13" i="14"/>
  <c r="W5" i="14"/>
  <c r="W4" i="14"/>
  <c r="W15" i="14"/>
  <c r="W7" i="14"/>
  <c r="X17" i="14"/>
  <c r="X9" i="14"/>
  <c r="W10" i="14"/>
  <c r="Y14" i="14"/>
  <c r="W21" i="14"/>
  <c r="Y8" i="14"/>
  <c r="W16" i="14"/>
  <c r="X10" i="14"/>
  <c r="Y21" i="14"/>
  <c r="Y20" i="14"/>
  <c r="Y11" i="14"/>
  <c r="Y3" i="14"/>
  <c r="Y22" i="14"/>
  <c r="Y13" i="14"/>
  <c r="Y5" i="14"/>
  <c r="P38" i="11"/>
  <c r="D67" i="8"/>
  <c r="P16" i="11"/>
  <c r="D51" i="8"/>
  <c r="P15" i="11"/>
  <c r="D50" i="8"/>
  <c r="B27" i="10"/>
  <c r="J16" i="10"/>
  <c r="P25" i="11"/>
  <c r="D58" i="8"/>
  <c r="P40" i="11"/>
  <c r="D69" i="8"/>
  <c r="P33" i="11"/>
  <c r="D64" i="8"/>
  <c r="P42" i="11"/>
  <c r="D71" i="8"/>
  <c r="I30" i="5"/>
  <c r="L30" i="5"/>
  <c r="M30" i="5" s="1"/>
  <c r="I80" i="5"/>
  <c r="J80" i="5" s="1"/>
  <c r="H80" i="5"/>
  <c r="L80" i="5"/>
  <c r="M80" i="5" s="1"/>
  <c r="I76" i="5"/>
  <c r="L76" i="5"/>
  <c r="M76" i="5" s="1"/>
  <c r="H76" i="5"/>
  <c r="P44" i="11"/>
  <c r="D73" i="8"/>
  <c r="P43" i="11"/>
  <c r="Q43" i="11" s="1"/>
  <c r="D72" i="8"/>
  <c r="P17" i="11"/>
  <c r="D52" i="8"/>
  <c r="P18" i="11"/>
  <c r="Q18" i="11" s="1"/>
  <c r="D53" i="8"/>
  <c r="P26" i="11"/>
  <c r="D59" i="8"/>
  <c r="L64" i="5"/>
  <c r="M64" i="5" s="1"/>
  <c r="H64" i="5"/>
  <c r="I64" i="5"/>
  <c r="J64" i="5" s="1"/>
  <c r="G28" i="5"/>
  <c r="H2" i="14" a="1"/>
  <c r="L41" i="5"/>
  <c r="M41" i="5" s="1"/>
  <c r="I41" i="5"/>
  <c r="H41" i="5"/>
  <c r="B122" i="5"/>
  <c r="B18" i="5" s="1"/>
  <c r="N98" i="4" s="1"/>
  <c r="A122" i="5"/>
  <c r="I31" i="5"/>
  <c r="L31" i="5"/>
  <c r="M31" i="5" s="1"/>
  <c r="H31" i="5"/>
  <c r="L77" i="5"/>
  <c r="M77" i="5" s="1"/>
  <c r="I77" i="5"/>
  <c r="J77" i="5" s="1"/>
  <c r="H77" i="5"/>
  <c r="B17" i="5"/>
  <c r="N94" i="4" s="1"/>
  <c r="P22" i="11"/>
  <c r="D55" i="8"/>
  <c r="P23" i="11"/>
  <c r="D56" i="8"/>
  <c r="P34" i="11"/>
  <c r="D65" i="8"/>
  <c r="K14" i="10"/>
  <c r="K16" i="10"/>
  <c r="K15" i="10"/>
  <c r="K13" i="10"/>
  <c r="K17" i="10"/>
  <c r="J40" i="5"/>
  <c r="C55" i="5" s="1"/>
  <c r="J27" i="5"/>
  <c r="L75" i="5"/>
  <c r="M75" i="5" s="1"/>
  <c r="I75" i="5"/>
  <c r="J75" i="5" s="1"/>
  <c r="B11" i="5" s="1"/>
  <c r="N63" i="4" s="1"/>
  <c r="H75" i="5"/>
  <c r="H79" i="5"/>
  <c r="I79" i="5"/>
  <c r="J79" i="5" s="1"/>
  <c r="B12" i="5" s="1"/>
  <c r="N68" i="4" s="1"/>
  <c r="L79" i="5"/>
  <c r="M79" i="5" s="1"/>
  <c r="L81" i="5"/>
  <c r="M81" i="5" s="1"/>
  <c r="H81" i="5"/>
  <c r="I81" i="5"/>
  <c r="I65" i="5"/>
  <c r="J65" i="5" s="1"/>
  <c r="L65" i="5"/>
  <c r="M65" i="5" s="1"/>
  <c r="H65" i="5"/>
  <c r="P24" i="11"/>
  <c r="D57" i="8"/>
  <c r="P27" i="11"/>
  <c r="Q27" i="11" s="1"/>
  <c r="D60" i="8"/>
  <c r="P35" i="11"/>
  <c r="D66" i="8"/>
  <c r="P32" i="11"/>
  <c r="Q32" i="11" s="1"/>
  <c r="D63" i="8"/>
  <c r="P31" i="11"/>
  <c r="D62" i="8"/>
  <c r="P14" i="11"/>
  <c r="Q40" i="11" s="1"/>
  <c r="D49" i="8"/>
  <c r="B25" i="10"/>
  <c r="J14" i="10"/>
  <c r="B26" i="10"/>
  <c r="J15" i="10"/>
  <c r="H78" i="5"/>
  <c r="I42" i="5"/>
  <c r="L42" i="5"/>
  <c r="M42" i="5" s="1"/>
  <c r="H42" i="5"/>
  <c r="L82" i="5"/>
  <c r="M82" i="5" s="1"/>
  <c r="H82" i="5"/>
  <c r="I82" i="5"/>
  <c r="J82" i="5" s="1"/>
  <c r="H62" i="5"/>
  <c r="D68" i="5" s="1"/>
  <c r="L62" i="5"/>
  <c r="M62" i="5" s="1"/>
  <c r="I62" i="5"/>
  <c r="J62" i="5" s="1"/>
  <c r="I83" i="5"/>
  <c r="J83" i="5" s="1"/>
  <c r="L83" i="5"/>
  <c r="M83" i="5" s="1"/>
  <c r="H83" i="5"/>
  <c r="I40" i="5"/>
  <c r="L40" i="5"/>
  <c r="M40" i="5" s="1"/>
  <c r="H40" i="5"/>
  <c r="P41" i="11"/>
  <c r="D70" i="8"/>
  <c r="P21" i="11"/>
  <c r="Q21" i="11" s="1"/>
  <c r="D54" i="8"/>
  <c r="P39" i="11"/>
  <c r="D68" i="8"/>
  <c r="P28" i="11"/>
  <c r="Q28" i="11" s="1"/>
  <c r="D61" i="8"/>
  <c r="J42" i="5"/>
  <c r="J29" i="5"/>
  <c r="H74" i="5"/>
  <c r="J13" i="10"/>
  <c r="Q25" i="11"/>
  <c r="Q38" i="11"/>
  <c r="Q15" i="11"/>
  <c r="Q34" i="11"/>
  <c r="Q17" i="11"/>
  <c r="Q26" i="11"/>
  <c r="Q31" i="11"/>
  <c r="Q30" i="11"/>
  <c r="Q19" i="11"/>
  <c r="F69" i="8" l="1"/>
  <c r="P36" i="8"/>
  <c r="Q45" i="11"/>
  <c r="Q41" i="11"/>
  <c r="P33" i="8"/>
  <c r="F66" i="8"/>
  <c r="I28" i="5"/>
  <c r="L28" i="5"/>
  <c r="M28" i="5" s="1"/>
  <c r="H28" i="5"/>
  <c r="H29" i="5"/>
  <c r="H27" i="5"/>
  <c r="F59" i="8"/>
  <c r="P26" i="8"/>
  <c r="F52" i="8"/>
  <c r="P19" i="8"/>
  <c r="F73" i="8"/>
  <c r="P40" i="8"/>
  <c r="J76" i="5"/>
  <c r="B9" i="5"/>
  <c r="N55" i="4" s="1"/>
  <c r="C68" i="5"/>
  <c r="B6" i="5" s="1"/>
  <c r="N21" i="4" s="1"/>
  <c r="H2" i="14"/>
  <c r="AE18" i="14" s="1"/>
  <c r="K19" i="9" s="1"/>
  <c r="A19" i="9" s="1"/>
  <c r="AE44" i="14"/>
  <c r="K45" i="9" s="1"/>
  <c r="A45" i="9" s="1"/>
  <c r="AE40" i="14"/>
  <c r="K41" i="9" s="1"/>
  <c r="A41" i="9" s="1"/>
  <c r="AE36" i="14"/>
  <c r="K37" i="9" s="1"/>
  <c r="A37" i="9" s="1"/>
  <c r="AE32" i="14"/>
  <c r="K33" i="9" s="1"/>
  <c r="A33" i="9" s="1"/>
  <c r="AE28" i="14"/>
  <c r="K29" i="9" s="1"/>
  <c r="A29" i="9" s="1"/>
  <c r="AE24" i="14"/>
  <c r="K25" i="9" s="1"/>
  <c r="A25" i="9" s="1"/>
  <c r="AE50" i="14"/>
  <c r="K51" i="9" s="1"/>
  <c r="A51" i="9" s="1"/>
  <c r="AE21" i="14"/>
  <c r="K22" i="9" s="1"/>
  <c r="A22" i="9" s="1"/>
  <c r="AE47" i="14"/>
  <c r="K48" i="9" s="1"/>
  <c r="A48" i="9" s="1"/>
  <c r="AE43" i="14"/>
  <c r="K44" i="9" s="1"/>
  <c r="A44" i="9" s="1"/>
  <c r="AE39" i="14"/>
  <c r="K40" i="9" s="1"/>
  <c r="A40" i="9" s="1"/>
  <c r="AE35" i="14"/>
  <c r="K36" i="9" s="1"/>
  <c r="A36" i="9" s="1"/>
  <c r="AE31" i="14"/>
  <c r="K32" i="9" s="1"/>
  <c r="A32" i="9" s="1"/>
  <c r="AE27" i="14"/>
  <c r="K28" i="9" s="1"/>
  <c r="A28" i="9" s="1"/>
  <c r="AE20" i="14"/>
  <c r="K21" i="9" s="1"/>
  <c r="A21" i="9" s="1"/>
  <c r="AE23" i="14"/>
  <c r="K24" i="9" s="1"/>
  <c r="A24" i="9" s="1"/>
  <c r="AE45" i="14"/>
  <c r="K46" i="9" s="1"/>
  <c r="A46" i="9" s="1"/>
  <c r="AE37" i="14"/>
  <c r="K38" i="9" s="1"/>
  <c r="A38" i="9" s="1"/>
  <c r="AE29" i="14"/>
  <c r="K30" i="9" s="1"/>
  <c r="A30" i="9" s="1"/>
  <c r="AE49" i="14"/>
  <c r="K50" i="9" s="1"/>
  <c r="A50" i="9" s="1"/>
  <c r="AE51" i="14"/>
  <c r="K52" i="9" s="1"/>
  <c r="A52" i="9" s="1"/>
  <c r="AE42" i="14"/>
  <c r="K43" i="9" s="1"/>
  <c r="A43" i="9" s="1"/>
  <c r="AE26" i="14"/>
  <c r="K27" i="9" s="1"/>
  <c r="A27" i="9" s="1"/>
  <c r="AE22" i="14"/>
  <c r="K23" i="9" s="1"/>
  <c r="A23" i="9" s="1"/>
  <c r="AE48" i="14"/>
  <c r="K49" i="9" s="1"/>
  <c r="A49" i="9" s="1"/>
  <c r="AE34" i="14"/>
  <c r="K35" i="9" s="1"/>
  <c r="A35" i="9" s="1"/>
  <c r="AE52" i="14"/>
  <c r="K53" i="9" s="1"/>
  <c r="A53" i="9" s="1"/>
  <c r="AE41" i="14"/>
  <c r="K42" i="9" s="1"/>
  <c r="A42" i="9" s="1"/>
  <c r="AE33" i="14"/>
  <c r="K34" i="9" s="1"/>
  <c r="A34" i="9" s="1"/>
  <c r="AE25" i="14"/>
  <c r="K26" i="9" s="1"/>
  <c r="A26" i="9" s="1"/>
  <c r="AE46" i="14"/>
  <c r="K47" i="9" s="1"/>
  <c r="A47" i="9" s="1"/>
  <c r="AE38" i="14"/>
  <c r="K39" i="9" s="1"/>
  <c r="A39" i="9" s="1"/>
  <c r="AE30" i="14"/>
  <c r="K31" i="9" s="1"/>
  <c r="A31" i="9" s="1"/>
  <c r="AE19" i="14"/>
  <c r="K20" i="9" s="1"/>
  <c r="A20" i="9" s="1"/>
  <c r="F51" i="8"/>
  <c r="P18" i="8"/>
  <c r="Q16" i="11"/>
  <c r="F70" i="8"/>
  <c r="P37" i="8"/>
  <c r="Q29" i="11"/>
  <c r="Q20" i="11"/>
  <c r="Q35" i="11"/>
  <c r="Q47" i="11"/>
  <c r="Q44" i="11"/>
  <c r="Q23" i="11"/>
  <c r="Q39" i="11"/>
  <c r="Q22" i="11"/>
  <c r="J81" i="5"/>
  <c r="B10" i="5"/>
  <c r="N59" i="4" s="1"/>
  <c r="F65" i="8"/>
  <c r="P32" i="8"/>
  <c r="P22" i="8"/>
  <c r="F55" i="8"/>
  <c r="J31" i="5"/>
  <c r="J44" i="5"/>
  <c r="H30" i="5"/>
  <c r="F64" i="8"/>
  <c r="P31" i="8"/>
  <c r="P25" i="8"/>
  <c r="F58" i="8"/>
  <c r="P17" i="8"/>
  <c r="F50" i="8"/>
  <c r="F67" i="8"/>
  <c r="P34" i="8"/>
  <c r="X24" i="14"/>
  <c r="W24" i="14"/>
  <c r="F56" i="8"/>
  <c r="P23" i="8"/>
  <c r="P38" i="8"/>
  <c r="F71" i="8"/>
  <c r="Q14" i="11"/>
  <c r="Q33" i="11"/>
  <c r="Q24" i="11"/>
  <c r="B24" i="12" s="1"/>
  <c r="F68" i="8"/>
  <c r="P35" i="8"/>
  <c r="F62" i="8"/>
  <c r="P29" i="8"/>
  <c r="F57" i="8"/>
  <c r="P24" i="8"/>
  <c r="Q36" i="11"/>
  <c r="Q46" i="11"/>
  <c r="Q37" i="11"/>
  <c r="Q48" i="11"/>
  <c r="Q42" i="11"/>
  <c r="F61" i="8"/>
  <c r="P28" i="8"/>
  <c r="F54" i="8"/>
  <c r="P21" i="8"/>
  <c r="A55" i="5"/>
  <c r="B5" i="5" s="1"/>
  <c r="N17" i="4" s="1"/>
  <c r="B55" i="5"/>
  <c r="F49" i="8"/>
  <c r="P16" i="8"/>
  <c r="P30" i="8"/>
  <c r="F63" i="8"/>
  <c r="F60" i="8"/>
  <c r="P27" i="8"/>
  <c r="F53" i="8"/>
  <c r="P20" i="8"/>
  <c r="F72" i="8"/>
  <c r="P39" i="8"/>
  <c r="J30" i="5"/>
  <c r="J43" i="5"/>
  <c r="Y24" i="14"/>
  <c r="B39" i="12"/>
  <c r="B32" i="12"/>
  <c r="B20" i="12"/>
  <c r="B16" i="12"/>
  <c r="B34" i="12"/>
  <c r="B36" i="12"/>
  <c r="B35" i="12"/>
  <c r="B29" i="12"/>
  <c r="B22" i="12"/>
  <c r="B37" i="12"/>
  <c r="B19" i="12"/>
  <c r="B30" i="12"/>
  <c r="B17" i="12"/>
  <c r="B25" i="12" l="1"/>
  <c r="B13" i="12"/>
  <c r="B15" i="12"/>
  <c r="B21" i="12"/>
  <c r="B33" i="12"/>
  <c r="B18" i="12"/>
  <c r="B31" i="12"/>
  <c r="B34" i="5"/>
  <c r="C34" i="5"/>
  <c r="A34" i="5"/>
  <c r="B4" i="5" s="1"/>
  <c r="N13" i="4" s="1"/>
  <c r="J28" i="5"/>
  <c r="J41" i="5"/>
  <c r="B27" i="12"/>
  <c r="B38" i="12"/>
  <c r="B14" i="12"/>
  <c r="B23" i="12"/>
  <c r="B28" i="12"/>
  <c r="B26" i="12"/>
  <c r="S15" i="12"/>
  <c r="D15" i="12"/>
  <c r="V15" i="12"/>
  <c r="R15" i="12"/>
  <c r="C15" i="12"/>
  <c r="P15" i="12"/>
  <c r="U15" i="12"/>
  <c r="T15" i="12"/>
  <c r="A55" i="12"/>
  <c r="Q15" i="12"/>
  <c r="A77" i="12"/>
  <c r="T37" i="12"/>
  <c r="P37" i="12"/>
  <c r="V37" i="12"/>
  <c r="Q37" i="12"/>
  <c r="U37" i="12"/>
  <c r="D37" i="12"/>
  <c r="S37" i="12"/>
  <c r="C37" i="12"/>
  <c r="R37" i="12"/>
  <c r="A73" i="12"/>
  <c r="T33" i="12"/>
  <c r="P33" i="12"/>
  <c r="S33" i="12"/>
  <c r="C33" i="12"/>
  <c r="R33" i="12"/>
  <c r="V33" i="12"/>
  <c r="Q33" i="12"/>
  <c r="D33" i="12"/>
  <c r="U33" i="12"/>
  <c r="T23" i="12"/>
  <c r="P23" i="12"/>
  <c r="R23" i="12"/>
  <c r="V23" i="12"/>
  <c r="Q23" i="12"/>
  <c r="A63" i="12"/>
  <c r="C23" i="12"/>
  <c r="U23" i="12"/>
  <c r="S23" i="12"/>
  <c r="D23" i="12"/>
  <c r="A71" i="12"/>
  <c r="T31" i="12"/>
  <c r="P31" i="12"/>
  <c r="R31" i="12"/>
  <c r="V31" i="12"/>
  <c r="Q31" i="12"/>
  <c r="U31" i="12"/>
  <c r="D31" i="12"/>
  <c r="C31" i="12"/>
  <c r="S31" i="12"/>
  <c r="V20" i="12"/>
  <c r="A60" i="12"/>
  <c r="U20" i="12"/>
  <c r="Q20" i="12"/>
  <c r="T20" i="12"/>
  <c r="P20" i="12"/>
  <c r="C20" i="12"/>
  <c r="S20" i="12"/>
  <c r="R20" i="12"/>
  <c r="D20" i="12"/>
  <c r="A54" i="12"/>
  <c r="U14" i="12"/>
  <c r="Q14" i="12"/>
  <c r="T14" i="12"/>
  <c r="P14" i="12"/>
  <c r="R14" i="12"/>
  <c r="D14" i="12"/>
  <c r="V14" i="12"/>
  <c r="C14" i="12"/>
  <c r="S14" i="12"/>
  <c r="S13" i="12"/>
  <c r="D13" i="12"/>
  <c r="A53" i="12"/>
  <c r="V13" i="12"/>
  <c r="R13" i="12"/>
  <c r="C13" i="12"/>
  <c r="T13" i="12"/>
  <c r="Q13" i="12"/>
  <c r="P13" i="12"/>
  <c r="U13" i="12"/>
  <c r="T27" i="12"/>
  <c r="P27" i="12"/>
  <c r="U27" i="12"/>
  <c r="D27" i="12"/>
  <c r="S27" i="12"/>
  <c r="C27" i="12"/>
  <c r="A67" i="12"/>
  <c r="Q27" i="12"/>
  <c r="V27" i="12"/>
  <c r="R27" i="12"/>
  <c r="S17" i="12"/>
  <c r="D17" i="12"/>
  <c r="V17" i="12"/>
  <c r="R17" i="12"/>
  <c r="C17" i="12"/>
  <c r="A57" i="12"/>
  <c r="T17" i="12"/>
  <c r="Q17" i="12"/>
  <c r="P17" i="12"/>
  <c r="U17" i="12"/>
  <c r="A74" i="12"/>
  <c r="V34" i="12"/>
  <c r="R34" i="12"/>
  <c r="C34" i="12"/>
  <c r="T34" i="12"/>
  <c r="D34" i="12"/>
  <c r="S34" i="12"/>
  <c r="Q34" i="12"/>
  <c r="U34" i="12"/>
  <c r="P34" i="12"/>
  <c r="V26" i="12"/>
  <c r="R26" i="12"/>
  <c r="C26" i="12"/>
  <c r="A66" i="12"/>
  <c r="T26" i="12"/>
  <c r="D26" i="12"/>
  <c r="S26" i="12"/>
  <c r="P26" i="12"/>
  <c r="U26" i="12"/>
  <c r="Q26" i="12"/>
  <c r="A75" i="12"/>
  <c r="T35" i="12"/>
  <c r="P35" i="12"/>
  <c r="U35" i="12"/>
  <c r="D35" i="12"/>
  <c r="S35" i="12"/>
  <c r="C35" i="12"/>
  <c r="R35" i="12"/>
  <c r="Q35" i="12"/>
  <c r="V35" i="12"/>
  <c r="T25" i="12"/>
  <c r="P25" i="12"/>
  <c r="S25" i="12"/>
  <c r="C25" i="12"/>
  <c r="R25" i="12"/>
  <c r="A65" i="12"/>
  <c r="D25" i="12"/>
  <c r="V25" i="12"/>
  <c r="U25" i="12"/>
  <c r="Q25" i="12"/>
  <c r="T21" i="12"/>
  <c r="P21" i="12"/>
  <c r="V21" i="12"/>
  <c r="Q21" i="12"/>
  <c r="U21" i="12"/>
  <c r="D21" i="12"/>
  <c r="A61" i="12"/>
  <c r="S21" i="12"/>
  <c r="R21" i="12"/>
  <c r="C21" i="12"/>
  <c r="A78" i="12"/>
  <c r="V38" i="12"/>
  <c r="R38" i="12"/>
  <c r="C38" i="12"/>
  <c r="Q38" i="12"/>
  <c r="U38" i="12"/>
  <c r="P38" i="12"/>
  <c r="T38" i="12"/>
  <c r="D38" i="12"/>
  <c r="S38" i="12"/>
  <c r="V24" i="12"/>
  <c r="R24" i="12"/>
  <c r="C24" i="12"/>
  <c r="A64" i="12"/>
  <c r="S24" i="12"/>
  <c r="Q24" i="12"/>
  <c r="D24" i="12"/>
  <c r="U24" i="12"/>
  <c r="T24" i="12"/>
  <c r="P24" i="12"/>
  <c r="A58" i="12"/>
  <c r="U18" i="12"/>
  <c r="Q18" i="12"/>
  <c r="T18" i="12"/>
  <c r="P18" i="12"/>
  <c r="R18" i="12"/>
  <c r="D18" i="12"/>
  <c r="V18" i="12"/>
  <c r="C18" i="12"/>
  <c r="S18" i="12"/>
  <c r="T29" i="12"/>
  <c r="P29" i="12"/>
  <c r="V29" i="12"/>
  <c r="Q29" i="12"/>
  <c r="U29" i="12"/>
  <c r="D29" i="12"/>
  <c r="A69" i="12"/>
  <c r="S29" i="12"/>
  <c r="C29" i="12"/>
  <c r="R29" i="12"/>
  <c r="S19" i="12"/>
  <c r="D19" i="12"/>
  <c r="V19" i="12"/>
  <c r="R19" i="12"/>
  <c r="C19" i="12"/>
  <c r="A59" i="12"/>
  <c r="P19" i="12"/>
  <c r="U19" i="12"/>
  <c r="T19" i="12"/>
  <c r="Q19" i="12"/>
  <c r="U16" i="12"/>
  <c r="Q16" i="12"/>
  <c r="T16" i="12"/>
  <c r="P16" i="12"/>
  <c r="A56" i="12"/>
  <c r="V16" i="12"/>
  <c r="C16" i="12"/>
  <c r="S16" i="12"/>
  <c r="R16" i="12"/>
  <c r="D16" i="12"/>
  <c r="A68" i="12"/>
  <c r="V28" i="12"/>
  <c r="R28" i="12"/>
  <c r="C28" i="12"/>
  <c r="U28" i="12"/>
  <c r="P28" i="12"/>
  <c r="T28" i="12"/>
  <c r="D28" i="12"/>
  <c r="S28" i="12"/>
  <c r="Q28" i="12"/>
  <c r="V22" i="12"/>
  <c r="R22" i="12"/>
  <c r="C22" i="12"/>
  <c r="A62" i="12"/>
  <c r="Q22" i="12"/>
  <c r="U22" i="12"/>
  <c r="P22" i="12"/>
  <c r="T22" i="12"/>
  <c r="S22" i="12"/>
  <c r="D22" i="12"/>
  <c r="A79" i="12"/>
  <c r="T39" i="12"/>
  <c r="P39" i="12"/>
  <c r="R39" i="12"/>
  <c r="V39" i="12"/>
  <c r="Q39" i="12"/>
  <c r="U39" i="12"/>
  <c r="D39" i="12"/>
  <c r="S39" i="12"/>
  <c r="C39" i="12"/>
  <c r="A72" i="12"/>
  <c r="V32" i="12"/>
  <c r="R32" i="12"/>
  <c r="C32" i="12"/>
  <c r="S32" i="12"/>
  <c r="Q32" i="12"/>
  <c r="U32" i="12"/>
  <c r="P32" i="12"/>
  <c r="T32" i="12"/>
  <c r="D32" i="12"/>
  <c r="A76" i="12"/>
  <c r="V36" i="12"/>
  <c r="R36" i="12"/>
  <c r="C36" i="12"/>
  <c r="U36" i="12"/>
  <c r="P36" i="12"/>
  <c r="T36" i="12"/>
  <c r="D36" i="12"/>
  <c r="S36" i="12"/>
  <c r="Q36" i="12"/>
  <c r="V30" i="12"/>
  <c r="R30" i="12"/>
  <c r="C30" i="12"/>
  <c r="A70" i="12"/>
  <c r="Q30" i="12"/>
  <c r="U30" i="12"/>
  <c r="P30" i="12"/>
  <c r="T30" i="12"/>
  <c r="D30" i="12"/>
  <c r="S30" i="12"/>
  <c r="AA59" i="12" l="1"/>
  <c r="W59" i="12"/>
  <c r="S59" i="12"/>
  <c r="O59" i="12"/>
  <c r="K59" i="12"/>
  <c r="G59" i="12"/>
  <c r="C59" i="12"/>
  <c r="Z59" i="12"/>
  <c r="V59" i="12"/>
  <c r="R59" i="12"/>
  <c r="N59" i="12"/>
  <c r="J59" i="12"/>
  <c r="F59" i="12"/>
  <c r="B59" i="12"/>
  <c r="U59" i="12"/>
  <c r="M59" i="12"/>
  <c r="E59" i="12"/>
  <c r="AB59" i="12"/>
  <c r="T59" i="12"/>
  <c r="L59" i="12"/>
  <c r="D59" i="12"/>
  <c r="Y59" i="12"/>
  <c r="Q59" i="12"/>
  <c r="I59" i="12"/>
  <c r="P59" i="12"/>
  <c r="H59" i="12"/>
  <c r="X59"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67" i="12"/>
  <c r="AA67" i="12"/>
  <c r="W67" i="12"/>
  <c r="S67" i="12"/>
  <c r="O67" i="12"/>
  <c r="K67" i="12"/>
  <c r="G67" i="12"/>
  <c r="C67" i="12"/>
  <c r="Z67" i="12"/>
  <c r="V67" i="12"/>
  <c r="R67" i="12"/>
  <c r="N67" i="12"/>
  <c r="J67" i="12"/>
  <c r="F67" i="12"/>
  <c r="B67" i="12"/>
  <c r="U67" i="12"/>
  <c r="M67" i="12"/>
  <c r="E67" i="12"/>
  <c r="T67" i="12"/>
  <c r="L67" i="12"/>
  <c r="D67" i="12"/>
  <c r="Y67" i="12"/>
  <c r="Q67" i="12"/>
  <c r="I67" i="12"/>
  <c r="P67" i="12"/>
  <c r="H67" i="12"/>
  <c r="X67" i="12"/>
  <c r="Z54" i="12"/>
  <c r="V54" i="12"/>
  <c r="R54" i="12"/>
  <c r="N54" i="12"/>
  <c r="J54" i="12"/>
  <c r="F54" i="12"/>
  <c r="B54" i="12"/>
  <c r="AB54" i="12"/>
  <c r="W54" i="12"/>
  <c r="Q54" i="12"/>
  <c r="L54" i="12"/>
  <c r="G54" i="12"/>
  <c r="AA54" i="12"/>
  <c r="U54" i="12"/>
  <c r="P54" i="12"/>
  <c r="K54" i="12"/>
  <c r="E54" i="12"/>
  <c r="Y54" i="12"/>
  <c r="T54" i="12"/>
  <c r="O54" i="12"/>
  <c r="I54" i="12"/>
  <c r="D54" i="12"/>
  <c r="X54" i="12"/>
  <c r="C54" i="12"/>
  <c r="S54" i="12"/>
  <c r="M54" i="12"/>
  <c r="H54" i="12"/>
  <c r="AA63" i="12"/>
  <c r="W63" i="12"/>
  <c r="S63" i="12"/>
  <c r="O63" i="12"/>
  <c r="K63" i="12"/>
  <c r="G63" i="12"/>
  <c r="C63" i="12"/>
  <c r="Z63" i="12"/>
  <c r="V63" i="12"/>
  <c r="R63" i="12"/>
  <c r="N63" i="12"/>
  <c r="J63" i="12"/>
  <c r="F63" i="12"/>
  <c r="B63" i="12"/>
  <c r="U63" i="12"/>
  <c r="M63" i="12"/>
  <c r="E63" i="12"/>
  <c r="AB63" i="12"/>
  <c r="T63" i="12"/>
  <c r="L63" i="12"/>
  <c r="D63" i="12"/>
  <c r="Y63" i="12"/>
  <c r="Q63" i="12"/>
  <c r="I63" i="12"/>
  <c r="X63" i="12"/>
  <c r="P63" i="12"/>
  <c r="H63"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0" i="12"/>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A62" i="12"/>
  <c r="W62" i="12"/>
  <c r="S62" i="12"/>
  <c r="O62" i="12"/>
  <c r="K62" i="12"/>
  <c r="G62" i="12"/>
  <c r="C62" i="12"/>
  <c r="Z62" i="12"/>
  <c r="V62" i="12"/>
  <c r="R62" i="12"/>
  <c r="N62" i="12"/>
  <c r="J62" i="12"/>
  <c r="F62" i="12"/>
  <c r="B62" i="12"/>
  <c r="Y62" i="12"/>
  <c r="Q62" i="12"/>
  <c r="I62" i="12"/>
  <c r="X62" i="12"/>
  <c r="P62" i="12"/>
  <c r="H62" i="12"/>
  <c r="U62" i="12"/>
  <c r="M62" i="12"/>
  <c r="E62" i="12"/>
  <c r="AB62" i="12"/>
  <c r="T62" i="12"/>
  <c r="L62" i="12"/>
  <c r="D62"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P41" i="12"/>
  <c r="R41"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A56" i="12"/>
  <c r="Z56" i="12"/>
  <c r="V56" i="12"/>
  <c r="R56" i="12"/>
  <c r="N56" i="12"/>
  <c r="J56" i="12"/>
  <c r="F56" i="12"/>
  <c r="B56" i="12"/>
  <c r="Y56" i="12"/>
  <c r="T56" i="12"/>
  <c r="O56" i="12"/>
  <c r="I56" i="12"/>
  <c r="D56" i="12"/>
  <c r="X56" i="12"/>
  <c r="S56" i="12"/>
  <c r="M56" i="12"/>
  <c r="H56" i="12"/>
  <c r="C56" i="12"/>
  <c r="W56" i="12"/>
  <c r="Q56" i="12"/>
  <c r="L56" i="12"/>
  <c r="G56" i="12"/>
  <c r="K56" i="12"/>
  <c r="AB56" i="12"/>
  <c r="E56" i="12"/>
  <c r="U56" i="12"/>
  <c r="P56" i="12"/>
  <c r="AB69" i="12"/>
  <c r="X69" i="12"/>
  <c r="T69" i="12"/>
  <c r="P69" i="12"/>
  <c r="L69" i="12"/>
  <c r="H69" i="12"/>
  <c r="D69" i="12"/>
  <c r="AA69" i="12"/>
  <c r="W69" i="12"/>
  <c r="S69" i="12"/>
  <c r="O69" i="12"/>
  <c r="K69" i="12"/>
  <c r="G69" i="12"/>
  <c r="C69" i="12"/>
  <c r="Z69" i="12"/>
  <c r="V69" i="12"/>
  <c r="U69" i="12"/>
  <c r="M69" i="12"/>
  <c r="E69" i="12"/>
  <c r="R69" i="12"/>
  <c r="J69" i="12"/>
  <c r="B69" i="12"/>
  <c r="I69" i="12"/>
  <c r="Y69" i="12"/>
  <c r="F69" i="12"/>
  <c r="Q69" i="12"/>
  <c r="N69" i="12"/>
  <c r="AA61" i="12"/>
  <c r="W61" i="12"/>
  <c r="S61" i="12"/>
  <c r="O61" i="12"/>
  <c r="K61" i="12"/>
  <c r="G61" i="12"/>
  <c r="C61" i="12"/>
  <c r="Z61" i="12"/>
  <c r="V61" i="12"/>
  <c r="R61" i="12"/>
  <c r="N61" i="12"/>
  <c r="J61" i="12"/>
  <c r="F61" i="12"/>
  <c r="B61" i="12"/>
  <c r="U61" i="12"/>
  <c r="M61" i="12"/>
  <c r="E61" i="12"/>
  <c r="AB61" i="12"/>
  <c r="T61" i="12"/>
  <c r="L61" i="12"/>
  <c r="D61" i="12"/>
  <c r="Y61" i="12"/>
  <c r="Q61" i="12"/>
  <c r="I61" i="12"/>
  <c r="X61" i="12"/>
  <c r="P61" i="12"/>
  <c r="H61" i="12"/>
  <c r="AA65" i="12"/>
  <c r="W65" i="12"/>
  <c r="S65" i="12"/>
  <c r="O65" i="12"/>
  <c r="K65" i="12"/>
  <c r="G65" i="12"/>
  <c r="C65" i="12"/>
  <c r="Z65" i="12"/>
  <c r="V65" i="12"/>
  <c r="R65" i="12"/>
  <c r="N65" i="12"/>
  <c r="J65" i="12"/>
  <c r="F65" i="12"/>
  <c r="B65" i="12"/>
  <c r="U65" i="12"/>
  <c r="M65" i="12"/>
  <c r="E65" i="12"/>
  <c r="AB65" i="12"/>
  <c r="T65" i="12"/>
  <c r="L65" i="12"/>
  <c r="D65" i="12"/>
  <c r="Y65" i="12"/>
  <c r="Q65" i="12"/>
  <c r="I65" i="12"/>
  <c r="H65" i="12"/>
  <c r="X65" i="12"/>
  <c r="P65"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A66" i="12"/>
  <c r="W66" i="12"/>
  <c r="S66" i="12"/>
  <c r="O66" i="12"/>
  <c r="K66" i="12"/>
  <c r="G66" i="12"/>
  <c r="C66" i="12"/>
  <c r="Z66" i="12"/>
  <c r="V66" i="12"/>
  <c r="R66" i="12"/>
  <c r="N66" i="12"/>
  <c r="J66" i="12"/>
  <c r="F66" i="12"/>
  <c r="B66" i="12"/>
  <c r="Y66" i="12"/>
  <c r="Q66" i="12"/>
  <c r="I66" i="12"/>
  <c r="X66" i="12"/>
  <c r="P66" i="12"/>
  <c r="H66" i="12"/>
  <c r="U66" i="12"/>
  <c r="M66" i="12"/>
  <c r="E66" i="12"/>
  <c r="L66" i="12"/>
  <c r="D66" i="12"/>
  <c r="AB66" i="12"/>
  <c r="T66" i="12"/>
  <c r="AA57" i="12"/>
  <c r="W57" i="12"/>
  <c r="S57" i="12"/>
  <c r="O57" i="12"/>
  <c r="K57" i="12"/>
  <c r="G57" i="12"/>
  <c r="C57" i="12"/>
  <c r="Z57" i="12"/>
  <c r="V57" i="12"/>
  <c r="R57" i="12"/>
  <c r="N57" i="12"/>
  <c r="J57" i="12"/>
  <c r="F57" i="12"/>
  <c r="B57" i="12"/>
  <c r="U57" i="12"/>
  <c r="M57" i="12"/>
  <c r="E57" i="12"/>
  <c r="AB57" i="12"/>
  <c r="T57" i="12"/>
  <c r="L57" i="12"/>
  <c r="D57" i="12"/>
  <c r="Y57" i="12"/>
  <c r="Q57" i="12"/>
  <c r="I57" i="12"/>
  <c r="H57" i="12"/>
  <c r="X57" i="12"/>
  <c r="P57" i="12"/>
  <c r="AA60" i="12"/>
  <c r="W60" i="12"/>
  <c r="S60" i="12"/>
  <c r="O60" i="12"/>
  <c r="K60" i="12"/>
  <c r="G60" i="12"/>
  <c r="C60" i="12"/>
  <c r="Z60" i="12"/>
  <c r="V60" i="12"/>
  <c r="R60" i="12"/>
  <c r="N60" i="12"/>
  <c r="J60" i="12"/>
  <c r="F60" i="12"/>
  <c r="B60" i="12"/>
  <c r="Y60" i="12"/>
  <c r="Q60" i="12"/>
  <c r="I60" i="12"/>
  <c r="X60" i="12"/>
  <c r="P60" i="12"/>
  <c r="H60" i="12"/>
  <c r="U60" i="12"/>
  <c r="M60" i="12"/>
  <c r="E60" i="12"/>
  <c r="T60" i="12"/>
  <c r="L60" i="12"/>
  <c r="D60" i="12"/>
  <c r="AB60"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Z55" i="12"/>
  <c r="V55" i="12"/>
  <c r="R55" i="12"/>
  <c r="N55" i="12"/>
  <c r="J55" i="12"/>
  <c r="F55" i="12"/>
  <c r="B55" i="12"/>
  <c r="AA55" i="12"/>
  <c r="U55" i="12"/>
  <c r="P55" i="12"/>
  <c r="K55" i="12"/>
  <c r="E55" i="12"/>
  <c r="Y55" i="12"/>
  <c r="T55" i="12"/>
  <c r="O55" i="12"/>
  <c r="I55" i="12"/>
  <c r="D55" i="12"/>
  <c r="X55" i="12"/>
  <c r="S55" i="12"/>
  <c r="M55" i="12"/>
  <c r="H55" i="12"/>
  <c r="C55" i="12"/>
  <c r="Q55" i="12"/>
  <c r="L55" i="12"/>
  <c r="AB55" i="12"/>
  <c r="G55" i="12"/>
  <c r="W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Y68" i="12"/>
  <c r="Q68" i="12"/>
  <c r="I68" i="12"/>
  <c r="V68" i="12"/>
  <c r="N68" i="12"/>
  <c r="F68" i="12"/>
  <c r="U68" i="12"/>
  <c r="E68" i="12"/>
  <c r="R68" i="12"/>
  <c r="B68" i="12"/>
  <c r="M68" i="12"/>
  <c r="Z68" i="12"/>
  <c r="J68" i="12"/>
  <c r="AA58" i="12"/>
  <c r="W58" i="12"/>
  <c r="S58" i="12"/>
  <c r="O58" i="12"/>
  <c r="K58" i="12"/>
  <c r="G58" i="12"/>
  <c r="C58" i="12"/>
  <c r="Z58" i="12"/>
  <c r="V58" i="12"/>
  <c r="R58" i="12"/>
  <c r="N58" i="12"/>
  <c r="J58" i="12"/>
  <c r="F58" i="12"/>
  <c r="B58" i="12"/>
  <c r="Y58" i="12"/>
  <c r="Q58" i="12"/>
  <c r="I58" i="12"/>
  <c r="X58" i="12"/>
  <c r="P58" i="12"/>
  <c r="H58" i="12"/>
  <c r="U58" i="12"/>
  <c r="M58" i="12"/>
  <c r="E58" i="12"/>
  <c r="L58" i="12"/>
  <c r="D58" i="12"/>
  <c r="AB58" i="12"/>
  <c r="T58" i="12"/>
  <c r="AA64" i="12"/>
  <c r="W64" i="12"/>
  <c r="S64" i="12"/>
  <c r="O64" i="12"/>
  <c r="K64" i="12"/>
  <c r="G64" i="12"/>
  <c r="C64" i="12"/>
  <c r="Z64" i="12"/>
  <c r="V64" i="12"/>
  <c r="R64" i="12"/>
  <c r="N64" i="12"/>
  <c r="J64" i="12"/>
  <c r="F64" i="12"/>
  <c r="B64" i="12"/>
  <c r="Y64" i="12"/>
  <c r="Q64" i="12"/>
  <c r="I64" i="12"/>
  <c r="X64" i="12"/>
  <c r="P64" i="12"/>
  <c r="H64" i="12"/>
  <c r="U64" i="12"/>
  <c r="M64" i="12"/>
  <c r="E64" i="12"/>
  <c r="D64" i="12"/>
  <c r="AB64" i="12"/>
  <c r="T64" i="12"/>
  <c r="L64" i="12"/>
  <c r="Z53" i="12"/>
  <c r="V53" i="12"/>
  <c r="R53" i="12"/>
  <c r="N53" i="12"/>
  <c r="J53" i="12"/>
  <c r="F53" i="12"/>
  <c r="B53" i="12"/>
  <c r="X53" i="12"/>
  <c r="S53" i="12"/>
  <c r="M53" i="12"/>
  <c r="H53" i="12"/>
  <c r="C53" i="12"/>
  <c r="AB53" i="12"/>
  <c r="W53" i="12"/>
  <c r="Q53" i="12"/>
  <c r="L53" i="12"/>
  <c r="G53" i="12"/>
  <c r="AA53" i="12"/>
  <c r="U53" i="12"/>
  <c r="P53" i="12"/>
  <c r="K53" i="12"/>
  <c r="E53" i="12"/>
  <c r="I53" i="12"/>
  <c r="Y53" i="12"/>
  <c r="D53" i="12"/>
  <c r="T53" i="12"/>
  <c r="O53"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<sst xmlns="http://schemas.openxmlformats.org/spreadsheetml/2006/main" count="9581" uniqueCount="1808">
  <si>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</si>
  <si>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</si>
  <si>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</si>
  <si>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</si>
  <si>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</si>
  <si>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</si>
  <si>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</si>
  <si>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</si>
  <si>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</si>
  <si>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</si>
  <si>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</si>
  <si>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</si>
  <si>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</si>
  <si>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</si>
  <si>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</si>
  <si>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</si>
  <si>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</si>
  <si>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</si>
  <si>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</si>
  <si>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</si>
  <si>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</si>
  <si>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</si>
  <si>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</si>
  <si>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</si>
  <si>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</si>
  <si>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</si>
  <si>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</si>
  <si>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</si>
  <si>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</si>
  <si>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</si>
  <si>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</si>
  <si>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</si>
  <si>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</si>
  <si>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</si>
  <si>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</si>
  <si>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</si>
  <si>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</si>
  <si>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</si>
  <si>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</si>
  <si>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</si>
  <si>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</si>
  <si>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</si>
  <si>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</si>
  <si>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</si>
  <si>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</si>
  <si>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</si>
  <si>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</si>
  <si>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</si>
  <si>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</si>
  <si>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</si>
  <si>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</si>
  <si>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</si>
  <si>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</si>
  <si>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</si>
  <si>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</si>
  <si>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</si>
  <si>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</si>
  <si>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</si>
  <si>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</si>
  <si>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</si>
  <si>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</si>
  <si>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</si>
  <si>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</si>
  <si>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</si>
  <si>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</si>
  <si>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</si>
  <si>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</si>
  <si>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</si>
  <si>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</si>
  <si>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</si>
  <si>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</si>
  <si>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</si>
  <si>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</si>
  <si>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</si>
  <si>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</si>
  <si>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</si>
  <si>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</si>
  <si>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</si>
  <si>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</si>
  <si>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</si>
  <si>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</si>
  <si>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</si>
  <si>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</si>
  <si>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</si>
  <si>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</si>
  <si>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</si>
  <si>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</si>
  <si>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</si>
  <si>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</si>
  <si>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</si>
  <si>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</si>
  <si>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</si>
  <si>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</si>
  <si>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</si>
  <si>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</si>
  <si>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</si>
  <si>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</si>
  <si>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</si>
  <si>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</si>
  <si>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</si>
  <si>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</si>
  <si>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</si>
  <si>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</si>
  <si>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</si>
  <si>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</si>
  <si>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</si>
  <si>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</si>
  <si>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</si>
  <si>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</si>
  <si>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</si>
  <si>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</si>
  <si>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</si>
  <si>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</si>
  <si>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</si>
  <si>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</si>
  <si>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</si>
  <si>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</si>
  <si>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</si>
  <si>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</si>
  <si>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</si>
  <si>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</si>
  <si>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</si>
  <si>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</si>
  <si>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</si>
  <si>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</si>
  <si>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</si>
  <si>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</si>
  <si>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</si>
  <si>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</si>
  <si>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</si>
  <si>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</si>
  <si>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</si>
  <si>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</si>
  <si>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</si>
  <si>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</si>
  <si>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</si>
  <si>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</si>
  <si>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</si>
  <si>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</si>
  <si>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</si>
  <si>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</si>
  <si>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</si>
  <si>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</si>
  <si>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</si>
  <si>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</si>
  <si>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</si>
  <si>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</si>
  <si>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</si>
  <si>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</si>
  <si>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</si>
  <si>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</si>
  <si>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</si>
  <si>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</si>
  <si>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</si>
  <si>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</si>
  <si>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</si>
  <si>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</si>
  <si>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</si>
  <si>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</si>
  <si>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</si>
  <si>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</si>
  <si>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</si>
  <si>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</si>
  <si>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</si>
  <si>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</si>
  <si>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</si>
  <si>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</si>
  <si>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</si>
  <si>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</si>
  <si>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</si>
  <si>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</si>
  <si>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</si>
  <si>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</si>
  <si>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</si>
  <si>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</si>
  <si>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</si>
  <si>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</si>
  <si>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</si>
  <si>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</si>
  <si>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</si>
  <si>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</si>
  <si>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</si>
  <si>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</si>
  <si>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</si>
  <si>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</si>
  <si>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</si>
  <si>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</si>
  <si>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</si>
  <si>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</si>
  <si>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</si>
  <si>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</si>
  <si>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</si>
  <si>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</si>
  <si>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</si>
  <si>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</si>
  <si>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</si>
  <si>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</si>
  <si>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</si>
  <si>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</si>
  <si>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</si>
  <si>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</si>
  <si>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</si>
  <si>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</si>
  <si>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</si>
  <si>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</si>
  <si>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</si>
  <si>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</si>
  <si>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</si>
  <si>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</si>
  <si>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</si>
  <si>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</si>
  <si>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</si>
  <si>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</si>
  <si>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</si>
  <si>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</si>
  <si>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</si>
  <si>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</si>
  <si>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</si>
  <si>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</si>
  <si>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</si>
  <si>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</si>
  <si>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</si>
  <si>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</si>
  <si>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</si>
  <si>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</si>
  <si>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</si>
  <si>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</si>
  <si>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</si>
  <si>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</si>
  <si>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</si>
  <si>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</si>
  <si>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</si>
  <si>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</si>
  <si>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</si>
  <si>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</si>
  <si>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</si>
  <si>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</si>
  <si>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</si>
  <si>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</si>
  <si>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</si>
  <si>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</si>
  <si>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</si>
  <si>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</si>
  <si>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</si>
  <si>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</si>
  <si>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</si>
  <si>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</si>
  <si>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</si>
  <si>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</si>
  <si>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</si>
  <si>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</si>
  <si>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</si>
  <si>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</si>
  <si>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</si>
  <si>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</si>
  <si>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</si>
  <si>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</si>
  <si>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</si>
  <si>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</si>
  <si>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</si>
  <si>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</si>
  <si>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</si>
  <si>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</si>
  <si>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</si>
  <si>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</si>
  <si>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</si>
  <si>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</si>
  <si>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</si>
  <si>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</si>
  <si>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</si>
  <si>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</si>
  <si>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</si>
  <si>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</si>
  <si>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</si>
  <si>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</si>
  <si>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</si>
  <si>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</si>
  <si>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</si>
  <si>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</si>
  <si>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</si>
  <si>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</si>
  <si>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</si>
  <si>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</si>
  <si>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</si>
  <si>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</si>
  <si>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</si>
  <si>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</si>
  <si>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</si>
  <si>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</si>
  <si>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</si>
  <si>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</si>
  <si>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</si>
  <si>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</si>
  <si>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</si>
  <si>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</si>
  <si>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</si>
  <si>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</si>
  <si>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</si>
  <si>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</si>
  <si>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</si>
  <si>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</si>
  <si>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</si>
  <si>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</si>
  <si>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</si>
  <si>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</si>
  <si>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</si>
  <si>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</si>
  <si>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</si>
  <si>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</si>
  <si>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</si>
  <si>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</si>
  <si>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</si>
  <si>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</si>
  <si>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</si>
  <si>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</si>
  <si>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</si>
  <si>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</si>
  <si>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</si>
  <si>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</si>
  <si>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</si>
  <si>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</si>
  <si>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</si>
  <si>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</si>
  <si>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</si>
  <si>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</si>
  <si>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</si>
  <si>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</si>
  <si>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</si>
  <si>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</si>
  <si>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</si>
  <si>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</si>
  <si>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</si>
  <si>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</si>
  <si>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</si>
  <si>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</si>
  <si>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</si>
  <si>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</si>
  <si>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</si>
  <si>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</si>
  <si>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</si>
  <si>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</si>
  <si>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</si>
  <si>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</si>
  <si>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</si>
  <si>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</si>
  <si>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</si>
  <si>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</si>
  <si>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</si>
  <si>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</si>
  <si>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</si>
  <si>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</si>
  <si>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</si>
  <si>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</si>
  <si>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</si>
  <si>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</si>
  <si>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</si>
  <si>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</si>
  <si>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</si>
  <si>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</si>
  <si>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</si>
  <si>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</si>
  <si>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</si>
  <si>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</si>
  <si>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</si>
  <si>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</si>
  <si>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</si>
  <si>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</si>
  <si>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</si>
  <si>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</si>
  <si>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</si>
  <si>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</si>
  <si>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</si>
  <si>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</si>
  <si>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</si>
  <si>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</si>
  <si>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</si>
  <si>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</si>
  <si>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</si>
  <si>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</si>
  <si>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</si>
  <si>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</si>
  <si>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</si>
  <si>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</si>
  <si>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</si>
  <si>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</si>
  <si>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</si>
  <si>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</si>
  <si>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</si>
  <si>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</si>
  <si>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</si>
  <si>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</si>
  <si>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</si>
  <si>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</si>
  <si>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</si>
  <si>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</si>
  <si>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</si>
  <si>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</si>
  <si>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</si>
  <si>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</si>
  <si>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</si>
  <si>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</si>
  <si>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</si>
  <si>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</si>
  <si>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</si>
  <si>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</si>
  <si>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</si>
  <si>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</si>
  <si>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</si>
  <si>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</si>
  <si>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</si>
  <si>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</si>
  <si>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</si>
  <si>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</si>
  <si>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</si>
  <si>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</si>
  <si>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</si>
  <si>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</si>
  <si>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</si>
  <si>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</si>
  <si>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</si>
  <si>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</si>
  <si>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</si>
  <si>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</si>
  <si>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</si>
  <si>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</si>
  <si>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</si>
  <si>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</si>
  <si>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</si>
  <si>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</si>
  <si>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</si>
  <si>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</si>
  <si>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</si>
  <si>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</si>
  <si>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</si>
  <si>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</si>
  <si>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</si>
  <si>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</si>
  <si>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</si>
  <si>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</si>
  <si>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</si>
  <si>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</si>
  <si>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</si>
  <si>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</si>
  <si>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</si>
  <si>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</si>
  <si>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</si>
  <si>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</si>
  <si>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</si>
  <si>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</si>
  <si>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</si>
  <si>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</si>
  <si>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</si>
  <si>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</si>
  <si>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</si>
  <si>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</si>
  <si>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</si>
  <si>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</si>
  <si>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</si>
  <si>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</si>
  <si>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</si>
  <si>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</si>
  <si>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</si>
  <si>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</si>
  <si>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</si>
  <si>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</si>
  <si>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</si>
  <si>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</si>
  <si>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</si>
  <si>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</si>
  <si>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</si>
  <si>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</si>
  <si>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</si>
  <si>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</si>
  <si>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</si>
  <si>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</si>
  <si>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</si>
  <si>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</si>
  <si>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</si>
  <si>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</si>
  <si>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</si>
  <si>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</si>
  <si>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</si>
  <si>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</si>
  <si>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</si>
  <si>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</si>
  <si>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</si>
  <si>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</si>
  <si>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</si>
  <si>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</si>
  <si>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</si>
  <si>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</si>
  <si>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</si>
  <si>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</si>
  <si>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</si>
  <si>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</si>
  <si>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</si>
  <si>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</si>
  <si>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</si>
  <si>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</si>
  <si>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</si>
  <si>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</si>
  <si>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</si>
  <si>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</si>
  <si>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</si>
  <si>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</si>
  <si>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</si>
  <si>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</si>
  <si>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</si>
  <si>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</si>
  <si>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</si>
  <si>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</si>
  <si>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</si>
  <si>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</si>
  <si>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</si>
  <si>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</si>
  <si>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</si>
  <si>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</si>
  <si>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</si>
  <si>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</si>
  <si>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</si>
  <si>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</si>
  <si>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</si>
  <si>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</si>
  <si>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</si>
  <si>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</si>
  <si>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</si>
  <si>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</si>
  <si>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</si>
  <si>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</si>
  <si>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</si>
  <si>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</si>
  <si>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</si>
  <si>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</si>
  <si>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</si>
  <si>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</si>
  <si>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</si>
  <si>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</si>
  <si>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</si>
  <si>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</si>
  <si>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</si>
  <si>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</si>
  <si>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</si>
  <si>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</si>
  <si>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</si>
  <si>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</si>
  <si>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</si>
  <si>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</si>
  <si>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</si>
  <si>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</si>
  <si>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</si>
  <si>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</si>
  <si>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</si>
  <si>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</si>
  <si>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</si>
  <si>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</si>
  <si>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</si>
  <si>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</si>
  <si>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</si>
  <si>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</si>
  <si>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</si>
  <si>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</si>
  <si>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</si>
  <si>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</si>
  <si>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</si>
  <si>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</si>
  <si>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</si>
  <si>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</si>
  <si>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</si>
  <si>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</si>
  <si>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</si>
  <si>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</si>
  <si>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</si>
  <si>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</si>
  <si>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</si>
  <si>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</si>
  <si>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</si>
  <si>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</si>
  <si>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</si>
  <si>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</si>
  <si>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</si>
  <si>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</si>
  <si>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</si>
  <si>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</si>
  <si>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</si>
  <si>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</si>
  <si>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</si>
  <si>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</si>
  <si>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</si>
  <si>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</si>
  <si>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</si>
  <si>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</si>
  <si>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</si>
  <si>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</si>
  <si>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</si>
  <si>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</si>
  <si>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</si>
  <si>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</si>
  <si>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</si>
  <si>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</si>
  <si>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</si>
  <si>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</si>
  <si>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</si>
  <si>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</si>
  <si>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</si>
  <si>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</si>
  <si>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</si>
  <si>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</si>
  <si>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</si>
  <si>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</si>
  <si>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</si>
  <si>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</si>
  <si>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</si>
  <si>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</si>
  <si>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</si>
  <si>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</si>
  <si>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</si>
  <si>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</si>
  <si>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</si>
  <si>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</si>
  <si>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</si>
  <si>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</si>
  <si>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</si>
  <si>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</si>
  <si>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</si>
  <si>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</si>
  <si>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</si>
  <si>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</si>
  <si>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</si>
  <si>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</si>
  <si>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</si>
  <si>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</si>
  <si>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</si>
  <si>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</si>
  <si>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</si>
  <si>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</si>
  <si>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</si>
  <si>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</si>
  <si>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</si>
  <si>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</si>
  <si>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</si>
  <si>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</si>
  <si>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</si>
  <si>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</si>
  <si>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</si>
  <si>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</si>
  <si>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</si>
  <si>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</si>
  <si>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</si>
  <si>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</si>
  <si>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</si>
  <si>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</si>
  <si>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</si>
  <si>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</si>
  <si>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</si>
  <si>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</si>
  <si>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</si>
  <si>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</si>
  <si>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</si>
  <si>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</si>
  <si>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</si>
  <si>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</si>
  <si>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</si>
  <si>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</si>
  <si>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</si>
  <si>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</si>
  <si>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</si>
  <si>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</si>
  <si>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</si>
  <si>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</si>
  <si>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</si>
  <si>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</si>
  <si>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</si>
  <si>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</si>
  <si>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</si>
  <si>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</si>
  <si>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</si>
  <si>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</si>
  <si>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</si>
  <si>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</si>
  <si>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</si>
  <si>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</si>
  <si>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</si>
  <si>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</si>
  <si>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</si>
  <si>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</si>
  <si>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</si>
  <si>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</si>
  <si>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</si>
  <si>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</si>
  <si>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</si>
  <si>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</si>
  <si>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</si>
  <si>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</si>
  <si>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</si>
  <si>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</si>
  <si>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</si>
  <si>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</si>
  <si>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</si>
  <si>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</si>
  <si>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</si>
  <si>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</si>
  <si>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</si>
  <si>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</si>
  <si>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</si>
  <si>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</si>
  <si>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</si>
  <si>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</si>
  <si>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</si>
  <si>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</si>
  <si>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</si>
  <si>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</si>
  <si>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</si>
  <si>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</si>
  <si>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</si>
  <si>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</si>
  <si>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</si>
  <si>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</si>
  <si>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</si>
  <si>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</si>
  <si>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</si>
  <si>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</si>
  <si>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</si>
  <si>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</si>
  <si>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</si>
  <si>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</si>
  <si>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</si>
  <si>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</si>
  <si>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</si>
  <si>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</si>
  <si>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</si>
  <si>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</si>
  <si>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</si>
  <si>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</si>
  <si>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</si>
  <si>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</si>
  <si>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</si>
  <si>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</si>
  <si>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</si>
  <si>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</si>
  <si>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</si>
  <si>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</si>
  <si>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</si>
  <si>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</si>
  <si>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</si>
  <si>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</si>
  <si>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</si>
  <si>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</si>
  <si>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</si>
  <si>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</si>
  <si>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</si>
  <si>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</si>
  <si>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</si>
  <si>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</si>
  <si>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</si>
  <si>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</si>
  <si>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</si>
  <si>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</si>
  <si>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</si>
  <si>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</si>
  <si>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</si>
  <si>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</si>
  <si>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</si>
  <si>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</si>
  <si>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</si>
  <si>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</si>
  <si>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</si>
  <si>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</si>
  <si>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</si>
  <si>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</si>
  <si>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</si>
  <si>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</si>
  <si>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</si>
  <si>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</si>
  <si>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</si>
  <si>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</si>
  <si>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</si>
  <si>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</si>
  <si>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</si>
  <si>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</si>
  <si>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</si>
  <si>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</si>
  <si>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</si>
  <si>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</si>
  <si>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</si>
  <si>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</si>
  <si>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</si>
  <si>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</si>
  <si>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</si>
  <si>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</si>
  <si>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</si>
  <si>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</si>
  <si>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</si>
  <si>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</si>
  <si>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</si>
  <si>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</si>
  <si>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</si>
  <si>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</si>
  <si>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</si>
  <si>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</si>
  <si>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</si>
  <si>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</si>
  <si>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</si>
  <si>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</si>
  <si>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</si>
  <si>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</si>
  <si>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</si>
  <si>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</si>
  <si>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</si>
  <si>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</si>
  <si>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</si>
  <si>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</si>
  <si>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</si>
  <si>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</si>
  <si>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</si>
  <si>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</si>
  <si>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</si>
  <si>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</si>
  <si>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</si>
  <si>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</si>
  <si>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</si>
  <si>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</si>
  <si>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</si>
  <si>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</si>
  <si>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</si>
  <si>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</si>
  <si>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</si>
  <si>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</si>
  <si>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</si>
  <si>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</si>
  <si>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</si>
  <si>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</si>
  <si>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</si>
  <si>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</si>
  <si>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</si>
  <si>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</si>
  <si>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</si>
  <si>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</si>
  <si>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</si>
  <si>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</si>
  <si>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</si>
  <si>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</si>
  <si>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</si>
  <si>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</si>
  <si>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</si>
  <si>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</si>
  <si>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</si>
  <si>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</si>
  <si>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</si>
  <si>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</si>
  <si>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</si>
  <si>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</si>
  <si>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</si>
  <si>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</si>
  <si>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</si>
  <si>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</si>
  <si>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</si>
  <si>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</si>
  <si>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</si>
  <si>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</si>
  <si>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</si>
  <si>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</si>
  <si>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</si>
  <si>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</si>
  <si>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</si>
  <si>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</si>
  <si>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</si>
  <si>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</si>
  <si>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</si>
  <si>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</si>
  <si>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</si>
  <si>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</si>
  <si>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</si>
  <si>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</si>
  <si>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</si>
  <si>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</si>
  <si>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</si>
  <si>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</si>
  <si>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</si>
  <si>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</si>
  <si>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</si>
  <si>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</si>
  <si>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</si>
  <si>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</si>
  <si>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</si>
  <si>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</si>
  <si>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</si>
  <si>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</si>
  <si>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</si>
  <si>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</si>
  <si>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</si>
  <si>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</si>
  <si>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</si>
  <si>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</si>
  <si>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</si>
  <si>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</si>
  <si>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</si>
  <si>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</si>
  <si>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</si>
  <si>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</si>
  <si>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</si>
  <si>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</si>
  <si>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</si>
  <si>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</si>
  <si>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</si>
  <si>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</si>
  <si>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</si>
  <si>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</si>
  <si>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</si>
  <si>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</si>
  <si>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</si>
  <si>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</si>
  <si>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</si>
  <si>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</si>
  <si>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</si>
  <si>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</si>
  <si>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</si>
  <si>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</si>
  <si>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</si>
  <si>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</si>
  <si>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</si>
  <si>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</si>
  <si>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</si>
  <si>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</si>
  <si>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</si>
  <si>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</si>
  <si>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</si>
  <si>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</si>
  <si>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</si>
  <si>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</si>
  <si>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</si>
  <si>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</si>
  <si>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</si>
  <si>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</si>
  <si>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</si>
  <si>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</si>
  <si>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</si>
  <si>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</si>
  <si>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</si>
  <si>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</si>
  <si>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</si>
  <si>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</si>
  <si>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</si>
  <si>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</si>
  <si>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</si>
  <si>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</si>
  <si>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</si>
  <si>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</si>
  <si>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</si>
  <si>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</si>
  <si>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</si>
  <si>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</si>
  <si>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</si>
  <si>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</si>
  <si>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</si>
  <si>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</si>
  <si>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</si>
  <si>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</si>
  <si>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</si>
  <si>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</si>
  <si>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</si>
  <si>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</si>
  <si>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</si>
  <si>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</si>
  <si>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</si>
  <si>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</si>
  <si>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</si>
  <si>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</si>
  <si>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</si>
  <si>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</si>
  <si>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</si>
  <si>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</si>
  <si>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</si>
  <si>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</si>
  <si>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</si>
  <si>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</si>
  <si>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</si>
  <si>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</si>
  <si>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</si>
  <si>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</si>
  <si>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</si>
  <si>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</si>
  <si>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</si>
  <si>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</si>
  <si>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</si>
  <si>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</si>
  <si>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</si>
  <si>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</si>
  <si>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</si>
  <si>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</si>
  <si>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</si>
  <si>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</si>
  <si>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</si>
  <si>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</si>
  <si>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</si>
  <si>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</si>
  <si>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</si>
  <si>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</si>
  <si>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</si>
  <si>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</si>
  <si>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</si>
  <si>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</si>
  <si>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</si>
  <si>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</si>
  <si>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</si>
  <si>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</si>
  <si>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</si>
  <si>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</si>
  <si>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</si>
  <si>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</si>
  <si>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</si>
  <si>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</si>
  <si>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</si>
  <si>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</si>
  <si>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</si>
  <si>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</si>
  <si>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</si>
  <si>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</si>
  <si>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</si>
  <si>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</si>
  <si>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</si>
  <si>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</si>
  <si>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</si>
  <si>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</si>
  <si>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</si>
  <si>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</si>
  <si>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</si>
  <si>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</si>
  <si>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</si>
  <si>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</si>
  <si>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</si>
  <si>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</si>
  <si>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</si>
  <si>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</si>
  <si>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</si>
  <si>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</si>
  <si>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</si>
  <si>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</si>
  <si>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</si>
  <si>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</si>
  <si>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</si>
  <si>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</si>
  <si>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</si>
  <si>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</si>
  <si>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</si>
  <si>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</si>
  <si>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</si>
  <si>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</si>
  <si>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</si>
  <si>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</si>
  <si>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</si>
  <si>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</si>
  <si>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</si>
  <si>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</si>
  <si>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</si>
  <si>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</si>
  <si>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</si>
  <si>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</si>
  <si>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</si>
  <si>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</si>
  <si>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</si>
  <si>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</si>
  <si>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</si>
  <si>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</si>
  <si>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</si>
  <si>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</si>
  <si>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</si>
  <si>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</si>
  <si>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</si>
  <si>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</si>
  <si>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</si>
  <si>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</si>
  <si>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</si>
  <si>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</si>
  <si>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</si>
  <si>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</si>
  <si>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</si>
  <si>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</si>
  <si>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</si>
  <si>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</si>
  <si>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</si>
  <si>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</si>
  <si>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</si>
  <si>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</si>
  <si>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</si>
  <si>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</si>
  <si>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</si>
  <si>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</si>
  <si>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</si>
  <si>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</si>
  <si>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</si>
  <si>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</si>
  <si>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</si>
  <si>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</si>
  <si>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</si>
  <si>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</si>
  <si>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</si>
  <si>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</si>
  <si>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</si>
  <si>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</si>
  <si>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</si>
  <si>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</si>
  <si>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</si>
  <si>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</si>
  <si>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</si>
  <si>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</si>
  <si>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</si>
  <si>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</si>
  <si>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</si>
  <si>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</si>
  <si>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</si>
  <si>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</si>
  <si>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</si>
  <si>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</si>
  <si>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</si>
  <si>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</si>
  <si>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</si>
  <si>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</si>
  <si>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</si>
  <si>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</si>
  <si>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</si>
  <si>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</si>
  <si>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</si>
  <si>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</si>
  <si>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</si>
  <si>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</si>
  <si>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</si>
  <si>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</si>
  <si>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</si>
  <si>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</si>
  <si>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</si>
  <si>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</si>
  <si>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</si>
  <si>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</si>
  <si>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</si>
  <si>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</si>
  <si>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</si>
  <si>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</si>
  <si>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</si>
  <si>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</si>
  <si>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</si>
  <si>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</si>
  <si>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</si>
  <si>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</si>
  <si>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</si>
  <si>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</si>
  <si>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</si>
  <si>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</si>
  <si>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</si>
  <si>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</si>
  <si>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</si>
  <si>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</si>
  <si>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</si>
  <si>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</si>
  <si>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</si>
  <si>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</si>
  <si>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</si>
  <si>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</si>
  <si>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</si>
  <si>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</si>
  <si>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</si>
  <si>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</si>
  <si>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</si>
  <si>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</si>
  <si>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</si>
  <si>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</si>
  <si>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</si>
  <si>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</si>
  <si>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</si>
  <si>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</si>
  <si>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</si>
  <si>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</si>
  <si>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</si>
  <si>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</si>
  <si>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</si>
  <si>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</si>
  <si>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</si>
  <si>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</si>
  <si>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</si>
  <si>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</si>
  <si>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</si>
  <si>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</si>
  <si>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</si>
  <si>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</si>
  <si>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</si>
  <si>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</si>
  <si>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</si>
  <si>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</si>
  <si>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</si>
  <si>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</si>
  <si>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</si>
  <si>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</si>
  <si>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</si>
  <si>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</si>
  <si>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</si>
  <si>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</si>
  <si>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</si>
  <si>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</si>
  <si>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</si>
  <si>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</si>
  <si>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</si>
  <si>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</si>
  <si>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</si>
  <si>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</si>
  <si>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</si>
  <si>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</si>
  <si>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</si>
  <si>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</si>
  <si>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</si>
  <si>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</si>
  <si>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</si>
  <si>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</si>
  <si>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</si>
  <si>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</si>
  <si>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</si>
  <si>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</si>
  <si>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</si>
  <si>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</si>
  <si>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</si>
  <si>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</si>
  <si>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</si>
  <si>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</si>
  <si>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</si>
  <si>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</si>
  <si>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</si>
  <si>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</si>
  <si>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</si>
  <si>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</si>
  <si>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</si>
  <si>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</si>
  <si>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</si>
  <si>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</si>
  <si>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</si>
  <si>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</si>
  <si>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</si>
  <si>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</si>
  <si>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</si>
  <si>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</si>
  <si>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</si>
  <si>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</si>
  <si>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</si>
  <si>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</si>
  <si>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</si>
  <si>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</si>
  <si>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</si>
  <si>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</si>
  <si>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</si>
  <si>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</si>
  <si>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</si>
  <si>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</si>
  <si>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</si>
  <si>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</si>
  <si>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</si>
  <si>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</si>
  <si>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</si>
  <si>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</si>
  <si>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</si>
  <si>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</si>
  <si>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</si>
  <si>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</si>
  <si>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</si>
  <si>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</si>
  <si>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</si>
  <si>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</si>
  <si>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</si>
  <si>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</si>
  <si>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</si>
  <si>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</si>
  <si>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</si>
  <si>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</si>
  <si>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</si>
  <si>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</si>
  <si>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</si>
  <si>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</si>
  <si>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</si>
  <si>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</si>
  <si>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</si>
  <si>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</si>
  <si>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</si>
  <si>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</si>
  <si>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</si>
  <si>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</si>
  <si>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</si>
  <si>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</si>
  <si>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</si>
  <si>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</si>
  <si>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</si>
  <si>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</si>
  <si>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</si>
  <si>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</si>
  <si>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</si>
  <si>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</si>
  <si>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</si>
  <si>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</si>
  <si>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</si>
  <si>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</si>
  <si>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</si>
  <si>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</si>
  <si>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</si>
  <si>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</si>
  <si>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</si>
  <si>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</si>
  <si>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</si>
  <si>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</si>
  <si>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</si>
  <si>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</si>
  <si>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</si>
  <si>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</si>
  <si>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</si>
  <si>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</si>
  <si>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</si>
  <si>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</si>
  <si>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</si>
  <si>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</si>
  <si>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</si>
  <si>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</si>
  <si>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</si>
  <si>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</si>
  <si>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</si>
  <si>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</si>
  <si>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</si>
  <si>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</si>
  <si>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</si>
  <si>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</si>
  <si>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</si>
  <si>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</si>
  <si>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</si>
  <si>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</si>
  <si>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</si>
  <si>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</si>
  <si>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</si>
  <si>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</si>
  <si>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</si>
  <si>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</si>
  <si>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</si>
  <si>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</si>
  <si>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</si>
  <si>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</si>
  <si>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</si>
  <si>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</si>
  <si>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</si>
  <si>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</si>
  <si>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</si>
  <si>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</si>
  <si>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</si>
  <si>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</si>
  <si>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</si>
  <si>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</si>
  <si>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</si>
  <si>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</si>
  <si>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</si>
  <si>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</si>
  <si>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</si>
  <si>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</si>
  <si>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</si>
  <si>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</si>
  <si>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</si>
  <si>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</si>
  <si>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</si>
  <si>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</si>
  <si>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</si>
  <si>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</si>
  <si>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</si>
  <si>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</si>
  <si>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</si>
  <si>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</si>
  <si>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</si>
  <si>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</si>
  <si>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</si>
  <si>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</si>
  <si>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</si>
  <si>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</si>
  <si>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</si>
  <si>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</si>
  <si>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</si>
  <si>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</si>
  <si>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</si>
  <si>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</si>
  <si>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</si>
  <si>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</si>
  <si>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</si>
  <si>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</si>
  <si>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</si>
  <si>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</si>
  <si>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</si>
  <si>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</si>
  <si>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</si>
  <si>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</si>
  <si>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</si>
  <si>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</si>
  <si>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</si>
  <si>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</si>
  <si>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</si>
  <si>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</si>
  <si>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</si>
  <si>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</si>
  <si>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</si>
  <si>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</si>
  <si>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</si>
  <si>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</si>
  <si>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</si>
  <si>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</si>
  <si>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</si>
  <si>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</si>
  <si>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</si>
  <si>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</si>
  <si>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</si>
  <si>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</si>
  <si>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</si>
  <si>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</si>
  <si>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</si>
  <si>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</si>
  <si>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</si>
  <si>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</si>
  <si>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</si>
  <si>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</si>
  <si>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</si>
  <si>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</si>
  <si>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</si>
  <si>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</si>
  <si>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</si>
  <si>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</si>
  <si>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</si>
  <si>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</si>
  <si>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</si>
  <si>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</si>
  <si>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</si>
  <si>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</si>
  <si>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</si>
  <si>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</si>
  <si>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</si>
  <si>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</si>
  <si>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</si>
  <si>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</si>
  <si>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</si>
  <si>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</si>
  <si>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</si>
  <si>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</si>
  <si>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</si>
  <si>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</si>
  <si>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</si>
  <si>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</si>
  <si>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</si>
  <si>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</si>
  <si>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</si>
  <si>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</si>
  <si>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</si>
  <si>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</si>
  <si>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</si>
  <si>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</si>
  <si>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</si>
  <si>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</si>
  <si>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</si>
  <si>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</si>
  <si>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</si>
  <si>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</si>
  <si>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</si>
  <si>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</si>
  <si>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</si>
  <si>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</si>
  <si>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</si>
  <si>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</si>
  <si>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</si>
  <si>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</si>
  <si>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</si>
  <si>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</si>
  <si>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</si>
  <si>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</si>
  <si>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</si>
  <si>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</si>
  <si>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</si>
  <si>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</si>
  <si>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</si>
  <si>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</si>
  <si>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</si>
  <si>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</si>
  <si>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</si>
  <si>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</si>
  <si>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</si>
  <si>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</si>
  <si>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</si>
  <si>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</si>
  <si>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</si>
  <si>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</si>
  <si>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</si>
  <si>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</si>
  <si>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</si>
  <si>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</si>
  <si>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</si>
  <si>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</si>
  <si>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</si>
  <si>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</si>
  <si>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</si>
  <si>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</si>
  <si>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</si>
  <si>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</si>
  <si>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</si>
  <si>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</si>
  <si>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</si>
  <si>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</si>
  <si>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</si>
  <si>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</si>
  <si>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</si>
  <si>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</si>
  <si>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</si>
  <si>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</si>
  <si>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</si>
  <si>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</si>
  <si>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</si>
  <si>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</si>
  <si>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</si>
  <si>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</si>
  <si>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</si>
  <si>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</si>
  <si>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</si>
  <si>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</si>
  <si>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</si>
  <si>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</si>
  <si>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</si>
  <si>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</si>
  <si>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</si>
  <si>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</si>
  <si>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</si>
  <si>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</si>
  <si>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</si>
  <si>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</si>
  <si>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</si>
  <si>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</si>
  <si>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</si>
  <si>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</si>
  <si>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</si>
  <si>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</si>
  <si>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</si>
  <si>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</si>
  <si>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</si>
  <si>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</si>
  <si>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</si>
  <si>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</si>
  <si>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</si>
  <si>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</si>
  <si>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</si>
  <si>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</si>
  <si>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</si>
  <si>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</si>
  <si>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</si>
  <si>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</si>
  <si>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</si>
  <si>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</si>
  <si>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</si>
  <si>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</si>
  <si>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</si>
  <si>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</si>
  <si>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</si>
  <si>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</si>
  <si>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</si>
  <si>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</si>
  <si>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</si>
  <si>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</si>
  <si>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</si>
  <si>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</si>
  <si>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</si>
  <si>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</si>
  <si>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</si>
  <si>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</si>
  <si>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</si>
  <si>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</si>
  <si>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</si>
  <si>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</si>
  <si>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</si>
  <si>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</si>
  <si>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</si>
  <si>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</si>
  <si>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</si>
  <si>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</si>
  <si>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</si>
  <si>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</si>
  <si>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</si>
  <si>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</si>
  <si>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</si>
  <si>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</si>
  <si>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</si>
  <si>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</si>
  <si>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</si>
  <si>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</si>
  <si>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</si>
  <si>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</si>
  <si>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</si>
  <si>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</si>
  <si>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</si>
  <si>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</si>
  <si>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</si>
  <si>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</si>
  <si>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</si>
  <si>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</si>
  <si>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</si>
  <si>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</si>
  <si>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</si>
  <si>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</si>
  <si>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</si>
  <si>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</si>
  <si>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</si>
  <si>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</si>
  <si>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</si>
  <si>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</si>
  <si>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</si>
  <si>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</si>
  <si>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</si>
  <si>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</si>
  <si>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</si>
  <si>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</si>
  <si>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</si>
  <si>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</si>
  <si>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</si>
  <si>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</si>
  <si>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</si>
  <si>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</si>
  <si>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</si>
  <si>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</si>
  <si>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</si>
  <si>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</si>
  <si>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</si>
  <si>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</si>
  <si>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</si>
  <si>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</si>
  <si>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</si>
  <si>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</si>
  <si>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</si>
  <si>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</si>
  <si>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</si>
  <si>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</si>
  <si>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</si>
  <si>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</si>
  <si>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</si>
  <si>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</si>
  <si>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</si>
  <si>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</si>
  <si>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</si>
  <si>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</si>
  <si>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</si>
  <si>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</si>
  <si>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</si>
  <si>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</si>
  <si>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</si>
  <si>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</si>
  <si>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</si>
  <si>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</si>
  <si>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</si>
  <si>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</si>
  <si>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</si>
  <si>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</si>
  <si>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</si>
  <si>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</si>
  <si>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</si>
  <si>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</si>
  <si>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</si>
  <si>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</si>
  <si>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</si>
  <si>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</si>
  <si>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</si>
  <si>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</si>
  <si>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</si>
  <si>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</si>
  <si>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</si>
  <si>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</si>
  <si>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</si>
  <si>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</si>
  <si>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</si>
  <si>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</si>
  <si>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</si>
  <si>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</si>
  <si>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</si>
  <si>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</si>
  <si>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</si>
  <si>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</si>
  <si>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</si>
  <si>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</si>
  <si>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</si>
  <si>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</si>
  <si>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</si>
  <si>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</si>
  <si>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</si>
  <si>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</si>
  <si>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</si>
  <si>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</si>
  <si>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</si>
  <si>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</si>
  <si>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</si>
  <si>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</si>
  <si>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</si>
  <si>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</si>
  <si>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</si>
  <si>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</si>
  <si>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</si>
  <si>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</si>
  <si>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</si>
  <si>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</si>
  <si>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</si>
  <si>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</si>
  <si>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</si>
  <si>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</si>
  <si>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</si>
  <si>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</si>
  <si>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</si>
  <si>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</si>
  <si>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</si>
  <si>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</si>
  <si>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</si>
  <si>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</si>
  <si>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</si>
  <si>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</si>
  <si>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</si>
  <si>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</si>
  <si>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</si>
  <si>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</si>
  <si>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</si>
  <si>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</si>
  <si>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</si>
  <si>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</si>
  <si>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</si>
  <si>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</si>
  <si>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</si>
  <si>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</si>
  <si>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</si>
  <si>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</si>
  <si>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</si>
  <si>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</si>
  <si>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</si>
  <si>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</si>
  <si>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</si>
  <si>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</si>
  <si>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</si>
  <si>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</si>
  <si>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</si>
  <si>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</si>
  <si>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</si>
  <si>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</si>
  <si>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</si>
  <si>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</si>
  <si>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</si>
  <si>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</si>
  <si>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</si>
  <si>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</si>
  <si>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</si>
  <si>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</si>
  <si>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</si>
  <si>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</si>
  <si>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</si>
  <si>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</si>
  <si>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</si>
  <si>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</si>
  <si>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</si>
  <si>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</si>
  <si>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</si>
  <si>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</si>
  <si>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</si>
  <si>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</si>
  <si>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</si>
  <si>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</si>
  <si>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</si>
  <si>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</si>
  <si>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</si>
  <si>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</si>
  <si>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</si>
  <si>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</si>
  <si>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</si>
  <si>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</si>
  <si>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</si>
  <si>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</si>
  <si>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</si>
  <si>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</si>
  <si>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</si>
  <si>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</si>
  <si>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</si>
  <si>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</si>
  <si>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</si>
  <si>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</si>
  <si>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</si>
  <si>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</si>
  <si>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</si>
  <si>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</si>
  <si>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</si>
  <si>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</si>
  <si>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</si>
  <si>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</si>
  <si>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</si>
  <si>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</si>
  <si>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</si>
  <si>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</si>
  <si>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</si>
  <si>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</si>
  <si>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</si>
  <si>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</si>
  <si>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</si>
  <si>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</si>
  <si>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</si>
  <si>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</si>
  <si>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</si>
  <si>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</si>
  <si>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</si>
  <si>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</si>
  <si>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</si>
  <si>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</si>
  <si>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</si>
  <si>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</si>
  <si>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</si>
  <si>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</si>
  <si>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Great Boughton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</si>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</sst>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CAC43EDC-FB53-4122-8BEA-77A937157DA2}"/>
    <cellStyle name="Bad 2" xfId="7" xr:uid="{7D4AA307-21BA-49E8-B9E2-FA997571710B}"/>
    <cellStyle name="Calculation 2" xfId="10" xr:uid="{CD87D04A-0F53-4C6A-AEF5-9C31A85BF27A}"/>
    <cellStyle name="Normal" xfId="0" builtinId="0"/>
    <cellStyle name="Normal 10" xfId="8" xr:uid="{CEB5C412-4543-46E9-ADE2-82517AC8B7E1}"/>
    <cellStyle name="Normal 2" xfId="1" xr:uid="{38B41F27-DD9F-46BB-AEE6-F918C18DA3B3}"/>
    <cellStyle name="Normal 2 2" xfId="2" xr:uid="{E3D6EFC1-675D-42BD-B1AD-67AC544A7715}"/>
    <cellStyle name="Normal 2 3" xfId="11" xr:uid="{9BB6C037-7B7C-43B1-8D0E-E80CD2390665}"/>
    <cellStyle name="Normal 6" xfId="6" xr:uid="{159CA693-D7C3-4263-8F4F-44956114223A}"/>
    <cellStyle name="Normal 7" xfId="4" xr:uid="{2684B07E-3132-4C4D-845A-3D2C496CDEBD}"/>
    <cellStyle name="Percent 2" xfId="3" xr:uid="{97E95CD1-ACEC-408B-8E9D-600B6B023B87}"/>
    <cellStyle name="Percent 3" xfId="5" xr:uid="{B65AB033-75F2-4D0E-A813-8083224A6169}"/>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F04-4C6A-A077-F4A769329336}"/>
              </c:ext>
            </c:extLst>
          </c:dPt>
          <c:dPt>
            <c:idx val="1"/>
            <c:bubble3D val="0"/>
            <c:spPr>
              <a:solidFill>
                <a:srgbClr val="F7EBD9"/>
              </a:solidFill>
            </c:spPr>
            <c:extLst>
              <c:ext xmlns:c16="http://schemas.microsoft.com/office/drawing/2014/chart" uri="{C3380CC4-5D6E-409C-BE32-E72D297353CC}">
                <c16:uniqueId val="{00000003-AF04-4C6A-A077-F4A769329336}"/>
              </c:ext>
            </c:extLst>
          </c:dPt>
          <c:val>
            <c:numRef>
              <c:f>'Data - Overview'!$D$89:$D$90</c:f>
              <c:numCache>
                <c:formatCode>0%</c:formatCode>
                <c:ptCount val="2"/>
                <c:pt idx="0">
                  <c:v>0.29327188940092158</c:v>
                </c:pt>
                <c:pt idx="1">
                  <c:v>0.70672811059907836</c:v>
                </c:pt>
              </c:numCache>
            </c:numRef>
          </c:val>
          <c:extLst>
            <c:ext xmlns:c16="http://schemas.microsoft.com/office/drawing/2014/chart" uri="{C3380CC4-5D6E-409C-BE32-E72D297353CC}">
              <c16:uniqueId val="{00000004-AF04-4C6A-A077-F4A76932933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94C6-4ED9-987F-6E4A3171A112}"/>
              </c:ext>
            </c:extLst>
          </c:dPt>
          <c:dPt>
            <c:idx val="1"/>
            <c:bubble3D val="0"/>
            <c:spPr>
              <a:solidFill>
                <a:srgbClr val="6C6F71"/>
              </a:solidFill>
            </c:spPr>
            <c:extLst>
              <c:ext xmlns:c16="http://schemas.microsoft.com/office/drawing/2014/chart" uri="{C3380CC4-5D6E-409C-BE32-E72D297353CC}">
                <c16:uniqueId val="{00000003-94C6-4ED9-987F-6E4A3171A112}"/>
              </c:ext>
            </c:extLst>
          </c:dPt>
          <c:dPt>
            <c:idx val="2"/>
            <c:bubble3D val="0"/>
            <c:spPr>
              <a:solidFill>
                <a:srgbClr val="7A19C1"/>
              </a:solidFill>
            </c:spPr>
            <c:extLst>
              <c:ext xmlns:c16="http://schemas.microsoft.com/office/drawing/2014/chart" uri="{C3380CC4-5D6E-409C-BE32-E72D297353CC}">
                <c16:uniqueId val="{00000005-94C6-4ED9-987F-6E4A3171A112}"/>
              </c:ext>
            </c:extLst>
          </c:dPt>
          <c:dPt>
            <c:idx val="3"/>
            <c:bubble3D val="0"/>
            <c:spPr>
              <a:solidFill>
                <a:srgbClr val="8CC119"/>
              </a:solidFill>
            </c:spPr>
            <c:extLst>
              <c:ext xmlns:c16="http://schemas.microsoft.com/office/drawing/2014/chart" uri="{C3380CC4-5D6E-409C-BE32-E72D297353CC}">
                <c16:uniqueId val="{00000007-94C6-4ED9-987F-6E4A3171A11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94C6-4ED9-987F-6E4A3171A11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94C6-4ED9-987F-6E4A3171A11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94C6-4ED9-987F-6E4A3171A11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94C6-4ED9-987F-6E4A3171A112}"/>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94C6-4ED9-987F-6E4A3171A11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102</c:v>
                </c:pt>
                <c:pt idx="1">
                  <c:v>1 
Index: 95</c:v>
                </c:pt>
                <c:pt idx="2">
                  <c:v>2 
Index: 97</c:v>
                </c:pt>
                <c:pt idx="3">
                  <c:v>3+ 
Index: 88</c:v>
                </c:pt>
              </c:strCache>
            </c:strRef>
          </c:cat>
          <c:val>
            <c:numRef>
              <c:f>'Data - Overview'!$D$128:$D$131</c:f>
              <c:numCache>
                <c:formatCode>0%</c:formatCode>
                <c:ptCount val="4"/>
                <c:pt idx="0">
                  <c:v>0.7423640552995393</c:v>
                </c:pt>
                <c:pt idx="1">
                  <c:v>0.12008755760368664</c:v>
                </c:pt>
                <c:pt idx="2">
                  <c:v>0.10285253456221199</c:v>
                </c:pt>
                <c:pt idx="3">
                  <c:v>3.491705069124424E-2</c:v>
                </c:pt>
              </c:numCache>
            </c:numRef>
          </c:val>
          <c:extLst>
            <c:ext xmlns:c16="http://schemas.microsoft.com/office/drawing/2014/chart" uri="{C3380CC4-5D6E-409C-BE32-E72D297353CC}">
              <c16:uniqueId val="{00000009-94C6-4ED9-987F-6E4A3171A11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4EE8-483D-8845-905C8EE2BCC4}"/>
              </c:ext>
            </c:extLst>
          </c:dPt>
          <c:dPt>
            <c:idx val="1"/>
            <c:bubble3D val="0"/>
            <c:spPr>
              <a:solidFill>
                <a:srgbClr val="6C6F71"/>
              </a:solidFill>
            </c:spPr>
            <c:extLst>
              <c:ext xmlns:c16="http://schemas.microsoft.com/office/drawing/2014/chart" uri="{C3380CC4-5D6E-409C-BE32-E72D297353CC}">
                <c16:uniqueId val="{00000003-4EE8-483D-8845-905C8EE2BCC4}"/>
              </c:ext>
            </c:extLst>
          </c:dPt>
          <c:dPt>
            <c:idx val="2"/>
            <c:bubble3D val="0"/>
            <c:spPr>
              <a:solidFill>
                <a:srgbClr val="7A19C1"/>
              </a:solidFill>
            </c:spPr>
            <c:extLst>
              <c:ext xmlns:c16="http://schemas.microsoft.com/office/drawing/2014/chart" uri="{C3380CC4-5D6E-409C-BE32-E72D297353CC}">
                <c16:uniqueId val="{00000005-4EE8-483D-8845-905C8EE2BCC4}"/>
              </c:ext>
            </c:extLst>
          </c:dPt>
          <c:dPt>
            <c:idx val="3"/>
            <c:bubble3D val="0"/>
            <c:spPr>
              <a:solidFill>
                <a:srgbClr val="8CC119"/>
              </a:solidFill>
            </c:spPr>
            <c:extLst>
              <c:ext xmlns:c16="http://schemas.microsoft.com/office/drawing/2014/chart" uri="{C3380CC4-5D6E-409C-BE32-E72D297353CC}">
                <c16:uniqueId val="{00000007-4EE8-483D-8845-905C8EE2BCC4}"/>
              </c:ext>
            </c:extLst>
          </c:dPt>
          <c:dPt>
            <c:idx val="4"/>
            <c:bubble3D val="0"/>
            <c:spPr>
              <a:solidFill>
                <a:srgbClr val="EBC61C"/>
              </a:solidFill>
            </c:spPr>
            <c:extLst>
              <c:ext xmlns:c16="http://schemas.microsoft.com/office/drawing/2014/chart" uri="{C3380CC4-5D6E-409C-BE32-E72D297353CC}">
                <c16:uniqueId val="{00000009-4EE8-483D-8845-905C8EE2BCC4}"/>
              </c:ext>
            </c:extLst>
          </c:dPt>
          <c:dPt>
            <c:idx val="5"/>
            <c:bubble3D val="0"/>
            <c:spPr>
              <a:solidFill>
                <a:srgbClr val="1964C1"/>
              </a:solidFill>
            </c:spPr>
            <c:extLst>
              <c:ext xmlns:c16="http://schemas.microsoft.com/office/drawing/2014/chart" uri="{C3380CC4-5D6E-409C-BE32-E72D297353CC}">
                <c16:uniqueId val="{0000000B-4EE8-483D-8845-905C8EE2BCC4}"/>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4EE8-483D-8845-905C8EE2BCC4}"/>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4EE8-483D-8845-905C8EE2BCC4}"/>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4EE8-483D-8845-905C8EE2BCC4}"/>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4EE8-483D-8845-905C8EE2BCC4}"/>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4EE8-483D-8845-905C8EE2BCC4}"/>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4EE8-483D-8845-905C8EE2BCC4}"/>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94</c:v>
                </c:pt>
                <c:pt idx="1">
                  <c:v>20k - 40k 
Index: 98</c:v>
                </c:pt>
                <c:pt idx="2">
                  <c:v>40k - 60k 
Index: 100</c:v>
                </c:pt>
                <c:pt idx="3">
                  <c:v>60k - 80k 
Index: 103</c:v>
                </c:pt>
                <c:pt idx="4">
                  <c:v>80k - 100k 
Index: 110</c:v>
                </c:pt>
                <c:pt idx="5">
                  <c:v>100k+ 
Index: 105</c:v>
                </c:pt>
              </c:strCache>
            </c:strRef>
          </c:cat>
          <c:val>
            <c:numRef>
              <c:f>'Data - Overview'!$D$146:$D$151</c:f>
              <c:numCache>
                <c:formatCode>0%</c:formatCode>
                <c:ptCount val="6"/>
                <c:pt idx="0">
                  <c:v>0.15827188940092166</c:v>
                </c:pt>
                <c:pt idx="1">
                  <c:v>0.30778341013824895</c:v>
                </c:pt>
                <c:pt idx="2">
                  <c:v>0.21233640552995392</c:v>
                </c:pt>
                <c:pt idx="3">
                  <c:v>0.144184331797235</c:v>
                </c:pt>
                <c:pt idx="4">
                  <c:v>8.0603686635944694E-2</c:v>
                </c:pt>
                <c:pt idx="5">
                  <c:v>9.6774193548387094E-2</c:v>
                </c:pt>
              </c:numCache>
            </c:numRef>
          </c:val>
          <c:extLst>
            <c:ext xmlns:c16="http://schemas.microsoft.com/office/drawing/2014/chart" uri="{C3380CC4-5D6E-409C-BE32-E72D297353CC}">
              <c16:uniqueId val="{0000000C-4EE8-483D-8845-905C8EE2BCC4}"/>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4.9506912442396314E-2</c:v>
                </c:pt>
                <c:pt idx="1">
                  <c:v>0.14740092165898619</c:v>
                </c:pt>
                <c:pt idx="2">
                  <c:v>6.9239631336405538E-2</c:v>
                </c:pt>
                <c:pt idx="3">
                  <c:v>0.11323041474654379</c:v>
                </c:pt>
                <c:pt idx="4">
                  <c:v>0.18342396313364054</c:v>
                </c:pt>
                <c:pt idx="5">
                  <c:v>0.21310138248847924</c:v>
                </c:pt>
                <c:pt idx="6">
                  <c:v>0.12007834101382488</c:v>
                </c:pt>
                <c:pt idx="7">
                  <c:v>0.10392165898617513</c:v>
                </c:pt>
              </c:numCache>
            </c:numRef>
          </c:val>
          <c:extLst>
            <c:ext xmlns:c16="http://schemas.microsoft.com/office/drawing/2014/chart" uri="{C3380CC4-5D6E-409C-BE32-E72D297353CC}">
              <c16:uniqueId val="{00000000-00A3-48B8-B57C-210D28D4AC93}"/>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0.32389861751152077</c:v>
                </c:pt>
              </c:numCache>
            </c:numRef>
          </c:val>
          <c:extLst>
            <c:ext xmlns:c16="http://schemas.microsoft.com/office/drawing/2014/chart" uri="{C3380CC4-5D6E-409C-BE32-E72D297353CC}">
              <c16:uniqueId val="{00000000-B6E9-47ED-B551-8587FF895A3C}"/>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B6E9-47ED-B551-8587FF895A3C}"/>
              </c:ext>
            </c:extLst>
          </c:dPt>
          <c:val>
            <c:numRef>
              <c:f>'Data - Overview'!$D$116</c:f>
              <c:numCache>
                <c:formatCode>0%</c:formatCode>
                <c:ptCount val="1"/>
                <c:pt idx="0">
                  <c:v>0.18635023041474655</c:v>
                </c:pt>
              </c:numCache>
            </c:numRef>
          </c:val>
          <c:extLst>
            <c:ext xmlns:c16="http://schemas.microsoft.com/office/drawing/2014/chart" uri="{C3380CC4-5D6E-409C-BE32-E72D297353CC}">
              <c16:uniqueId val="{00000003-B6E9-47ED-B551-8587FF895A3C}"/>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2.5000000000000005E-2</c:v>
                </c:pt>
              </c:numCache>
            </c:numRef>
          </c:val>
          <c:extLst>
            <c:ext xmlns:c16="http://schemas.microsoft.com/office/drawing/2014/chart" uri="{C3380CC4-5D6E-409C-BE32-E72D297353CC}">
              <c16:uniqueId val="{00000004-B6E9-47ED-B551-8587FF895A3C}"/>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0.16394009216589861</c:v>
                </c:pt>
              </c:numCache>
            </c:numRef>
          </c:val>
          <c:extLst>
            <c:ext xmlns:c16="http://schemas.microsoft.com/office/drawing/2014/chart" uri="{C3380CC4-5D6E-409C-BE32-E72D297353CC}">
              <c16:uniqueId val="{00000005-B6E9-47ED-B551-8587FF895A3C}"/>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0.3008709677419355</c:v>
                </c:pt>
              </c:numCache>
            </c:numRef>
          </c:val>
          <c:extLst>
            <c:ext xmlns:c16="http://schemas.microsoft.com/office/drawing/2014/chart" uri="{C3380CC4-5D6E-409C-BE32-E72D297353CC}">
              <c16:uniqueId val="{00000006-B6E9-47ED-B551-8587FF895A3C}"/>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3C62-459B-92FF-7590FB2460C2}"/>
              </c:ext>
            </c:extLst>
          </c:dPt>
          <c:dPt>
            <c:idx val="1"/>
            <c:bubble3D val="0"/>
            <c:spPr>
              <a:solidFill>
                <a:srgbClr val="DBE6C4"/>
              </a:solidFill>
            </c:spPr>
            <c:extLst>
              <c:ext xmlns:c16="http://schemas.microsoft.com/office/drawing/2014/chart" uri="{C3380CC4-5D6E-409C-BE32-E72D297353CC}">
                <c16:uniqueId val="{00000003-3C62-459B-92FF-7590FB2460C2}"/>
              </c:ext>
            </c:extLst>
          </c:dPt>
          <c:val>
            <c:numRef>
              <c:f>'Data - Overview'!$A$89:$A$90</c:f>
              <c:numCache>
                <c:formatCode>0%</c:formatCode>
                <c:ptCount val="2"/>
                <c:pt idx="0">
                  <c:v>0.34116129032258069</c:v>
                </c:pt>
                <c:pt idx="1">
                  <c:v>0.65883870967741931</c:v>
                </c:pt>
              </c:numCache>
            </c:numRef>
          </c:val>
          <c:extLst>
            <c:ext xmlns:c16="http://schemas.microsoft.com/office/drawing/2014/chart" uri="{C3380CC4-5D6E-409C-BE32-E72D297353CC}">
              <c16:uniqueId val="{00000004-3C62-459B-92FF-7590FB2460C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1725-45CE-888E-AE27A2B4B675}"/>
              </c:ext>
            </c:extLst>
          </c:dPt>
          <c:dPt>
            <c:idx val="1"/>
            <c:bubble3D val="0"/>
            <c:spPr>
              <a:solidFill>
                <a:schemeClr val="accent2">
                  <a:lumMod val="20000"/>
                  <a:lumOff val="80000"/>
                </a:schemeClr>
              </a:solidFill>
            </c:spPr>
            <c:extLst>
              <c:ext xmlns:c16="http://schemas.microsoft.com/office/drawing/2014/chart" uri="{C3380CC4-5D6E-409C-BE32-E72D297353CC}">
                <c16:uniqueId val="{00000003-1725-45CE-888E-AE27A2B4B675}"/>
              </c:ext>
            </c:extLst>
          </c:dPt>
          <c:val>
            <c:numRef>
              <c:f>'Data - Overview'!$A$89:$A$90</c:f>
              <c:numCache>
                <c:formatCode>0%</c:formatCode>
                <c:ptCount val="2"/>
                <c:pt idx="0">
                  <c:v>0.34116129032258069</c:v>
                </c:pt>
                <c:pt idx="1">
                  <c:v>0.65883870967741931</c:v>
                </c:pt>
              </c:numCache>
            </c:numRef>
          </c:val>
          <c:extLst>
            <c:ext xmlns:c16="http://schemas.microsoft.com/office/drawing/2014/chart" uri="{C3380CC4-5D6E-409C-BE32-E72D297353CC}">
              <c16:uniqueId val="{00000004-1725-45CE-888E-AE27A2B4B67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DC04-473D-8CF5-1893FFC6A36B}"/>
              </c:ext>
            </c:extLst>
          </c:dPt>
          <c:dPt>
            <c:idx val="1"/>
            <c:bubble3D val="0"/>
            <c:spPr>
              <a:solidFill>
                <a:srgbClr val="F7EBD9"/>
              </a:solidFill>
            </c:spPr>
            <c:extLst>
              <c:ext xmlns:c16="http://schemas.microsoft.com/office/drawing/2014/chart" uri="{C3380CC4-5D6E-409C-BE32-E72D297353CC}">
                <c16:uniqueId val="{00000003-DC04-473D-8CF5-1893FFC6A36B}"/>
              </c:ext>
            </c:extLst>
          </c:dPt>
          <c:val>
            <c:numRef>
              <c:f>'Data - Overview'!$E$89:$E$90</c:f>
              <c:numCache>
                <c:formatCode>0%</c:formatCode>
                <c:ptCount val="2"/>
                <c:pt idx="0">
                  <c:v>0.41448387096774192</c:v>
                </c:pt>
                <c:pt idx="1">
                  <c:v>0.58551612903225814</c:v>
                </c:pt>
              </c:numCache>
            </c:numRef>
          </c:val>
          <c:extLst>
            <c:ext xmlns:c16="http://schemas.microsoft.com/office/drawing/2014/chart" uri="{C3380CC4-5D6E-409C-BE32-E72D297353CC}">
              <c16:uniqueId val="{00000004-DC04-473D-8CF5-1893FFC6A36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1FE6-45F0-B3C6-2B2A232BC22C}"/>
              </c:ext>
            </c:extLst>
          </c:dPt>
          <c:dPt>
            <c:idx val="1"/>
            <c:bubble3D val="0"/>
            <c:extLst>
              <c:ext xmlns:c16="http://schemas.microsoft.com/office/drawing/2014/chart" uri="{C3380CC4-5D6E-409C-BE32-E72D297353CC}">
                <c16:uniqueId val="{00000002-1FE6-45F0-B3C6-2B2A232BC22C}"/>
              </c:ext>
            </c:extLst>
          </c:dPt>
          <c:val>
            <c:numRef>
              <c:f>'Data - Overview'!$C$89:$C$90</c:f>
              <c:numCache>
                <c:formatCode>0%</c:formatCode>
                <c:ptCount val="2"/>
                <c:pt idx="0">
                  <c:v>0.1118110599078341</c:v>
                </c:pt>
                <c:pt idx="1">
                  <c:v>0.88818894009216587</c:v>
                </c:pt>
              </c:numCache>
            </c:numRef>
          </c:val>
          <c:extLst>
            <c:ext xmlns:c16="http://schemas.microsoft.com/office/drawing/2014/chart" uri="{C3380CC4-5D6E-409C-BE32-E72D297353CC}">
              <c16:uniqueId val="{00000003-1FE6-45F0-B3C6-2B2A232BC22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0.1863594470046083</c:v>
                </c:pt>
              </c:numCache>
            </c:numRef>
          </c:val>
          <c:extLst>
            <c:ext xmlns:c16="http://schemas.microsoft.com/office/drawing/2014/chart" uri="{C3380CC4-5D6E-409C-BE32-E72D297353CC}">
              <c16:uniqueId val="{00000000-634D-47A0-A0D7-DA0C7A72D54F}"/>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634D-47A0-A0D7-DA0C7A72D54F}"/>
              </c:ext>
            </c:extLst>
          </c:dPt>
          <c:val>
            <c:numRef>
              <c:f>'Data - Overview'!$D$138</c:f>
              <c:numCache>
                <c:formatCode>0%</c:formatCode>
                <c:ptCount val="1"/>
                <c:pt idx="0">
                  <c:v>0.39952073732718907</c:v>
                </c:pt>
              </c:numCache>
            </c:numRef>
          </c:val>
          <c:extLst>
            <c:ext xmlns:c16="http://schemas.microsoft.com/office/drawing/2014/chart" uri="{C3380CC4-5D6E-409C-BE32-E72D297353CC}">
              <c16:uniqueId val="{00000003-634D-47A0-A0D7-DA0C7A72D54F}"/>
            </c:ext>
          </c:extLst>
        </c:ser>
        <c:ser>
          <c:idx val="1"/>
          <c:order val="2"/>
          <c:spPr>
            <a:solidFill>
              <a:srgbClr val="1964C1"/>
            </a:solidFill>
          </c:spPr>
          <c:invertIfNegative val="0"/>
          <c:val>
            <c:numRef>
              <c:f>'Data - Overview'!$D$139</c:f>
              <c:numCache>
                <c:formatCode>0%</c:formatCode>
                <c:ptCount val="1"/>
                <c:pt idx="0">
                  <c:v>0.33841474654377884</c:v>
                </c:pt>
              </c:numCache>
            </c:numRef>
          </c:val>
          <c:extLst>
            <c:ext xmlns:c16="http://schemas.microsoft.com/office/drawing/2014/chart" uri="{C3380CC4-5D6E-409C-BE32-E72D297353CC}">
              <c16:uniqueId val="{00000004-634D-47A0-A0D7-DA0C7A72D54F}"/>
            </c:ext>
          </c:extLst>
        </c:ser>
        <c:ser>
          <c:idx val="0"/>
          <c:order val="3"/>
          <c:spPr>
            <a:solidFill>
              <a:srgbClr val="7D38BA"/>
            </a:solidFill>
          </c:spPr>
          <c:invertIfNegative val="0"/>
          <c:val>
            <c:numRef>
              <c:f>'Data - Overview'!$D$140</c:f>
              <c:numCache>
                <c:formatCode>0%</c:formatCode>
                <c:ptCount val="1"/>
                <c:pt idx="0">
                  <c:v>7.5778801843317978E-2</c:v>
                </c:pt>
              </c:numCache>
            </c:numRef>
          </c:val>
          <c:extLst>
            <c:ext xmlns:c16="http://schemas.microsoft.com/office/drawing/2014/chart" uri="{C3380CC4-5D6E-409C-BE32-E72D297353CC}">
              <c16:uniqueId val="{00000005-634D-47A0-A0D7-DA0C7A72D54F}"/>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6F7F-47AF-BCCB-6A1B4C0511DA}"/>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6F7F-47AF-BCCB-6A1B4C0511DA}"/>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6F7F-47AF-BCCB-6A1B4C0511DA}"/>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6F7F-47AF-BCCB-6A1B4C0511DA}"/>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6F7F-47AF-BCCB-6A1B4C0511DA}"/>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6F7F-47AF-BCCB-6A1B4C0511DA}"/>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6F7F-47AF-BCCB-6A1B4C0511DA}"/>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6F7F-47AF-BCCB-6A1B4C0511DA}"/>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6F7F-47AF-BCCB-6A1B4C0511DA}"/>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6F7F-47AF-BCCB-6A1B4C0511DA}"/>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6F7F-47AF-BCCB-6A1B4C0511DA}"/>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6F7F-47AF-BCCB-6A1B4C0511DA}"/>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6F7F-47AF-BCCB-6A1B4C0511DA}"/>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6F7F-47AF-BCCB-6A1B4C0511DA}"/>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6F7F-47AF-BCCB-6A1B4C0511DA}"/>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6F7F-47AF-BCCB-6A1B4C0511DA}"/>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6F7F-47AF-BCCB-6A1B4C0511DA}"/>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6F7F-47AF-BCCB-6A1B4C0511DA}"/>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6F7F-47AF-BCCB-6A1B4C0511DA}"/>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6F7F-47AF-BCCB-6A1B4C0511DA}"/>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6F7F-47AF-BCCB-6A1B4C0511DA}"/>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6F7F-47AF-BCCB-6A1B4C0511DA}"/>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6F7F-47AF-BCCB-6A1B4C0511DA}"/>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6F7F-47AF-BCCB-6A1B4C0511DA}"/>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6F7F-47AF-BCCB-6A1B4C0511DA}"/>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{8648C809-405D-4604-8B69-C0F4E13985A4}</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6F7F-47AF-BCCB-6A1B4C0511DA}"/>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{3EDE638D-DD80-4A6A-B4CF-C2C3E7B9524D}</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6F7F-47AF-BCCB-6A1B4C0511DA}"/>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{BA8D4045-85B7-4B4C-B959-024DB3840775}</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6F7F-47AF-BCCB-6A1B4C0511DA}"/>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{D7305D22-F35D-419C-92E1-3D18F460B0A4}</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6F7F-47AF-BCCB-6A1B4C0511DA}"/>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{2C94A3B4-9224-4A04-A099-C82DCFEE9B63}</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6F7F-47AF-BCCB-6A1B4C0511DA}"/>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{FB0B6077-3770-4290-88F0-1D0C6AEE89BB}</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6F7F-47AF-BCCB-6A1B4C0511DA}"/>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{373192FD-BCF7-4FFC-8F57-46C1D0FC1B82}</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6F7F-47AF-BCCB-6A1B4C0511DA}"/>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{411B5D0B-D74C-4BB9-A711-C03CFEF3FC85}</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6F7F-47AF-BCCB-6A1B4C0511DA}"/>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{F62A59E6-17D5-4B26-8430-3BC1AD3CF15D}</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6F7F-47AF-BCCB-6A1B4C0511DA}"/>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{84092ABE-426C-4A73-82B6-2AC39F3FBF9E}</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6F7F-47AF-BCCB-6A1B4C0511DA}"/>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{EDB6ED5D-8365-41CF-91C2-1530A8C311FC}</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6F7F-47AF-BCCB-6A1B4C0511DA}"/>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{FB5F54B0-7A41-4C94-AA2C-FA720754B305}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6F7F-47AF-BCCB-6A1B4C0511DA}"/>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{434EB297-12B5-4EAF-AAE1-4BB45D140DEA}</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6F7F-47AF-BCCB-6A1B4C0511DA}"/>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{04F58DA8-990F-4AB9-A467-9DDF313BF3AF}</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6F7F-47AF-BCCB-6A1B4C0511DA}"/>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{9BAED13E-4770-4A83-A359-1492B8AAC759}</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6F7F-47AF-BCCB-6A1B4C0511DA}"/>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{2DC76C0E-CF03-4D78-B314-879B99F33729}</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6F7F-47AF-BCCB-6A1B4C0511DA}"/>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{061A1841-2BAC-4A61-A30C-D6E8053B36BE}</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6F7F-47AF-BCCB-6A1B4C0511DA}"/>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{05CF18AB-2EAE-40FD-8C12-7D9D9AE77964}</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6F7F-47AF-BCCB-6A1B4C0511DA}"/>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{2F4E5B4F-93DE-4468-99A4-51F9F01F2B35}</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6F7F-47AF-BCCB-6A1B4C0511DA}"/>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{69EEB69C-7966-41BC-AF26-AE6AD9CCF963}</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6F7F-47AF-BCCB-6A1B4C0511DA}"/>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{01DC5F58-57EC-406C-9159-976798E2D341}</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6F7F-47AF-BCCB-6A1B4C0511DA}"/>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{DA81D500-3B29-4836-B9B7-576CB232C378}</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6F7F-47AF-BCCB-6A1B4C0511DA}"/>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{4A9CD467-6FF0-4938-BAD9-72C93EA4728E}</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6F7F-47AF-BCCB-6A1B4C0511DA}"/>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{EB537E49-0A03-4DA2-AD71-92BFCEC2D78F}</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6F7F-47AF-BCCB-6A1B4C0511DA}"/>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{A751BA26-ADAA-4582-AD59-C79C16EFC0F8}</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6F7F-47AF-BCCB-6A1B4C0511DA}"/>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3.2110091743119268E-2</c:v>
                </c:pt>
                <c:pt idx="1">
                  <c:v>1.3761467889908258E-2</c:v>
                </c:pt>
                <c:pt idx="2">
                  <c:v>0</c:v>
                </c:pt>
                <c:pt idx="3">
                  <c:v>8.7155963302752298E-2</c:v>
                </c:pt>
                <c:pt idx="4">
                  <c:v>1.3761467889908258E-2</c:v>
                </c:pt>
                <c:pt idx="5">
                  <c:v>0</c:v>
                </c:pt>
                <c:pt idx="6">
                  <c:v>0</c:v>
                </c:pt>
                <c:pt idx="7">
                  <c:v>0</c:v>
                </c:pt>
                <c:pt idx="8">
                  <c:v>5.0458715596330278E-2</c:v>
                </c:pt>
                <c:pt idx="9">
                  <c:v>9.1743119266055051E-3</c:v>
                </c:pt>
                <c:pt idx="10">
                  <c:v>1.834862385321101E-2</c:v>
                </c:pt>
                <c:pt idx="11">
                  <c:v>0</c:v>
                </c:pt>
                <c:pt idx="12">
                  <c:v>1.834862385321101E-2</c:v>
                </c:pt>
                <c:pt idx="13">
                  <c:v>4.5871559633027525E-2</c:v>
                </c:pt>
                <c:pt idx="14">
                  <c:v>4.1284403669724773E-2</c:v>
                </c:pt>
                <c:pt idx="15">
                  <c:v>8.2568807339449546E-2</c:v>
                </c:pt>
                <c:pt idx="16">
                  <c:v>4.5871559633027525E-2</c:v>
                </c:pt>
                <c:pt idx="17">
                  <c:v>0</c:v>
                </c:pt>
                <c:pt idx="18">
                  <c:v>0.1</c:v>
                </c:pt>
                <c:pt idx="19">
                  <c:v>0.1</c:v>
                </c:pt>
                <c:pt idx="20">
                  <c:v>5.0458715596330278E-2</c:v>
                </c:pt>
                <c:pt idx="21">
                  <c:v>4.5871559633027525E-3</c:v>
                </c:pt>
                <c:pt idx="22">
                  <c:v>0.1</c:v>
                </c:pt>
                <c:pt idx="23">
                  <c:v>1.3761467889908258E-2</c:v>
                </c:pt>
                <c:pt idx="24">
                  <c:v>9.1743119266055051E-2</c:v>
                </c:pt>
              </c:numCache>
            </c:numRef>
          </c:xVal>
          <c:yVal>
            <c:numRef>
              <c:f>'Customer View Chart'!$F$49:$F$73</c:f>
              <c:numCache>
                <c:formatCode>0</c:formatCode>
                <c:ptCount val="25"/>
                <c:pt idx="0">
                  <c:v>175.5567522208971</c:v>
                </c:pt>
                <c:pt idx="1">
                  <c:v>36.66858804473484</c:v>
                </c:pt>
                <c:pt idx="2">
                  <c:v>0</c:v>
                </c:pt>
                <c:pt idx="3">
                  <c:v>178.19439262497005</c:v>
                </c:pt>
                <c:pt idx="4">
                  <c:v>40.304323819232081</c:v>
                </c:pt>
                <c:pt idx="5">
                  <c:v>0</c:v>
                </c:pt>
                <c:pt idx="6">
                  <c:v>0</c:v>
                </c:pt>
                <c:pt idx="7">
                  <c:v>0</c:v>
                </c:pt>
                <c:pt idx="8">
                  <c:v>101.32318306519817</c:v>
                </c:pt>
                <c:pt idx="9">
                  <c:v>26.592543550833536</c:v>
                </c:pt>
                <c:pt idx="10">
                  <c:v>104.92786675650927</c:v>
                </c:pt>
                <c:pt idx="11">
                  <c:v>0</c:v>
                </c:pt>
                <c:pt idx="12">
                  <c:v>70.742378425224004</c:v>
                </c:pt>
                <c:pt idx="13">
                  <c:v>114.0987410872101</c:v>
                </c:pt>
                <c:pt idx="14">
                  <c:v>93.331275169252123</c:v>
                </c:pt>
                <c:pt idx="15">
                  <c:v>133.99162976415079</c:v>
                </c:pt>
                <c:pt idx="16">
                  <c:v>63.222468736050317</c:v>
                </c:pt>
                <c:pt idx="17">
                  <c:v>0</c:v>
                </c:pt>
                <c:pt idx="18">
                  <c:v>111.33384893636386</c:v>
                </c:pt>
                <c:pt idx="19">
                  <c:v>148.65714313689017</c:v>
                </c:pt>
                <c:pt idx="20">
                  <c:v>200</c:v>
                </c:pt>
                <c:pt idx="21">
                  <c:v>104.41659903992959</c:v>
                </c:pt>
                <c:pt idx="22">
                  <c:v>200</c:v>
                </c:pt>
                <c:pt idx="23">
                  <c:v>17.768314880423432</c:v>
                </c:pt>
                <c:pt idx="24">
                  <c:v>164.1236516074774</c:v>
                </c:pt>
              </c:numCache>
            </c:numRef>
          </c:yVal>
          <c:smooth val="0"/>
          <c:extLst>
            <c:ext xmlns:c16="http://schemas.microsoft.com/office/drawing/2014/chart" uri="{C3380CC4-5D6E-409C-BE32-E72D297353CC}">
              <c16:uniqueId val="{00000019-6F7F-47AF-BCCB-6A1B4C0511DA}"/>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95.600164599485964</c:v>
                </c:pt>
                <c:pt idx="1">
                  <c:v>96.555930181178894</c:v>
                </c:pt>
                <c:pt idx="2">
                  <c:v>97.778288540847484</c:v>
                </c:pt>
                <c:pt idx="3">
                  <c:v>93.674829184699988</c:v>
                </c:pt>
                <c:pt idx="4">
                  <c:v>95.017496771335558</c:v>
                </c:pt>
                <c:pt idx="5">
                  <c:v>100.12426507535179</c:v>
                </c:pt>
                <c:pt idx="6">
                  <c:v>90.725705042765497</c:v>
                </c:pt>
                <c:pt idx="7">
                  <c:v>103.65709978844255</c:v>
                </c:pt>
                <c:pt idx="8">
                  <c:v>95.340641195717538</c:v>
                </c:pt>
                <c:pt idx="9">
                  <c:v>97.678307422350798</c:v>
                </c:pt>
                <c:pt idx="10">
                  <c:v>95.675604350541676</c:v>
                </c:pt>
                <c:pt idx="11">
                  <c:v>101.38856688842839</c:v>
                </c:pt>
                <c:pt idx="12">
                  <c:v>99.78728254566235</c:v>
                </c:pt>
                <c:pt idx="13">
                  <c:v>88.124345195868329</c:v>
                </c:pt>
                <c:pt idx="14">
                  <c:v>100.47906833221177</c:v>
                </c:pt>
                <c:pt idx="15">
                  <c:v>97.060278141369892</c:v>
                </c:pt>
                <c:pt idx="16">
                  <c:v>102.30211613166351</c:v>
                </c:pt>
                <c:pt idx="17">
                  <c:v>104.22454804513339</c:v>
                </c:pt>
                <c:pt idx="18">
                  <c:v>102.68513061297966</c:v>
                </c:pt>
                <c:pt idx="19">
                  <c:v>102.96956665417632</c:v>
                </c:pt>
                <c:pt idx="20">
                  <c:v>102.27485481681855</c:v>
                </c:pt>
                <c:pt idx="21">
                  <c:v>175.88950712651152</c:v>
                </c:pt>
                <c:pt idx="22">
                  <c:v>104.76452040033894</c:v>
                </c:pt>
                <c:pt idx="23">
                  <c:v>100.43250449373964</c:v>
                </c:pt>
                <c:pt idx="24">
                  <c:v>100.79561877756569</c:v>
                </c:pt>
                <c:pt idx="25">
                  <c:v>96.599515973512723</c:v>
                </c:pt>
                <c:pt idx="26">
                  <c:v>99.724290295945096</c:v>
                </c:pt>
                <c:pt idx="27">
                  <c:v>100.00000000000003</c:v>
                </c:pt>
                <c:pt idx="28">
                  <c:v>95.33391507629419</c:v>
                </c:pt>
                <c:pt idx="29">
                  <c:v>95.318968116454556</c:v>
                </c:pt>
                <c:pt idx="30">
                  <c:v>91.3447721153603</c:v>
                </c:pt>
                <c:pt idx="31">
                  <c:v>90.508208896323595</c:v>
                </c:pt>
                <c:pt idx="32">
                  <c:v>98.502354169103427</c:v>
                </c:pt>
                <c:pt idx="33">
                  <c:v>88.504106125728313</c:v>
                </c:pt>
                <c:pt idx="34">
                  <c:v>99.688643694513885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8ACB-4BA9-B040-9925B26E5873}"/>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25B0-4CF8-9A98-F5E6C44D844B}"/>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A94-46D0-B5FD-002FDC7FDD06}"/>
              </c:ext>
            </c:extLst>
          </c:dPt>
          <c:dPt>
            <c:idx val="1"/>
            <c:invertIfNegative val="0"/>
            <c:bubble3D val="0"/>
            <c:spPr>
              <a:solidFill>
                <a:srgbClr val="89756E"/>
              </a:solidFill>
            </c:spPr>
            <c:extLst>
              <c:ext xmlns:c16="http://schemas.microsoft.com/office/drawing/2014/chart" uri="{C3380CC4-5D6E-409C-BE32-E72D297353CC}">
                <c16:uniqueId val="{00000003-BA94-46D0-B5FD-002FDC7FDD06}"/>
              </c:ext>
            </c:extLst>
          </c:dPt>
          <c:dPt>
            <c:idx val="2"/>
            <c:invertIfNegative val="0"/>
            <c:bubble3D val="0"/>
            <c:spPr>
              <a:solidFill>
                <a:srgbClr val="30499F"/>
              </a:solidFill>
            </c:spPr>
            <c:extLst>
              <c:ext xmlns:c16="http://schemas.microsoft.com/office/drawing/2014/chart" uri="{C3380CC4-5D6E-409C-BE32-E72D297353CC}">
                <c16:uniqueId val="{00000005-BA94-46D0-B5FD-002FDC7FDD06}"/>
              </c:ext>
            </c:extLst>
          </c:dPt>
          <c:dPt>
            <c:idx val="3"/>
            <c:invertIfNegative val="0"/>
            <c:bubble3D val="0"/>
            <c:spPr>
              <a:solidFill>
                <a:srgbClr val="C1C630"/>
              </a:solidFill>
            </c:spPr>
            <c:extLst>
              <c:ext xmlns:c16="http://schemas.microsoft.com/office/drawing/2014/chart" uri="{C3380CC4-5D6E-409C-BE32-E72D297353CC}">
                <c16:uniqueId val="{00000007-BA94-46D0-B5FD-002FDC7FDD06}"/>
              </c:ext>
            </c:extLst>
          </c:dPt>
          <c:dPt>
            <c:idx val="4"/>
            <c:invertIfNegative val="0"/>
            <c:bubble3D val="0"/>
            <c:spPr>
              <a:solidFill>
                <a:srgbClr val="AB347D"/>
              </a:solidFill>
            </c:spPr>
            <c:extLst>
              <c:ext xmlns:c16="http://schemas.microsoft.com/office/drawing/2014/chart" uri="{C3380CC4-5D6E-409C-BE32-E72D297353CC}">
                <c16:uniqueId val="{00000009-BA94-46D0-B5FD-002FDC7FDD06}"/>
              </c:ext>
            </c:extLst>
          </c:dPt>
          <c:val>
            <c:numRef>
              <c:f>'Wellbeing Acorn Group'!$K$13:$K$17</c:f>
              <c:numCache>
                <c:formatCode>0</c:formatCode>
                <c:ptCount val="5"/>
                <c:pt idx="0">
                  <c:v>75.61214215125554</c:v>
                </c:pt>
                <c:pt idx="1">
                  <c:v>55.835813650160105</c:v>
                </c:pt>
                <c:pt idx="2">
                  <c:v>98.449756783745443</c:v>
                </c:pt>
                <c:pt idx="3">
                  <c:v>130.37707155963304</c:v>
                </c:pt>
                <c:pt idx="4">
                  <c:v>169.86797941373914</c:v>
                </c:pt>
              </c:numCache>
            </c:numRef>
          </c:val>
          <c:extLst>
            <c:ext xmlns:c16="http://schemas.microsoft.com/office/drawing/2014/chart" uri="{C3380CC4-5D6E-409C-BE32-E72D297353CC}">
              <c16:uniqueId val="{0000000A-BA94-46D0-B5FD-002FDC7FDD06}"/>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8B66-4D0D-B89C-23084F0E07B3}"/>
              </c:ext>
            </c:extLst>
          </c:dPt>
          <c:dPt>
            <c:idx val="1"/>
            <c:invertIfNegative val="0"/>
            <c:bubble3D val="0"/>
            <c:spPr>
              <a:solidFill>
                <a:srgbClr val="89756E"/>
              </a:solidFill>
            </c:spPr>
            <c:extLst>
              <c:ext xmlns:c16="http://schemas.microsoft.com/office/drawing/2014/chart" uri="{C3380CC4-5D6E-409C-BE32-E72D297353CC}">
                <c16:uniqueId val="{00000003-8B66-4D0D-B89C-23084F0E07B3}"/>
              </c:ext>
            </c:extLst>
          </c:dPt>
          <c:dPt>
            <c:idx val="2"/>
            <c:invertIfNegative val="0"/>
            <c:bubble3D val="0"/>
            <c:spPr>
              <a:solidFill>
                <a:srgbClr val="30499F"/>
              </a:solidFill>
            </c:spPr>
            <c:extLst>
              <c:ext xmlns:c16="http://schemas.microsoft.com/office/drawing/2014/chart" uri="{C3380CC4-5D6E-409C-BE32-E72D297353CC}">
                <c16:uniqueId val="{00000005-8B66-4D0D-B89C-23084F0E07B3}"/>
              </c:ext>
            </c:extLst>
          </c:dPt>
          <c:dPt>
            <c:idx val="3"/>
            <c:invertIfNegative val="0"/>
            <c:bubble3D val="0"/>
            <c:spPr>
              <a:solidFill>
                <a:srgbClr val="C1C630"/>
              </a:solidFill>
            </c:spPr>
            <c:extLst>
              <c:ext xmlns:c16="http://schemas.microsoft.com/office/drawing/2014/chart" uri="{C3380CC4-5D6E-409C-BE32-E72D297353CC}">
                <c16:uniqueId val="{00000007-8B66-4D0D-B89C-23084F0E07B3}"/>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0.14678899082568808</c:v>
                </c:pt>
                <c:pt idx="1">
                  <c:v>9.6330275229357804E-2</c:v>
                </c:pt>
                <c:pt idx="2">
                  <c:v>0.21559633027522937</c:v>
                </c:pt>
                <c:pt idx="3">
                  <c:v>0.53669724770642202</c:v>
                </c:pt>
              </c:numCache>
            </c:numRef>
          </c:val>
          <c:extLst>
            <c:ext xmlns:c16="http://schemas.microsoft.com/office/drawing/2014/chart" uri="{C3380CC4-5D6E-409C-BE32-E72D297353CC}">
              <c16:uniqueId val="{00000008-8B66-4D0D-B89C-23084F0E07B3}"/>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8B66-4D0D-B89C-23084F0E07B3}"/>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175.5567522208971</c:v>
                </c:pt>
                <c:pt idx="1">
                  <c:v>36.66858804473484</c:v>
                </c:pt>
                <c:pt idx="2">
                  <c:v>0</c:v>
                </c:pt>
                <c:pt idx="3">
                  <c:v>178.19439262497005</c:v>
                </c:pt>
                <c:pt idx="4">
                  <c:v>40.304323819232081</c:v>
                </c:pt>
              </c:numCache>
            </c:numRef>
          </c:val>
          <c:extLst>
            <c:ext xmlns:c16="http://schemas.microsoft.com/office/drawing/2014/chart" uri="{C3380CC4-5D6E-409C-BE32-E72D297353CC}">
              <c16:uniqueId val="{00000000-72FD-496B-A464-2E53190682F1}"/>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101.32318306519817</c:v>
                </c:pt>
                <c:pt idx="4">
                  <c:v>26.592543550833536</c:v>
                </c:pt>
                <c:pt idx="5">
                  <c:v>104.92786675650927</c:v>
                </c:pt>
                <c:pt idx="6">
                  <c:v>0</c:v>
                </c:pt>
                <c:pt idx="7">
                  <c:v>70.742378425224004</c:v>
                </c:pt>
              </c:numCache>
            </c:numRef>
          </c:val>
          <c:extLst>
            <c:ext xmlns:c16="http://schemas.microsoft.com/office/drawing/2014/chart" uri="{C3380CC4-5D6E-409C-BE32-E72D297353CC}">
              <c16:uniqueId val="{00000000-5A4C-4E06-BECD-03DDAE7CE3CD}"/>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114.0987410872101</c:v>
                </c:pt>
                <c:pt idx="1">
                  <c:v>93.331275169252123</c:v>
                </c:pt>
                <c:pt idx="2">
                  <c:v>133.99162976415079</c:v>
                </c:pt>
                <c:pt idx="3">
                  <c:v>63.222468736050317</c:v>
                </c:pt>
                <c:pt idx="4">
                  <c:v>0</c:v>
                </c:pt>
              </c:numCache>
            </c:numRef>
          </c:val>
          <c:extLst>
            <c:ext xmlns:c16="http://schemas.microsoft.com/office/drawing/2014/chart" uri="{C3380CC4-5D6E-409C-BE32-E72D297353CC}">
              <c16:uniqueId val="{00000000-D2AD-4F45-9914-EA98E072FECF}"/>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111.33384893636386</c:v>
                </c:pt>
                <c:pt idx="1">
                  <c:v>148.65714313689017</c:v>
                </c:pt>
                <c:pt idx="2">
                  <c:v>282.07090837848432</c:v>
                </c:pt>
                <c:pt idx="3">
                  <c:v>104.41659903992959</c:v>
                </c:pt>
                <c:pt idx="4">
                  <c:v>262.89728176017502</c:v>
                </c:pt>
                <c:pt idx="5">
                  <c:v>17.768314880423432</c:v>
                </c:pt>
                <c:pt idx="6">
                  <c:v>164.1236516074774</c:v>
                </c:pt>
              </c:numCache>
            </c:numRef>
          </c:val>
          <c:extLst>
            <c:ext xmlns:c16="http://schemas.microsoft.com/office/drawing/2014/chart" uri="{C3380CC4-5D6E-409C-BE32-E72D297353CC}">
              <c16:uniqueId val="{00000000-1BA9-4B6B-8F02-959B2091AEEB}"/>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205.44504884847501</c:v>
                </c:pt>
                <c:pt idx="2">
                  <c:v>0</c:v>
                </c:pt>
              </c:numCache>
            </c:numRef>
          </c:val>
          <c:extLst>
            <c:ext xmlns:c16="http://schemas.microsoft.com/office/drawing/2014/chart" uri="{C3380CC4-5D6E-409C-BE32-E72D297353CC}">
              <c16:uniqueId val="{00000000-16B4-41CB-B1F2-AE0F9ED3680A}"/>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282.07090837848432</c:v>
                </c:pt>
                <c:pt idx="1">
                  <c:v>262.89728176017502</c:v>
                </c:pt>
                <c:pt idx="2">
                  <c:v>205.44504884847501</c:v>
                </c:pt>
                <c:pt idx="3">
                  <c:v>178.19439262497005</c:v>
                </c:pt>
                <c:pt idx="4">
                  <c:v>175.5567522208971</c:v>
                </c:pt>
                <c:pt idx="5">
                  <c:v>164.1236516074774</c:v>
                </c:pt>
                <c:pt idx="6">
                  <c:v>148.65714313689017</c:v>
                </c:pt>
                <c:pt idx="7">
                  <c:v>133.99162976415079</c:v>
                </c:pt>
                <c:pt idx="8">
                  <c:v>114.0987410872101</c:v>
                </c:pt>
                <c:pt idx="9">
                  <c:v>111.33384893636386</c:v>
                </c:pt>
                <c:pt idx="10">
                  <c:v>104.92786675650927</c:v>
                </c:pt>
                <c:pt idx="11">
                  <c:v>104.41659903992959</c:v>
                </c:pt>
                <c:pt idx="12">
                  <c:v>101.32318306519817</c:v>
                </c:pt>
                <c:pt idx="13">
                  <c:v>93.331275169252123</c:v>
                </c:pt>
                <c:pt idx="14">
                  <c:v>70.742378425224004</c:v>
                </c:pt>
                <c:pt idx="15">
                  <c:v>63.222468736050317</c:v>
                </c:pt>
                <c:pt idx="16">
                  <c:v>40.304323819232081</c:v>
                </c:pt>
                <c:pt idx="17">
                  <c:v>36.66858804473484</c:v>
                </c:pt>
                <c:pt idx="18">
                  <c:v>26.592543550833536</c:v>
                </c:pt>
                <c:pt idx="19">
                  <c:v>17.768314880423432</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967C-458F-9FD9-8172B822103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5AD3EEA-FD94-4E7E-BD5E-18E72BD97C44}"/>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EADE1E3A-E315-4C08-B588-CDF347091C08}"/>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4C48E539-BA7F-4012-9502-0AF3C05BDE91}"/>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5A5915C8-FA1D-43C8-944D-032C8B71F62F}"/>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1787E165-31A3-4AC7-BC63-B1635ABE387A}"/>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BF9969F4-19D5-4EC5-B5CB-9DE6280E12D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DDCC98C8-AB3D-4B08-96B7-3F4E30D45CB4}"/>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9F17174-66B1-47EF-8715-2E4A4E21D5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B835E52-B0BC-4477-AC09-5215CA46B7F3}"/>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2BE446AF-56D1-42EC-B641-D75DA488A498}"/>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C9D929FF-0468-49E3-939D-66361C9FF60D}"/>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AE36344A-4B2C-491F-9CF4-36F00DFD1758}"/>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E518F184-03BD-4196-87F9-0429578FE210}"/>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12EFF42E-D776-42CA-A3F6-62D80B375712}"/>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B536E18B-56F7-4106-83C9-8C6B8A2C8AEF}"/>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76EEA7E7-6EA1-4CCB-831F-E1076AA87891}"/>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472B6BB0-BEF8-4360-89CB-760DF9644042}"/>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75F5C0E7-4803-43C0-8D65-1F8B39408515}"/>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CAFBFFA2-9133-4147-8A5C-80871006138A}"/>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D6C0C1C5-1A68-42FB-BFC7-2C09445176CC}"/>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4567363B-9101-4444-B3FC-E1F517F0D4E4}"/>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72C8D6C8-B565-4EC5-A552-72629DD556AA}"/>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D94A601F-D608-41FB-A9BE-6957561065ED}"/>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6D2B058A-CA46-4909-9732-C9D7029DAA87}"/>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B5401C79-8084-4996-BE4C-4685CD3F3FCE}"/>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7B66445F-7187-4851-B136-9B608F584B48}"/>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3A964DEC-D4A8-4C2D-AEA1-78E62B0A2AB9}"/>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41E52558-E6BE-40B8-B62B-3C8B4ACCD62D}"/>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5EAF3ED8-F433-4818-A9F6-6D1521A2D039}"/>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B210C718-A51C-4C38-A1F8-ED584B785ADC}"/>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71E238BF-A30F-43B2-BF80-838610E0DDEF}"/>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9293ECA0-57EE-495A-AAED-9FAFC12E68B5}"/>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3C1027AB-AB5C-4BA4-89F5-EC9716CB9C73}"/>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1EA4AC8E-76ED-4408-9B3F-47DC3979FBA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3446884C-82A5-45B4-BAED-A915318BA29D}"/>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F9B3FC97-22A8-4A97-9E9A-D076A194AF8E}"/>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89DF0327-2FFD-49C8-B0DD-B6066B0F1D0F}"/>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B0C6BE2E-268D-4EAF-A982-2DFF7B1317E2}"/>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B3967E13-12A6-48D2-B548-5EE4763D397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E3C6B349-E763-473F-A7C9-66676747305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BDE18024-9ACB-46B2-A1A9-71EF88F2D49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4DBF3452-3C8D-4CAC-9D71-B18756C6C4A8}"/>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EA5862B-F684-42EA-BD19-7F967955FC1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BCDE5639-76F9-4CA0-9336-C55305F0DA7B}"/>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838B2326-61FB-44D0-AA63-5E5588AEE5AB}"/>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F4484BDC-AA73-4632-B7FE-407EE06E2481}"/>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E9A34C1B-FDE5-4BCC-89E6-AC44C58734A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D767F310-427D-48E6-B1E2-FE04C9DD7AEB}"/>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A2641711-42FB-46F6-8019-7182D7E57EB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06A8483-71EC-4A1A-BCA1-48F7784FF14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616AD85-E41B-4905-9CF4-3DB679CB8A0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551072DA-164F-4348-B9D1-D84E3DD89A98}"/>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8A0D97CB-F03E-44DD-94A7-99AF8408AA0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C7AE596-6BB1-49A9-A4CD-CAF004239B8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F44DE8A5-447A-401D-A95B-8BD86B7A38A0}"/>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CA68F85-0E29-4B59-B33C-EAC011D43943}"/>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88C6B54B-3642-4748-917C-A6486930B5A7}"/>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97E13C05-8AF3-4CF4-8A3C-04CE67A0452F}"/>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63F1B8AF-20C4-4D08-8FCC-68843CD1E930}"/>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44265757-8F54-4DDD-B12C-B64EC2FE3535}"/>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0A63708-2865-48AC-BF30-29A6D3AE276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CA45C0E-C3C5-4389-A6BD-8D609F699311}"/>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20D8F25-9B08-4311-AE01-115E149AFC7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0079EC3A-32B9-461E-9635-4D4E68B56087}"/>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649896E-096C-4647-AF7D-0FF6A7A62D4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0C98325-AF74-449C-9B9D-FC04D52B36F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E550D26-387A-4611-84BA-63B070455A93}"/>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427B63E-AD33-4261-9DC3-423920217A1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D8EB429-F533-4A45-A7B8-EC909216EDA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EF0F7E79-90CB-4AC3-993D-7B3529ACD427}"/>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5F648769-00F5-4EA9-B01A-09FB5FF294A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Great Boughton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07A6CFD1-4669-4027-81BA-DEBA20BA733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A53BBCD8-B961-4ACA-8099-ED9BF1E4DAA4}"/>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266E8278-CA60-4543-905D-BB4E3F3B6B8F}"/>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1B7101C5-B432-4027-A5BE-C82ED81658A3}"/>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140EE89E-7E81-4E11-8975-89BB92807A80}"/>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1C859387-6361-4D85-B9FA-A6EC28ECD9E0}"/>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8EE493CB-02B1-42DB-B445-96E763A4F6C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2115C512-B8DC-4A1B-8A40-DC50A742A076}"/>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24FA42B7-7D96-4F2E-83DF-85086422CFDF}"/>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8DBE27A7-8CF7-439D-8DC2-E50D93DA3E5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9602E3E1-F7A1-4153-8487-CC46574F28D5}"/>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1B9F22D0-792C-420A-A57A-445D36C79602}"/>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96BAB2A5-205D-4A2D-8069-297621419C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F1E8A1B2-7790-4BC1-9DC1-589B8053D705}"/>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1547F84F-3295-4A46-9020-F0E19D4C5D70}"/>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7D9F1DB3-322C-4ECB-91ED-D74C87C1052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9921915A-564E-4FCB-BBA5-C7EF58AB1AD5}"/>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A3189582-2F49-47A6-BE90-1AD0EC8531AB}"/>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9C5DE60C-0702-4C30-AEB3-62D6BFBF9D10}"/>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CCF19266-F5D5-49FE-A82F-97B89C1E6B0C}"/>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90A08A0A-CEF4-41EB-AA08-7FA9088BBF34}"/>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743B463F-5876-4E02-8E4C-F6E750A7E547}"/>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E5C8AABF-B985-4F87-8309-4B62BF7206CB}"/>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A90780AB-363E-4192-9F0C-B0E6735B20E7}"/>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20F8F222-008E-4F7F-BA1F-5701CB24AA8C}"/>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98</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CCABFE33-8B2E-4ED8-9AA7-EE186071E069}"/>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96</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4755009D-62A5-4231-B6BC-9971A6EA05B5}"/>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95</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57ACE675-C1C5-48A3-BB4D-BFE4EE088BB0}"/>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91</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A2544D69-26A7-46CD-89EF-D3968A6F8D89}"/>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6EB8F235-DDA4-4B72-B266-006A5291C080}"/>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F625C31D-E5C8-4AA8-933B-69F5D497F3D5}"/>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8E4E7316-5135-4ADF-8F69-1F8D3DE1092C}"/>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B859DDE1-1EE8-4EEE-BC71-FA53394E2830}"/>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B8ED60F8-DFC4-4258-B350-ED63F0B16C2C}"/>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72BCD381-F54D-4036-92AC-57DEF3FDDEDA}"/>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DE9587DB-F6EF-4115-A4F2-90B494CB2395}"/>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66A40CC1-CDBE-4C62-AF43-973EEAB14A98}"/>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922A65EF-E800-4A82-BDED-D82FD2A56F03}"/>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2EB84456-9985-4A29-968B-95B5C218C895}"/>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5957D8E7-16DC-4332-B534-50FBC10428F1}"/>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75E3C0B8-C64D-4E24-8EDC-7339698F4F42}"/>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4BBA6BF4-9AB1-4761-881A-4D30E703E9D1}"/>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8DE10BD7-C68D-45B7-AC1D-771C50430FF5}"/>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50724CDD-87B9-469E-9B65-EBBAC203388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7D391B1E-BAB7-48AA-8C64-C5E0C927DC70}"/>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F0FF1220-C8FC-4369-B909-161A962AC25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EA79E7B8-CEBC-4CD8-B1ED-48FDAF289A25}"/>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C2FCC7CA-07F0-4534-8A44-2DB8DE8D5FA7}"/>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BACCA905-69F4-4AB2-A6E3-730E619BAEFA}"/>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0E32DFD8-6C2A-4121-8BDB-1B681A83C65D}"/>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BBE4140D-11B7-4990-82ED-2BEE58B89DBD}"/>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527D3005-04E1-462F-83C4-3BB9C18F9D38}"/>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0DE42857-00E2-4832-B4C1-A4F539345683}"/>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B6C814EB-874E-4E56-AE76-716FFBBC20FE}"/>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D8BE3F61-F6BE-4405-AB53-795E95236302}"/>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100</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5C32CFCC-EE20-4B29-B854-AC2BA2B642E3}"/>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57278512-F9D9-4973-8125-03EAE2F6EA72}"/>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21%</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069E46F5-CAC8-4A6A-A6A4-A01B144560B7}"/>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D4007DA0-8208-4041-9391-15A13DC2965C}"/>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352A6D56-255F-4D31-A0B7-CADC3A8FB7DF}"/>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E9F52885-5D14-450E-89B8-41E313F6927B}"/>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97</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B861EFBA-B832-44E8-813C-B3AB44C580E6}"/>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9AF9BAEA-9ACA-4460-8F4B-89777B057C1D}"/>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5AE43B95-C79F-4817-9FB5-54A62492036B}"/>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98</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31A392E6-E3ED-4D11-B7C5-A317697EF607}"/>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C423410C-D4D2-4177-A153-3265C075A8EE}"/>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41292FCA-2ABA-440F-810B-D510B496ED0A}"/>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95</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81CD9467-A1CA-40C7-8650-4D82AEFE7D1E}"/>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B7EBDEF9-A4F1-4D1E-AFAD-82FF14AAF7FE}"/>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8%</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16D85F5E-AE5D-4E41-9914-E76CA3EB35E5}"/>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88</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CC848849-0BD3-4E1F-95C5-FF8844C19A5B}"/>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57649BF2-2D28-427B-8215-9092A4F74D81}"/>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20%</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71CAFCE0-5414-453B-B14D-CE36AB71A6D5}"/>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93</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FF927779-5102-42A4-93CE-472C7B016FCF}"/>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A3001714-B681-421F-AAA9-3C8CFD5846A6}"/>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5A9AE9D5-0BB3-4FCA-8105-7D64741855BF}"/>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96</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C2629281-4ACD-4B24-A24F-861656085DF2}"/>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7F3821C9-AE11-406F-B45F-92D1A312D605}"/>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845EDA57-22F1-429F-A328-ABFB755E3FD5}"/>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91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048A3899-E48C-43D5-AB0C-C99ACF9D3174}"/>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3076396A-BA0B-42E3-A193-0373035E7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621E73CF-EA37-44BE-83B6-643C4D8082CB}"/>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81D2AE6F-4CD9-4BFB-A365-6F504EB10743}"/>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34%</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0B95F903-C8DF-43B5-BF5F-44CE2A9124AD}"/>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92</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4865B727-A864-4EDB-872D-F0F557005D4B}"/>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DD80A9AC-BAF7-4FFF-8926-CC0A3A1548CD}"/>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37%</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B8939EF7-7BDB-4867-88AC-7402D7C90B52}"/>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95</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698D2470-9617-4C5B-9814-FBF25C2A74D3}"/>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584E9999-4AC3-46B1-B0B5-C9AADD0D7827}"/>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11%</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82564AEB-6C55-47A4-A9D4-A5E20A6F93B0}"/>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82</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1321904F-2F85-46C3-B185-5938926F7510}"/>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50BDCB73-FC6E-4873-99A7-6050DDAAFB4F}"/>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E4150A32-40DF-4A2D-9198-0FF1C322AE28}"/>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E553E7DC-7A1C-41A4-9B31-FC11E069809C}"/>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82EE2793-5089-4681-B14E-597ECBE001DC}"/>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A552516E-126D-49CD-8DCF-08DA856B1D4B}"/>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44.1</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23D12174-C585-4534-AF35-057AEC3F137C}"/>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4F49835B-CE92-4E2B-9FE0-F958790DB937}"/>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2725F939-CD52-47A8-AC73-61D96FE69A45}"/>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D9D5C262-2EF3-4523-A2E4-6FEF475833C8}"/>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E562CC50-5352-4CEC-A1FA-FAE0D8A4654D}"/>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CA1698DE-CCA5-4D8A-B00E-3AC89C873474}"/>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4B38F18C-5A33-4531-9F6E-A54FC61D32E7}"/>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DF2ABD7D-47C3-4A27-B0DA-89B94BC81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B4B40D6C-CE0C-4003-B397-EB33C60AD508}"/>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95546F09-E6C7-433F-8593-F7DCE4AE3A9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14F80D02-04E7-4B42-94CD-3EB89FAD403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153A4E32-C340-4C94-A90A-B409478A4A63}"/>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E2B9DB23-A02C-4C2F-948E-456BEA03A609}"/>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3C862DC2-8AA4-4B92-A00B-60B766450268}"/>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C6D39421-3AB3-4CBA-9A0C-DA6BB218123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E60ECCF5-5492-41FD-B62E-5487707469E7}"/>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915FDC4E-01BC-4748-AB59-D6438480A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37811BB8-631C-4EE2-818A-94E1B38A142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5A1CE058-258F-4D4D-9316-2A6EFD6A582B}"/>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D82151A0-7FD6-49B4-B3D8-02523533349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F9D6B7BE-58B2-4719-A187-8B1C37CBA6F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7E546AB8-07B7-4EF1-B1E8-DA123BBFC02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380EF9C4-F5EF-4478-87F4-75B0ADA3057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595529CD-118C-4CDD-9295-53742FAF1794}"/>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806AD737-651F-4D09-8BF5-C15670FDD474}"/>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D9A65BC0-BC8A-43B3-A50B-FF557FD51BB6}"/>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B6D061CA-C530-4A95-9331-5F2D9F9EA04D}"/>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F2DF9D61-71F7-4812-818F-6CD36BD62124}"/>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94</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E8CF9CDC-3766-4732-9B6C-F23612557F40}"/>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96</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BCD66663-742F-42F3-A251-162489BE67EA}"/>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BD764FDC-A10B-48A3-98BB-79DA276CB66E}"/>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79C0FE39-6BC5-4054-AB31-D5B79BC00A9B}"/>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679D0903-B865-49E3-92F6-91BF385F72CA}"/>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47FF0147-34AA-4029-AA7A-8B0F5EFA86A8}"/>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106</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75C9ED82-BB37-44E8-87DE-D976A4932B00}"/>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109</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F214FB5E-5FCE-45C3-A519-6729D02FC464}"/>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C9C63B83-51E6-4907-95BB-77D98B758D21}"/>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F99252F7-6BD3-4D0C-BB51-B0A144C2AFE1}"/>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32%</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F92AE684-6A18-445B-BA2E-DAD892BEBF3D}"/>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D68A7F21-335D-4644-A611-1C86CB26AABE}"/>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0D4EE566-9001-4D63-A735-8621CDB34283}"/>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16%</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86C1B920-1929-4209-BBA9-24ECF37A55E1}"/>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EDE8521A-2B05-43A2-9D21-A857F3D8DAD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E7F20354-69E9-4DF5-A2E9-EAD143913A51}"/>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75D7F34E-57BB-4F89-8CE6-3D7F91A79DF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2B63AB59-CA36-408E-A8F5-12257D636637}"/>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797EDA40-5348-43A6-8A89-5F3DB28A929A}"/>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5A5C9223-50D4-4FC7-A12F-AFF9E500DA2B}"/>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AE3ED68E-0E28-4808-9CD5-626FBC04B741}"/>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40C3BC83-B486-4CCF-BB6E-871A17E89450}"/>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D8256DC3-EED4-43C7-A865-E5B3F7B47967}"/>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107</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0CDC27A4-17F7-4E50-A785-459C9356BCA3}"/>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7853F439-BF94-46D3-B2A4-8573CFF7ED7B}"/>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81</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C0AF1B42-4489-455E-A01B-84045030664E}"/>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08183E2C-8735-433A-8FCA-4883319A2F4D}"/>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96</a:t>
            </a:fld>
            <a:endParaRPr lang="en-GB" sz="500" b="1">
              <a:solidFill>
                <a:schemeClr val="bg1"/>
              </a:solidFill>
            </a:endParaRPr>
          </a:p>
        </xdr:txBody>
      </xdr:sp>
      <xdr:pic>
        <xdr:nvPicPr>
          <xdr:cNvPr id="164" name="Picture 163">
            <a:extLst>
              <a:ext uri="{FF2B5EF4-FFF2-40B4-BE49-F238E27FC236}">
                <a16:creationId xmlns:a16="http://schemas.microsoft.com/office/drawing/2014/main" id="{D544AEF3-EBBF-4073-9C95-843422CFCFD7}"/>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58FF0278-612C-4440-83E7-745A448DDFFA}"/>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59002C7D-66ED-48DB-B0BC-8A7207D13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F46C8045-E980-441B-A59A-3328D9A288A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28CAA3D3-63BA-418D-8125-B777DEFE6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D701C8EB-BEC6-4BB0-9F65-CB6FF266A3DD}"/>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68499F34-FCC6-46A0-AB9F-C7950A0096EE}"/>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2B5A9E0-6109-4CC5-94CF-571205F483A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78A6F469-1628-4777-99FF-11613F0485B3}"/>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1C425B99-59C9-487A-BC44-DA9E056F9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F1030FA4-4A03-4191-B15D-8A1876AF7CD1}"/>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924E57EA-FA77-470B-ACEA-E68CD0024A80}"/>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8CD15FE6-846E-4D88-A9CE-E7408CFCEE95}"/>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29%</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777C9958-1436-4921-B3D9-A555529183D3}"/>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844A5CB3-99D7-4E96-880A-0CF9F21CED3C}"/>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F9A1450A-30B0-4964-8E4B-6A518E63043E}"/>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99</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BE9D66F-83C5-4051-86FE-2FF7012E9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59D45B1B-FA73-4207-832E-A0AC5F32A73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A6FAD64C-8F59-4044-B3DF-E26DE4EF71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125D442F-0F2E-473F-8E8E-64E87CD47FDF}"/>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19%</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F6D8CDBE-5654-49F1-915C-D88386FEE4E5}"/>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FF913571-FEC2-45A4-9400-F0CFE9084429}"/>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F79E3B57-AD1B-4193-B842-490388B2A8D9}"/>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40%</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E4F4CC96-10B0-4708-B38F-8F173F4B7637}"/>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A1331386-0670-44A7-A509-8D5F4496C153}"/>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B3349EE8-8828-4FFA-9FA7-A3C9DD34EC8D}"/>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47D0ABD1-63F1-41BF-9181-E2AD7D9E540F}"/>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98</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E8090F7C-547F-4527-8164-C92C03C153D9}"/>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103</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3C5B9571-6CC9-4AD3-8858-B0018C7944BD}"/>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99</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C33D599A-8F6F-4FFF-BC11-3B55E9F6F627}"/>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95</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DF82E4F8-0C6D-434D-BC16-A2AF597E10F5}"/>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3EFBC911-3EA6-4BDF-ACEB-BD5AB94B82D5}"/>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3C3A246C-2468-46A3-AA2D-E673F8CB587B}"/>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28B11CB1-42C7-4910-B85B-E0B806B4DF2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DEE9CFD5-CEDC-40EC-9DC6-CD166B208633}"/>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61B10433-FAD2-48F5-9B52-F47F8585794D}"/>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5DAE0C02-E5BC-4752-A7EC-DF071D5E00CF}"/>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9A9A8AC7-8DD8-4838-9D39-D918081F260C}"/>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BADA6F26-43D3-46B9-94FC-F5B8858B93A0}"/>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080415BA-EF84-4B5E-B183-D8A6858F8F59}"/>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C020D284-8143-4A87-8D45-C3091CEB2A17}"/>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EC53A3ED-AD90-45B0-9C0C-E81833D510DA}"/>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53F3205C-8CBF-4296-BD0B-705808940A6B}"/>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7A12F98F-6E9A-45FB-B221-9D818733E73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C218E2C1-908F-4CE8-943F-9538545C3098}"/>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23188866-B2B8-41C7-A3DD-C6F866646F6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78FDAB3A-824A-4614-9AFE-2C6046156F92}"/>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48C875BA-0EB9-43CA-A985-028044E85DF6}"/>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2F6FB88-22BF-4DD8-B053-194C807E090F}"/>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2252AC4-3693-48C4-A34D-1186C583EB5F}"/>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452625C-4993-4DD2-8EA9-AA0C12F536D8}"/>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B74E24B-F2B6-4726-871C-7A8F5E72FD6C}"/>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EF4AC13-7AC9-45D5-8205-87AFAFDE837E}"/>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8378C20-1D05-42ED-A6B4-F777BB0D2C3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D9E1383-2D6A-4A32-AFD9-1FE47F5360EF}"/>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6CB04BA-8168-4ED1-89CB-F50595793FE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E91A423-E5C0-48E0-BF7C-CB02724F19B8}"/>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A85B0013-884B-4672-8FA6-269010464F3A}"/>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06CB342D-38C2-4888-ACB4-AEE04B81C75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318BAD4-CF00-49A4-86E7-6AFE0CD833A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3E3CA6D3-6D84-4FE3-AD9B-ED231E0F4F00}"/>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D18327A6-7BBA-4892-8786-046583AEEB3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Great Boughton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5B849E24-00D1-4053-A01F-A946232324B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E40208FF-F3A6-4CB5-B24F-E9783456B99E}"/>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0967EED6-A184-4845-95D4-C95EB5419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778C8D78-74C8-46F9-BD0B-135FA1630A25}"/>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A31EF214-4A50-46F9-AD0E-B2B00CAEF095}"/>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88EC2E16-3104-44A1-AB5E-5FF459056C49}"/>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0053046A-7C5A-45A7-AE0B-6A1B0C2E88DA}"/>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DB548540-2BFF-48C5-AEEC-CC0B327969EF}"/>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B695A6EB-DCD8-4737-8862-D1A9C189E481}"/>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084EB14F-BFBD-48FA-88E9-756F87A2EF36}"/>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77C20F74-C688-470E-9564-B86ECC800A9A}"/>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C802233-C748-438A-8A98-2B34EA96A3C2}"/>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705DA660-0FC9-44BF-863C-19C554BFF327}"/>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7261A06-6F27-43A7-A703-47DA97D85468}"/>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D859F10-3053-4C7F-BE15-FC58F70E3978}"/>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250C179-7114-49A2-B3B1-C6F83E4B53DA}"/>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41EEDEB-916F-4D30-BA70-821E8C4FF5EF}"/>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C24D838-2FE1-4B6B-8C45-1AB83B3CF4BC}"/>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ADBD957-2036-4E88-9600-783681FB7CFC}"/>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E19A437-80CB-451C-98B9-25107654544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F7FFA8AC-DFB1-440C-94DB-ED47471FFAF8}"/>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45A63F86-20FB-49F7-9929-8B955D597273}"/>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19640336-65DA-44AC-8F27-A8B3BB3B726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D5ACDD4-BF44-4A7C-8706-D5706027B4D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8C5834FF-8D7D-42DD-A28F-A9D6B1AF402F}"/>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DC5B47BD-2B56-4820-B567-104D9A0151F8}"/>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Great Boughton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80844012-A051-49CD-AF2B-E8F15BB4BF71}"/>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FBC7631D-0CA6-4B5D-A9B2-4903E8A0D6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791D65B3-B146-4B8F-BB4F-A25730C05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D127AED2-B8D4-4540-B213-763B9428CE87}"/>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E3AE21F-90FC-4756-912C-456888B34E6F}"/>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A2A175E-15A3-4F28-A769-2DE7DD58AA2A}"/>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686A3B2-1BC2-40FD-BF97-5D19FD3F8837}"/>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82D5796-22A9-418A-B95D-353EE87A24FB}"/>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B56F7B9-FB37-4B86-A7D5-933BE12082DE}"/>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2000315-C664-4098-B3CA-44770B3BB15D}"/>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8C1E4D6-F5E2-491C-BB1A-70DD28B5081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8EC6255F-2416-40B5-B9B8-966C41FF22A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74C9E632-4597-4B9E-AF61-79D871FAEC6E}"/>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19452A46-9BC2-48B2-9EBC-B2E2FB70DEF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6BC9D60-1A30-4AD0-A75A-BCFA13DEBDC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35ED11E-6867-49B1-8FF5-75F6492793E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89DDB4DE-FB8B-4E39-A510-4578444AC73E}"/>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Great Boughton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60205408-35D1-4A1E-BB87-F314ED69CC0B}"/>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6D532866-5327-4041-AF5A-C513879458FE}"/>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CF757171-123B-4DE7-A934-BA0B68EF182C}"/>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4428EA7-7CBA-44A8-A46F-DB52BB67771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B848FB48-1590-48E9-9308-B2B0375310EB}"/>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0A04A121-197F-4FC9-967A-218586B39C2E}"/>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2B0771BB-02A6-424D-8483-9FCBAAAFDED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5102E0E7-26C5-4C3C-8933-2F0D5A00B54D}"/>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E558EF94-B540-49AD-B21B-A351A6B0DD92}"/>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FB57F861-4F06-42E5-ADDD-2CE0F727416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5C664ACE-A96F-4A93-84D0-DCCEC663739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9A206E50-CA06-486F-89CA-19073A69100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6168D111-9343-4DDF-B9EB-8E9E65A2A72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92994D01-5FD3-4995-94EE-D0B244C6AA2C}"/>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87F2D024-CCB2-43F3-B441-1B83D75189D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967BE753-88E0-4671-94A8-A8871A1E522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64BB84CC-D462-4764-BEB9-DAB582640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0D0B31D5-0393-431A-9F64-272F19B3E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49EA812A-A3F1-4E76-B7DF-64DFD63C8F57}"/>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A5F7D691-115E-4068-BB4D-71EE128CD338}"/>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3AFEB04-8FF6-4590-8AED-F1B9C7F3200C}"/>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BF0C24C-FB16-41EE-908C-4455614BD2E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5EF398A-CDA8-4AE8-9A9A-1E66337DCC4E}"/>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0ABA477-6CF2-45A9-BF2A-E66228A6CB04}"/>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DCBF51E-5D6D-4173-8724-3C35872D3409}"/>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28FB679-D80C-483C-B9BD-27C9AA087AE9}"/>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253A07C-A150-45F4-8442-D300E603AD1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04FE49BB-E21C-4279-ABAF-A5AD43F30EB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E16029A1-6168-4848-AC99-07D5F3FF6FC5}"/>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5C78E733-C6A3-49A5-A895-0D5C8A372F9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8CFAD37-5E25-4BDD-8DB5-DEAB4875D7E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FCF7FAE3-5F96-4AC9-B866-DE80F0A1B92D}"/>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1D18AAB7-A2E9-44F1-9ACF-DC9A4B6979D7}"/>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Great Boughton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C9A92EB-076D-4757-A6CA-95B0565912BD}"/>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345AC3EC-BD56-4A2B-9E21-CC7AA0633A08}"/>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BBA862FA-44FA-49B9-9DF0-770BE504B75C}"/>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BEEEE7C-7FA2-4912-91ED-A4D9B996850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F8F187B9-5415-4588-BA8D-D29C09FC4304}"/>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229CF12D-19A2-41A5-A3EE-53AD05B88E09}"/>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B7B693E8-1D19-4653-B6B8-F600298AA9A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273A7123-1D25-4F6B-9AE9-9118962AF3D9}"/>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447A073B-6BFD-411D-9DAB-D221DA461745}"/>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D74AD08D-994A-4FD2-822C-D1C31F7CEB6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FFF87920-AFDC-4A85-AA6C-4A89759912DF}"/>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2E6DE089-AC6E-42F8-97E3-097141A54F48}"/>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D4360914-91F0-4530-877D-58E9B7AE9D2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FC2B4FF0-5989-45D5-B65D-3E059E0CD9F1}"/>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5705A4E2-48D8-4052-9032-0A727CC9B35D}"/>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8A957A1-06B1-40D7-A317-EA60CE63A47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52402916-AD60-411D-859D-2A0AFF25A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4F973DE9-0FD4-4004-ACFA-355292537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910AE73F-3195-4AE9-A45E-B6E3DAB37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5246FA68-C535-46EA-B0BC-E619697D0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C481707A-17F6-4B81-95A6-6B7B59047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FAE1F827-05DA-4265-9222-3CCB6753AEAE}"/>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19659EBA-3525-4E2D-862F-3BCB1DD35B10}"/>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FAB20123-9573-479F-AC38-6541EE26323F}"/>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EB3514F8-D09B-4E24-960B-D2F628F461A8}"/>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4E2C4DE7-76ED-4CB3-ABC7-C1FF7DE58DA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9D626960-E6E8-4B7F-B5BB-DF359AE5E62E}"/>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57A3F399-C2A9-4776-B966-BB038A10963F}"/>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79345E1A-0D42-440B-AAC2-CFB2ECAC757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02915F2A-577A-4801-BC28-BFF6E806E7D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E062B059-C77D-4FC3-9083-FD5E134138C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2C074A4C-EA0D-4C06-B82A-E473B10FE32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BA2A110E-B185-4376-A66A-345912614F45}"/>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D9E2F38-951D-45B1-B1C5-1C386989B67D}"/>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DB87D43-E9EC-4954-8054-2EE463E54E6C}"/>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004856F-B949-45BD-AD6D-6CB078720351}"/>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AE25021-8BE5-4549-95D4-490D614D2A7E}"/>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8A19512-B482-478D-A2F2-E8E3D743BC2E}"/>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A52BBCF-7C1B-4044-9EA2-0C3FF1433E0F}"/>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C40D48D-CB50-4235-85FA-4D8DB144DDC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7CE6EFC7-8CBE-448A-A782-8DE2AD37295C}"/>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761424CE-6506-4D71-8857-7D3EADF7D30B}"/>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02A00F51-D5EA-48F6-922D-5EFA009C7CB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8E0BDF5-D0A4-41B0-8579-66EDAB34BB2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D486697F-CBC0-4FB3-BB96-34602B024DD9}"/>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24B788AD-4F1A-40AE-A0F9-9C9360BA59AE}"/>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Great Boughton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6CE7C0EC-FD86-41DA-8F79-36B3B3276C19}"/>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FD8760F3-80E9-4646-9425-852A9B33DAA1}"/>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0F065CB0-6A6C-4346-A093-0AE4C3ADB7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0B498025-F1C4-4435-8FD3-DAD62843695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974070EF-711D-4711-A710-3E223E2CF87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561523A6-AF02-42FD-90F4-46034FA1E802}"/>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F7AECB3C-A164-4FD5-BD3C-90533C8850A0}"/>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883F5AA3-3F54-42A8-9FF5-BCB9AA439E96}"/>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7CE4B3C7-0021-4F7A-B5E9-06C693A975B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67A17AFD-0350-4CEE-9964-F344149B4C0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93D13B45-6153-4089-8545-F16CAA396AE8}"/>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AC4F9FBE-1619-458A-B880-F1BBAADC2F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4F170C39-5E12-42F0-99CD-2008FDE98857}"/>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AB0A0FA90CFC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0.34116129032258069</v>
          </cell>
          <cell r="C89">
            <v>0.1118110599078341</v>
          </cell>
          <cell r="D89">
            <v>0.29327188940092158</v>
          </cell>
          <cell r="E89">
            <v>0.41448387096774192</v>
          </cell>
        </row>
        <row r="90">
          <cell r="A90">
            <v>0.65883870967741931</v>
          </cell>
          <cell r="C90">
            <v>0.88818894009216587</v>
          </cell>
          <cell r="D90">
            <v>0.70672811059907836</v>
          </cell>
          <cell r="E90">
            <v>0.58551612903225814</v>
          </cell>
        </row>
        <row r="96">
          <cell r="C96" t="str">
            <v>0-4</v>
          </cell>
          <cell r="E96">
            <v>4.9506912442396314E-2</v>
          </cell>
        </row>
        <row r="97">
          <cell r="C97" t="str">
            <v>5-17</v>
          </cell>
          <cell r="E97">
            <v>0.14740092165898619</v>
          </cell>
        </row>
        <row r="98">
          <cell r="C98" t="str">
            <v>18-24</v>
          </cell>
          <cell r="E98">
            <v>6.9239631336405538E-2</v>
          </cell>
        </row>
        <row r="99">
          <cell r="C99" t="str">
            <v>25-34</v>
          </cell>
          <cell r="E99">
            <v>0.11323041474654379</v>
          </cell>
        </row>
        <row r="100">
          <cell r="C100" t="str">
            <v>35-49</v>
          </cell>
          <cell r="E100">
            <v>0.18342396313364054</v>
          </cell>
        </row>
        <row r="101">
          <cell r="C101" t="str">
            <v>50-64</v>
          </cell>
          <cell r="E101">
            <v>0.21310138248847924</v>
          </cell>
        </row>
        <row r="102">
          <cell r="C102" t="str">
            <v>65-74</v>
          </cell>
          <cell r="E102">
            <v>0.12007834101382488</v>
          </cell>
        </row>
        <row r="103">
          <cell r="C103" t="str">
            <v>75 plus</v>
          </cell>
          <cell r="E103">
            <v>0.10392165898617513</v>
          </cell>
        </row>
        <row r="115">
          <cell r="C115" t="str">
            <v>Couple - no children</v>
          </cell>
          <cell r="D115">
            <v>0.32389861751152077</v>
          </cell>
        </row>
        <row r="116">
          <cell r="C116" t="str">
            <v>Couple with children</v>
          </cell>
          <cell r="D116">
            <v>0.18635023041474655</v>
          </cell>
        </row>
        <row r="117">
          <cell r="C117" t="str">
            <v>Lone parent</v>
          </cell>
          <cell r="D117">
            <v>2.5000000000000005E-2</v>
          </cell>
        </row>
        <row r="118">
          <cell r="C118" t="str">
            <v>Single person - no children</v>
          </cell>
          <cell r="D118">
            <v>0.16394009216589861</v>
          </cell>
        </row>
        <row r="119">
          <cell r="C119" t="str">
            <v>Other: two or more adults</v>
          </cell>
          <cell r="D119">
            <v>0.3008709677419355</v>
          </cell>
        </row>
        <row r="128">
          <cell r="D128">
            <v>0.7423640552995393</v>
          </cell>
          <cell r="L128" t="str">
            <v>0 
Index: 102</v>
          </cell>
        </row>
        <row r="129">
          <cell r="D129">
            <v>0.12008755760368664</v>
          </cell>
          <cell r="L129" t="str">
            <v>1 
Index: 95</v>
          </cell>
        </row>
        <row r="130">
          <cell r="D130">
            <v>0.10285253456221199</v>
          </cell>
          <cell r="L130" t="str">
            <v>2 
Index: 97</v>
          </cell>
        </row>
        <row r="131">
          <cell r="D131">
            <v>3.491705069124424E-2</v>
          </cell>
          <cell r="L131" t="str">
            <v>3+ 
Index: 88</v>
          </cell>
        </row>
        <row r="137">
          <cell r="D137">
            <v>0.1863594470046083</v>
          </cell>
        </row>
        <row r="138">
          <cell r="D138">
            <v>0.39952073732718907</v>
          </cell>
        </row>
        <row r="139">
          <cell r="D139">
            <v>0.33841474654377884</v>
          </cell>
        </row>
        <row r="140">
          <cell r="D140">
            <v>7.5778801843317978E-2</v>
          </cell>
        </row>
        <row r="146">
          <cell r="D146">
            <v>0.15827188940092166</v>
          </cell>
          <cell r="L146" t="str">
            <v>&lt;20k 
Index: 94</v>
          </cell>
        </row>
        <row r="147">
          <cell r="D147">
            <v>0.30778341013824895</v>
          </cell>
          <cell r="L147" t="str">
            <v>20k - 40k 
Index: 98</v>
          </cell>
        </row>
        <row r="148">
          <cell r="D148">
            <v>0.21233640552995392</v>
          </cell>
          <cell r="L148" t="str">
            <v>40k - 60k 
Index: 100</v>
          </cell>
        </row>
        <row r="149">
          <cell r="D149">
            <v>0.144184331797235</v>
          </cell>
          <cell r="L149" t="str">
            <v>60k - 80k 
Index: 103</v>
          </cell>
        </row>
        <row r="150">
          <cell r="D150">
            <v>8.0603686635944694E-2</v>
          </cell>
          <cell r="L150" t="str">
            <v>80k - 100k 
Index: 110</v>
          </cell>
        </row>
        <row r="151">
          <cell r="D151">
            <v>9.6774193548387094E-2</v>
          </cell>
          <cell r="L151" t="str">
            <v>100k+ 
Index: 105</v>
          </cell>
        </row>
      </sheetData>
      <sheetData sheetId="4"/>
      <sheetData sheetId="5"/>
      <sheetData sheetId="6">
        <row r="48">
          <cell r="F48" t="str">
            <v>Capped Index</v>
          </cell>
        </row>
        <row r="49">
          <cell r="E49">
            <v>3.2110091743119268E-2</v>
          </cell>
          <cell r="F49">
            <v>175.5567522208971</v>
          </cell>
          <cell r="G49">
            <v>1.1000000000000001</v>
          </cell>
        </row>
        <row r="50">
          <cell r="E50">
            <v>1.3761467889908258E-2</v>
          </cell>
          <cell r="F50">
            <v>36.66858804473484</v>
          </cell>
          <cell r="G50">
            <v>1.2</v>
          </cell>
        </row>
        <row r="51">
          <cell r="E51">
            <v>0</v>
          </cell>
          <cell r="F51">
            <v>0</v>
          </cell>
          <cell r="G51">
            <v>1.3</v>
          </cell>
        </row>
        <row r="52">
          <cell r="E52">
            <v>8.7155963302752298E-2</v>
          </cell>
          <cell r="F52">
            <v>178.19439262497005</v>
          </cell>
          <cell r="G52">
            <v>1.4</v>
          </cell>
        </row>
        <row r="53">
          <cell r="E53">
            <v>1.3761467889908258E-2</v>
          </cell>
          <cell r="F53">
            <v>40.304323819232081</v>
          </cell>
          <cell r="G53">
            <v>1.5</v>
          </cell>
        </row>
        <row r="54">
          <cell r="E54">
            <v>0</v>
          </cell>
          <cell r="F54">
            <v>0</v>
          </cell>
          <cell r="G54">
            <v>2.6</v>
          </cell>
        </row>
        <row r="55">
          <cell r="E55">
            <v>0</v>
          </cell>
          <cell r="F55">
            <v>0</v>
          </cell>
          <cell r="G55">
            <v>2.7</v>
          </cell>
        </row>
        <row r="56">
          <cell r="E56">
            <v>0</v>
          </cell>
          <cell r="F56">
            <v>0</v>
          </cell>
          <cell r="G56">
            <v>2.8</v>
          </cell>
        </row>
        <row r="57">
          <cell r="E57">
            <v>5.0458715596330278E-2</v>
          </cell>
          <cell r="F57">
            <v>101.32318306519817</v>
          </cell>
          <cell r="G57">
            <v>2.9</v>
          </cell>
        </row>
        <row r="58">
          <cell r="E58">
            <v>9.1743119266055051E-3</v>
          </cell>
          <cell r="F58">
            <v>26.592543550833536</v>
          </cell>
          <cell r="G58">
            <v>2.1</v>
          </cell>
        </row>
        <row r="59">
          <cell r="E59">
            <v>1.834862385321101E-2</v>
          </cell>
          <cell r="F59">
            <v>104.92786675650927</v>
          </cell>
          <cell r="G59">
            <v>2.11</v>
          </cell>
        </row>
        <row r="60">
          <cell r="E60">
            <v>0</v>
          </cell>
          <cell r="F60">
            <v>0</v>
          </cell>
          <cell r="G60">
            <v>2.12</v>
          </cell>
        </row>
        <row r="61">
          <cell r="E61">
            <v>1.834862385321101E-2</v>
          </cell>
          <cell r="F61">
            <v>70.742378425224004</v>
          </cell>
          <cell r="G61">
            <v>2.13</v>
          </cell>
        </row>
        <row r="62">
          <cell r="E62">
            <v>4.5871559633027525E-2</v>
          </cell>
          <cell r="F62">
            <v>114.0987410872101</v>
          </cell>
          <cell r="G62">
            <v>3.14</v>
          </cell>
        </row>
        <row r="63">
          <cell r="E63">
            <v>4.1284403669724773E-2</v>
          </cell>
          <cell r="F63">
            <v>93.331275169252123</v>
          </cell>
          <cell r="G63">
            <v>3.15</v>
          </cell>
        </row>
        <row r="64">
          <cell r="E64">
            <v>8.2568807339449546E-2</v>
          </cell>
          <cell r="F64">
            <v>133.99162976415079</v>
          </cell>
          <cell r="G64">
            <v>3.16</v>
          </cell>
        </row>
        <row r="65">
          <cell r="E65">
            <v>4.5871559633027525E-2</v>
          </cell>
          <cell r="F65">
            <v>63.222468736050317</v>
          </cell>
          <cell r="G65">
            <v>3.17</v>
          </cell>
        </row>
        <row r="66">
          <cell r="E66">
            <v>0</v>
          </cell>
          <cell r="F66">
            <v>0</v>
          </cell>
          <cell r="G66">
            <v>3.18</v>
          </cell>
        </row>
        <row r="67">
          <cell r="E67">
            <v>0.1</v>
          </cell>
          <cell r="F67">
            <v>111.33384893636386</v>
          </cell>
          <cell r="G67">
            <v>4.1900000000000004</v>
          </cell>
        </row>
        <row r="68">
          <cell r="E68">
            <v>0.1</v>
          </cell>
          <cell r="F68">
            <v>148.65714313689017</v>
          </cell>
          <cell r="G68">
            <v>4.2</v>
          </cell>
        </row>
        <row r="69">
          <cell r="E69">
            <v>5.0458715596330278E-2</v>
          </cell>
          <cell r="F69">
            <v>200</v>
          </cell>
          <cell r="G69">
            <v>4.21</v>
          </cell>
        </row>
        <row r="70">
          <cell r="E70">
            <v>4.5871559633027525E-3</v>
          </cell>
          <cell r="F70">
            <v>104.41659903992959</v>
          </cell>
          <cell r="G70">
            <v>4.22</v>
          </cell>
        </row>
        <row r="71">
          <cell r="E71">
            <v>0.1</v>
          </cell>
          <cell r="F71">
            <v>200</v>
          </cell>
          <cell r="G71">
            <v>4.2300000000000004</v>
          </cell>
        </row>
        <row r="72">
          <cell r="E72">
            <v>1.3761467889908258E-2</v>
          </cell>
          <cell r="F72">
            <v>17.768314880423432</v>
          </cell>
          <cell r="G72">
            <v>4.24</v>
          </cell>
        </row>
        <row r="73">
          <cell r="E73">
            <v>9.1743119266055051E-2</v>
          </cell>
          <cell r="F73">
            <v>164.1236516074774</v>
          </cell>
          <cell r="G73">
            <v>4.25</v>
          </cell>
        </row>
      </sheetData>
      <sheetData sheetId="7">
        <row r="19">
          <cell r="A19">
            <v>95.600164599485964</v>
          </cell>
        </row>
        <row r="20">
          <cell r="A20">
            <v>96.555930181178894</v>
          </cell>
        </row>
        <row r="21">
          <cell r="A21">
            <v>97.778288540847484</v>
          </cell>
        </row>
        <row r="22">
          <cell r="A22">
            <v>93.674829184699988</v>
          </cell>
        </row>
        <row r="23">
          <cell r="A23">
            <v>95.017496771335558</v>
          </cell>
        </row>
        <row r="24">
          <cell r="A24">
            <v>100.12426507535179</v>
          </cell>
        </row>
        <row r="25">
          <cell r="A25">
            <v>90.725705042765497</v>
          </cell>
        </row>
        <row r="26">
          <cell r="A26">
            <v>103.65709978844255</v>
          </cell>
        </row>
        <row r="27">
          <cell r="A27">
            <v>95.340641195717538</v>
          </cell>
        </row>
        <row r="28">
          <cell r="A28">
            <v>97.678307422350798</v>
          </cell>
        </row>
        <row r="29">
          <cell r="A29">
            <v>95.675604350541676</v>
          </cell>
        </row>
        <row r="30">
          <cell r="A30">
            <v>101.38856688842839</v>
          </cell>
        </row>
        <row r="31">
          <cell r="A31">
            <v>99.78728254566235</v>
          </cell>
        </row>
        <row r="32">
          <cell r="A32">
            <v>88.124345195868329</v>
          </cell>
        </row>
        <row r="33">
          <cell r="A33">
            <v>100.47906833221177</v>
          </cell>
        </row>
        <row r="34">
          <cell r="A34">
            <v>97.060278141369892</v>
          </cell>
        </row>
        <row r="35">
          <cell r="A35">
            <v>102.30211613166351</v>
          </cell>
        </row>
        <row r="36">
          <cell r="A36">
            <v>104.22454804513339</v>
          </cell>
        </row>
        <row r="37">
          <cell r="A37">
            <v>102.68513061297966</v>
          </cell>
        </row>
        <row r="38">
          <cell r="A38">
            <v>102.96956665417632</v>
          </cell>
        </row>
        <row r="39">
          <cell r="A39">
            <v>102.27485481681855</v>
          </cell>
        </row>
        <row r="40">
          <cell r="A40">
            <v>175.88950712651152</v>
          </cell>
        </row>
        <row r="41">
          <cell r="A41">
            <v>104.76452040033894</v>
          </cell>
        </row>
        <row r="42">
          <cell r="A42">
            <v>100.43250449373964</v>
          </cell>
        </row>
        <row r="43">
          <cell r="A43">
            <v>100.79561877756569</v>
          </cell>
        </row>
        <row r="44">
          <cell r="A44">
            <v>96.599515973512723</v>
          </cell>
        </row>
        <row r="45">
          <cell r="A45">
            <v>99.724290295945096</v>
          </cell>
        </row>
        <row r="46">
          <cell r="A46">
            <v>100.00000000000003</v>
          </cell>
        </row>
        <row r="47">
          <cell r="A47">
            <v>95.33391507629419</v>
          </cell>
        </row>
        <row r="48">
          <cell r="A48">
            <v>95.318968116454556</v>
          </cell>
        </row>
        <row r="49">
          <cell r="A49">
            <v>91.3447721153603</v>
          </cell>
        </row>
        <row r="50">
          <cell r="A50">
            <v>90.508208896323595</v>
          </cell>
        </row>
        <row r="51">
          <cell r="A51">
            <v>98.502354169103427</v>
          </cell>
        </row>
        <row r="52">
          <cell r="A52">
            <v>88.504106125728313</v>
          </cell>
        </row>
        <row r="53">
          <cell r="A53">
            <v>99.688643694513885</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75.61214215125554</v>
          </cell>
        </row>
        <row r="14">
          <cell r="K14">
            <v>55.835813650160105</v>
          </cell>
        </row>
        <row r="15">
          <cell r="K15">
            <v>98.449756783745443</v>
          </cell>
        </row>
        <row r="16">
          <cell r="K16">
            <v>130.37707155963304</v>
          </cell>
        </row>
        <row r="17">
          <cell r="K17">
            <v>169.86797941373914</v>
          </cell>
        </row>
        <row r="24">
          <cell r="A24" t="str">
            <v>Health Challenges</v>
          </cell>
          <cell r="B24">
            <v>0.14678899082568808</v>
          </cell>
          <cell r="C24">
            <v>0.19413415180335644</v>
          </cell>
        </row>
        <row r="25">
          <cell r="A25" t="str">
            <v>At Risk</v>
          </cell>
          <cell r="B25">
            <v>9.6330275229357804E-2</v>
          </cell>
          <cell r="C25">
            <v>0.17252417208946966</v>
          </cell>
        </row>
        <row r="26">
          <cell r="A26" t="str">
            <v>Caution</v>
          </cell>
          <cell r="B26">
            <v>0.21559633027522937</v>
          </cell>
          <cell r="C26">
            <v>0.2189912269146666</v>
          </cell>
        </row>
        <row r="27">
          <cell r="A27" t="str">
            <v>Healthy</v>
          </cell>
          <cell r="B27">
            <v>0.53669724770642202</v>
          </cell>
          <cell r="C27">
            <v>0.41165002502832154</v>
          </cell>
        </row>
      </sheetData>
      <sheetData sheetId="9">
        <row r="14">
          <cell r="K14">
            <v>175.5567522208971</v>
          </cell>
        </row>
        <row r="15">
          <cell r="K15">
            <v>36.66858804473484</v>
          </cell>
        </row>
        <row r="16">
          <cell r="K16">
            <v>0</v>
          </cell>
        </row>
        <row r="17">
          <cell r="K17">
            <v>178.19439262497005</v>
          </cell>
        </row>
        <row r="18">
          <cell r="K18">
            <v>40.304323819232081</v>
          </cell>
        </row>
        <row r="21">
          <cell r="K21">
            <v>0</v>
          </cell>
        </row>
        <row r="22">
          <cell r="K22">
            <v>0</v>
          </cell>
        </row>
        <row r="23">
          <cell r="K23">
            <v>0</v>
          </cell>
        </row>
        <row r="24">
          <cell r="K24">
            <v>101.32318306519817</v>
          </cell>
        </row>
        <row r="25">
          <cell r="K25">
            <v>26.592543550833536</v>
          </cell>
        </row>
        <row r="26">
          <cell r="K26">
            <v>104.92786675650927</v>
          </cell>
        </row>
        <row r="27">
          <cell r="K27">
            <v>0</v>
          </cell>
        </row>
        <row r="28">
          <cell r="K28">
            <v>70.742378425224004</v>
          </cell>
        </row>
        <row r="31">
          <cell r="K31">
            <v>114.0987410872101</v>
          </cell>
        </row>
        <row r="32">
          <cell r="K32">
            <v>93.331275169252123</v>
          </cell>
        </row>
        <row r="33">
          <cell r="K33">
            <v>133.99162976415079</v>
          </cell>
        </row>
        <row r="34">
          <cell r="K34">
            <v>63.222468736050317</v>
          </cell>
        </row>
        <row r="35">
          <cell r="K35">
            <v>0</v>
          </cell>
        </row>
        <row r="38">
          <cell r="K38">
            <v>111.33384893636386</v>
          </cell>
        </row>
        <row r="39">
          <cell r="K39">
            <v>148.65714313689017</v>
          </cell>
        </row>
        <row r="40">
          <cell r="K40">
            <v>282.07090837848432</v>
          </cell>
        </row>
        <row r="41">
          <cell r="K41">
            <v>104.41659903992959</v>
          </cell>
        </row>
        <row r="42">
          <cell r="K42">
            <v>262.89728176017502</v>
          </cell>
        </row>
        <row r="43">
          <cell r="K43">
            <v>17.768314880423432</v>
          </cell>
        </row>
        <row r="44">
          <cell r="K44">
            <v>164.1236516074774</v>
          </cell>
        </row>
        <row r="47">
          <cell r="K47">
            <v>0</v>
          </cell>
        </row>
        <row r="48">
          <cell r="K48">
            <v>205.44504884847501</v>
          </cell>
        </row>
        <row r="49">
          <cell r="K49">
            <v>0</v>
          </cell>
        </row>
      </sheetData>
      <sheetData sheetId="10">
        <row r="13">
          <cell r="V13">
            <v>282.07090837848432</v>
          </cell>
        </row>
        <row r="14">
          <cell r="V14">
            <v>262.89728176017502</v>
          </cell>
        </row>
        <row r="15">
          <cell r="V15">
            <v>205.44504884847501</v>
          </cell>
        </row>
        <row r="16">
          <cell r="V16">
            <v>178.19439262497005</v>
          </cell>
        </row>
        <row r="17">
          <cell r="V17">
            <v>175.5567522208971</v>
          </cell>
        </row>
        <row r="18">
          <cell r="V18">
            <v>164.1236516074774</v>
          </cell>
        </row>
        <row r="19">
          <cell r="V19">
            <v>148.65714313689017</v>
          </cell>
        </row>
        <row r="20">
          <cell r="V20">
            <v>133.99162976415079</v>
          </cell>
        </row>
        <row r="21">
          <cell r="V21">
            <v>114.0987410872101</v>
          </cell>
        </row>
        <row r="22">
          <cell r="V22">
            <v>111.33384893636386</v>
          </cell>
        </row>
        <row r="23">
          <cell r="V23">
            <v>104.92786675650927</v>
          </cell>
        </row>
        <row r="24">
          <cell r="V24">
            <v>104.41659903992959</v>
          </cell>
        </row>
        <row r="25">
          <cell r="V25">
            <v>101.32318306519817</v>
          </cell>
        </row>
        <row r="26">
          <cell r="V26">
            <v>93.331275169252123</v>
          </cell>
        </row>
        <row r="27">
          <cell r="V27">
            <v>70.742378425224004</v>
          </cell>
        </row>
        <row r="28">
          <cell r="V28">
            <v>63.222468736050317</v>
          </cell>
        </row>
        <row r="29">
          <cell r="V29">
            <v>40.304323819232081</v>
          </cell>
        </row>
        <row r="30">
          <cell r="V30">
            <v>36.66858804473484</v>
          </cell>
        </row>
        <row r="31">
          <cell r="V31">
            <v>26.592543550833536</v>
          </cell>
        </row>
        <row r="32">
          <cell r="V32">
            <v>17.768314880423432</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8A28E-6620-4261-A3A8-12D40FEB2BE5}">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17D34-5FA1-4748-B490-A770E0A4A1FF}">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A238B-ABEE-4C9D-8404-865AA09F972A}">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Cholesterol (taking medication for) are about 0%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20% Does not enjoy general happiness. This is 4%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11% are likely to be current cigarette smokers.  This is 18%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24%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7% are likely to say they never eat fruit and 37% never do moderate intensity sports, which are 16% below and 5%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12%, 10% below the base average, with white bread being eaten by about 28%, which is 7%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30.8%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53BC8-0DD6-48BC-955C-A65D78644C06}">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Cholesterol (taking medication for) are about 0% above the base average.</v>
      </c>
    </row>
    <row r="5" spans="1:2">
      <c r="A5" s="1" t="s">
        <v>49</v>
      </c>
      <c r="B5" s="1" t="str">
        <f>"• Incidents of "&amp;A55&amp;" are "&amp;TEXT(B55,"0%")&amp;" "&amp;C55&amp;" in this profile than in the base."</f>
        <v>• Incidents of High blood pressure are 1% below in this profile than in the base.</v>
      </c>
    </row>
    <row r="6" spans="1:2">
      <c r="A6" s="55" t="s">
        <v>50</v>
      </c>
      <c r="B6" s="54" t="str">
        <f>"• Approximately "&amp;TEXT(B68,"0%")&amp;" "&amp;A68&amp;". This is "&amp;TEXT(C68,"0%")&amp;" "&amp;D68&amp;" the base."</f>
        <v>• Approximately 20% Does not enjoy general happiness. This is 4%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11% are likely to be current cigarette smokers.  This is 18% below the base average.</v>
      </c>
    </row>
    <row r="10" spans="1:2">
      <c r="A10" s="1" t="s">
        <v>51</v>
      </c>
      <c r="B10" s="48" t="str">
        <f>"• Circa "&amp;TEXT(D81,"0%")&amp;" smoke 20+ cigarettes per day, which is "&amp;TEXT(ABS(I81/100),"0%")&amp;" "&amp;J81&amp;" the base."</f>
        <v>• Circa 2% smoke 20+ cigarettes per day, which is 24%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7% are likely to say they never eat fruit and 37% never do moderate intensity sports, which are 16% below and 5%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12%, 10% below the base average, with white bread being eaten by about 28%, which is 7%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30.8%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1.8442396313364053E-2</v>
      </c>
      <c r="E27" s="63">
        <f>RANK('Data - Overview'!$D27,'Data - Overview'!$D$27:$D$31)</f>
        <v>3</v>
      </c>
      <c r="F27" s="62">
        <f>INDEX('Data - Knowledge'!$G:$G,MATCH('Data - Overview'!$A27,'Data - Knowledge'!$A:$A,0))</f>
        <v>1.8861443157352491E-2</v>
      </c>
      <c r="G27" s="64">
        <f>INDEX('Data - Knowledge'!$J:$J,MATCH('Data - Overview'!$A27,'Data - Knowledge'!$A:$A,0))</f>
        <v>97.778288540847484</v>
      </c>
      <c r="H27" s="64">
        <f>RANK('Data - Overview'!$G27,'Data - Overview'!$G$27:$G$31)</f>
        <v>2</v>
      </c>
      <c r="I27" s="65">
        <f>G27-100</f>
        <v>-2.221711459152516</v>
      </c>
      <c r="J27" s="65" t="str">
        <f>IF(I27&gt;0,"above","below")</f>
        <v>below</v>
      </c>
      <c r="K27" s="66" t="str">
        <f>"" &amp;TEXT('Data - Overview'!$C27,"0")&amp;" "</f>
        <v xml:space="preserve">Coronary heart disease </v>
      </c>
      <c r="L27" s="67" t="str">
        <f>"Index: "&amp;TEXT('Data - Overview'!$G27,"0")&amp;""</f>
        <v>Index: 98</v>
      </c>
      <c r="M27" s="61" t="str">
        <f>'Data - Overview'!$K27&amp;CHAR(10)&amp;'Data - Overview'!$L27</f>
        <v>Coronary heart disease 
Index: 98</v>
      </c>
      <c r="N27" s="61">
        <v>1</v>
      </c>
    </row>
    <row r="28" spans="1:14">
      <c r="A28" s="1" t="s">
        <v>71</v>
      </c>
      <c r="B28" s="1" t="str">
        <f>INDEX('Data - Knowledge'!$D:$D,MATCH('Data - Overview'!$A28,'Data - Knowledge'!$A:$A,0))</f>
        <v>Asthma</v>
      </c>
      <c r="C28" s="1" t="s">
        <v>72</v>
      </c>
      <c r="D28" s="68">
        <f>INDEX('Data - Knowledge'!$E:$E,MATCH('Data - Overview'!$A28,'Data - Knowledge'!$A:$A,0))</f>
        <v>0.12472350230414747</v>
      </c>
      <c r="E28" s="69">
        <f>RANK('Data - Overview'!$D28,'Data - Overview'!$D$27:$D$31)</f>
        <v>2</v>
      </c>
      <c r="F28" s="68">
        <f>INDEX('Data - Knowledge'!$G:$G,MATCH('Data - Overview'!$A28,'Data - Knowledge'!$A:$A,0))</f>
        <v>0.13046368991797541</v>
      </c>
      <c r="G28" s="70">
        <f>INDEX('Data - Knowledge'!$J:$J,MATCH('Data - Overview'!$A28,'Data - Knowledge'!$A:$A,0))</f>
        <v>95.600164599485964</v>
      </c>
      <c r="H28" s="70">
        <f>RANK('Data - Overview'!$G28,'Data - Overview'!$G$27:$G$31)</f>
        <v>3</v>
      </c>
      <c r="I28" s="71">
        <f>G28-100</f>
        <v>-4.3998354005140357</v>
      </c>
      <c r="J28" s="71" t="str">
        <f>IF(I28&gt;0,"above","below")</f>
        <v>below</v>
      </c>
      <c r="K28" s="1" t="str">
        <f>"" &amp;TEXT('Data - Overview'!$C28,"0")&amp;" "</f>
        <v xml:space="preserve">Asthma </v>
      </c>
      <c r="L28" s="1" t="str">
        <f>"Index: "&amp;TEXT('Data - Overview'!$G28,"0")&amp;""</f>
        <v>Index: 96</v>
      </c>
      <c r="M28" s="1" t="str">
        <f>'Data - Overview'!$K28&amp;CHAR(10)&amp;'Data - Overview'!$L28</f>
        <v>Asthma 
Index: 96</v>
      </c>
      <c r="N28" s="1">
        <v>2</v>
      </c>
    </row>
    <row r="29" spans="1:14">
      <c r="A29" s="72" t="s">
        <v>73</v>
      </c>
      <c r="B29" s="72" t="str">
        <f>INDEX('Data - Knowledge'!$D:$D,MATCH('Data - Overview'!$A29,'Data - Knowledge'!$A:$A,0))</f>
        <v>Chronic bronchitis</v>
      </c>
      <c r="C29" s="72" t="s">
        <v>74</v>
      </c>
      <c r="D29" s="73">
        <f>INDEX('Data - Knowledge'!$E:$E,MATCH('Data - Overview'!$A29,'Data - Knowledge'!$A:$A,0))</f>
        <v>8.6958525345622109E-3</v>
      </c>
      <c r="E29" s="74">
        <f>RANK('Data - Overview'!$D29,'Data - Overview'!$D$27:$D$31)</f>
        <v>4</v>
      </c>
      <c r="F29" s="73">
        <f>INDEX('Data - Knowledge'!$G:$G,MATCH('Data - Overview'!$A29,'Data - Knowledge'!$A:$A,0))</f>
        <v>9.1208244726518652E-3</v>
      </c>
      <c r="G29" s="75">
        <f>INDEX('Data - Knowledge'!$J:$J,MATCH('Data - Overview'!$A29,'Data - Knowledge'!$A:$A,0))</f>
        <v>95.340641195717538</v>
      </c>
      <c r="H29" s="75">
        <f>RANK('Data - Overview'!$G29,'Data - Overview'!$G$27:$G$31)</f>
        <v>4</v>
      </c>
      <c r="I29" s="75">
        <f>G29-100</f>
        <v>-4.6593588042824621</v>
      </c>
      <c r="J29" s="75" t="str">
        <f>IF(I29&gt;0,"above","below")</f>
        <v>below</v>
      </c>
      <c r="K29" s="55" t="str">
        <f>"" &amp;TEXT('Data - Overview'!$C29,"0")&amp;" "</f>
        <v xml:space="preserve">Chronic bronchitis </v>
      </c>
      <c r="L29" s="72" t="str">
        <f>"Index: "&amp;TEXT('Data - Overview'!$G29,"0")&amp;""</f>
        <v>Index: 95</v>
      </c>
      <c r="M29" s="72" t="str">
        <f>'Data - Overview'!$K29&amp;CHAR(10)&amp;'Data - Overview'!$L29</f>
        <v>Chronic bronchitis 
Index: 95</v>
      </c>
      <c r="N29" s="72">
        <v>3</v>
      </c>
    </row>
    <row r="30" spans="1:14">
      <c r="A30" s="1" t="s">
        <v>75</v>
      </c>
      <c r="B30" s="1" t="str">
        <f>INDEX('Data - Knowledge'!$D:$D,MATCH('Data - Overview'!$A30,'Data - Knowledge'!$A:$A,0))</f>
        <v>Emphysema</v>
      </c>
      <c r="C30" s="1" t="s">
        <v>76</v>
      </c>
      <c r="D30" s="68">
        <f>INDEX('Data - Knowledge'!$E:$E,MATCH('Data - Overview'!$A30,'Data - Knowledge'!$A:$A,0))</f>
        <v>4.6866359447004617E-3</v>
      </c>
      <c r="E30" s="69">
        <f>RANK('Data - Overview'!$D30,'Data - Overview'!$D$27:$D$31)</f>
        <v>5</v>
      </c>
      <c r="F30" s="68">
        <f>INDEX('Data - Knowledge'!$G:$G,MATCH('Data - Overview'!$A30,'Data - Knowledge'!$A:$A,0))</f>
        <v>5.1657200597022817E-3</v>
      </c>
      <c r="G30" s="70">
        <f>INDEX('Data - Knowledge'!$J:$J,MATCH('Data - Overview'!$A30,'Data - Knowledge'!$A:$A,0))</f>
        <v>90.725705042765497</v>
      </c>
      <c r="H30" s="70">
        <f>RANK('Data - Overview'!$G30,'Data - Overview'!$G$27:$G$31)</f>
        <v>5</v>
      </c>
      <c r="I30" s="71">
        <f>G30-100</f>
        <v>-9.2742949572345026</v>
      </c>
      <c r="J30" s="71" t="str">
        <f>IF(I30&gt;0,"above","below")</f>
        <v>below</v>
      </c>
      <c r="K30" s="1" t="str">
        <f>"" &amp;TEXT('Data - Overview'!$C30,"0")&amp;" "</f>
        <v xml:space="preserve">Emphysema </v>
      </c>
      <c r="L30" s="1" t="str">
        <f>"Index: "&amp;TEXT('Data - Overview'!$G30,"0")&amp;""</f>
        <v>Index: 91</v>
      </c>
      <c r="M30" s="1" t="str">
        <f>'Data - Overview'!$K30&amp;CHAR(10)&amp;'Data - Overview'!$L30</f>
        <v>Emphysema 
Index: 91</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0.17436866359447009</v>
      </c>
      <c r="E31" s="79">
        <f>RANK('Data - Overview'!$D31,'Data - Overview'!$D$27:$D$31)</f>
        <v>1</v>
      </c>
      <c r="F31" s="78">
        <f>INDEX('Data - Knowledge'!$G:$G,MATCH('Data - Overview'!$A31,'Data - Knowledge'!$A:$A,0))</f>
        <v>0.17390801622000024</v>
      </c>
      <c r="G31" s="80">
        <f>INDEX('Data - Knowledge'!$J:$J,MATCH('Data - Overview'!$A31,'Data - Knowledge'!$A:$A,0))</f>
        <v>100.26487989713316</v>
      </c>
      <c r="H31" s="81">
        <f>RANK('Data - Overview'!$G31,'Data - Overview'!$G$27:$G$31)</f>
        <v>1</v>
      </c>
      <c r="I31" s="80">
        <f>G31-100</f>
        <v>0.26487989713315585</v>
      </c>
      <c r="J31" s="80" t="str">
        <f>IF(I31&gt;0,"above","below")</f>
        <v>above</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Cholesterol (taking medication for)</v>
      </c>
      <c r="B34" s="82">
        <f>ABS(INDEX(I27:I31,MATCH(1,H27:H31,0))/100)</f>
        <v>2.6487989713315585E-3</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0.1789861751152074</v>
      </c>
      <c r="E40" s="63">
        <f>RANK('Data - Overview'!$D40,'Data - Overview'!$D$40:$D$44)</f>
        <v>2</v>
      </c>
      <c r="F40" s="62">
        <f>INDEX('Data - Knowledge'!$G:$G,MATCH('Data - Overview'!$A40,'Data - Knowledge'!$A:$A,0))</f>
        <v>0.17653487035887408</v>
      </c>
      <c r="G40" s="64">
        <f>INDEX('Data - Knowledge'!$J:$J,MATCH('Data - Overview'!$A40,'Data - Knowledge'!$A:$A,0))</f>
        <v>101.38856688842839</v>
      </c>
      <c r="H40" s="64">
        <f>RANK('Data - Overview'!$G40,'Data - Overview'!$G$40:$G$44)</f>
        <v>1</v>
      </c>
      <c r="I40" s="64">
        <f>'Data - Overview'!$G40-100</f>
        <v>1.3885668884283859</v>
      </c>
      <c r="J40" s="64" t="str">
        <f>IF(I27&gt;0,"above","below")</f>
        <v>below</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1.997235023041475E-2</v>
      </c>
      <c r="E41" s="69">
        <f>RANK('Data - Overview'!$D41,'Data - Overview'!$D$40:$D$44)</f>
        <v>4</v>
      </c>
      <c r="F41" s="68">
        <f>INDEX('Data - Knowledge'!$G:$G,MATCH('Data - Overview'!$A41,'Data - Knowledge'!$A:$A,0))</f>
        <v>1.9947562376996131E-2</v>
      </c>
      <c r="G41" s="70">
        <f>INDEX('Data - Knowledge'!$J:$J,MATCH('Data - Overview'!$A41,'Data - Knowledge'!$A:$A,0))</f>
        <v>100.12426507535179</v>
      </c>
      <c r="H41" s="70">
        <f>RANK('Data - Overview'!$G41,'Data - Overview'!$G$40:$G$44)</f>
        <v>2</v>
      </c>
      <c r="I41" s="70">
        <f>'Data - Overview'!$G41-100</f>
        <v>0.12426507535178644</v>
      </c>
      <c r="J41" s="70" t="str">
        <f>IF(I28&gt;0,"above","below")</f>
        <v>below</v>
      </c>
      <c r="K41" s="1" t="str">
        <f>"" &amp;TEXT('Data - Overview'!$C41,"0")&amp;" "</f>
        <v xml:space="preserve">Stroke </v>
      </c>
      <c r="L41" s="1" t="str">
        <f>"Index: "&amp;TEXT('Data - Overview'!$G41,"0")&amp;""</f>
        <v>Index: 100</v>
      </c>
      <c r="M41" s="1" t="str">
        <f>'Data - Overview'!$K41&amp;CHAR(10)&amp;'Data - Overview'!$L41</f>
        <v>Stroke 
Index: 100</v>
      </c>
      <c r="N41" s="1">
        <v>2</v>
      </c>
    </row>
    <row r="42" spans="1:14">
      <c r="A42" s="55" t="s">
        <v>87</v>
      </c>
      <c r="B42" s="72" t="str">
        <f>INDEX('Data - Knowledge'!$D:$D,MATCH('Data - Overview'!$A42,'Data - Knowledge'!$A:$A,0))</f>
        <v>BMI &gt; 30</v>
      </c>
      <c r="C42" s="72" t="s">
        <v>88</v>
      </c>
      <c r="D42" s="84">
        <f>INDEX('Data - Knowledge'!$E:$E,MATCH('Data - Overview'!$A42,'Data - Knowledge'!$A:$A,0))</f>
        <v>0.21235483870967739</v>
      </c>
      <c r="E42" s="85">
        <f>RANK('Data - Overview'!$D42,'Data - Overview'!$D$40:$D$44)</f>
        <v>1</v>
      </c>
      <c r="F42" s="84">
        <f>INDEX('Data - Knowledge'!$G:$G,MATCH('Data - Overview'!$A42,'Data - Knowledge'!$A:$A,0))</f>
        <v>0.21804121702835863</v>
      </c>
      <c r="G42" s="75">
        <f>INDEX('Data - Knowledge'!$J:$J,MATCH('Data - Overview'!$A42,'Data - Knowledge'!$A:$A,0))</f>
        <v>97.392062658528616</v>
      </c>
      <c r="H42" s="75">
        <f>RANK('Data - Overview'!$G42,'Data - Overview'!$G$40:$G$44)</f>
        <v>4</v>
      </c>
      <c r="I42" s="75">
        <f>'Data - Overview'!$G42-100</f>
        <v>-2.6079373414713842</v>
      </c>
      <c r="J42" s="75" t="str">
        <f>IF(I29&gt;0,"above","below")</f>
        <v>below</v>
      </c>
      <c r="K42" s="72" t="str">
        <f>"" &amp;TEXT('Data - Overview'!$C42,"0")&amp;" "</f>
        <v xml:space="preserve">BMI &gt; 30 </v>
      </c>
      <c r="L42" s="72" t="str">
        <f>"Index: "&amp;TEXT('Data - Overview'!$G42,"0")&amp;""</f>
        <v>Index: 97</v>
      </c>
      <c r="M42" s="72" t="str">
        <f>'Data - Overview'!$K42&amp;CHAR(10)&amp;'Data - Overview'!$L42</f>
        <v>BMI &gt; 30 
Index: 97</v>
      </c>
      <c r="N42" s="72">
        <v>3</v>
      </c>
    </row>
    <row r="43" spans="1:14">
      <c r="A43" s="86"/>
      <c r="B43" s="1" t="s">
        <v>89</v>
      </c>
      <c r="C43" s="1" t="s">
        <v>89</v>
      </c>
      <c r="D43" s="68">
        <f>SUM(D49:D51)</f>
        <v>6.6479262672811068E-2</v>
      </c>
      <c r="E43" s="69">
        <f>RANK('Data - Overview'!$D43,'Data - Overview'!$D$40:$D$44)</f>
        <v>3</v>
      </c>
      <c r="F43" s="68">
        <f>SUM(E49:E51)</f>
        <v>6.8436117238373256E-2</v>
      </c>
      <c r="G43" s="70">
        <f>D43/F43*100</f>
        <v>97.140611354752679</v>
      </c>
      <c r="H43" s="70">
        <f>RANK('Data - Overview'!$G43,'Data - Overview'!$G$40:$G$44)</f>
        <v>5</v>
      </c>
      <c r="I43" s="70">
        <f>'Data - Overview'!$G43-100</f>
        <v>-2.8593886452473214</v>
      </c>
      <c r="J43" s="70" t="str">
        <f>IF(I30&gt;0,"above","below")</f>
        <v>below</v>
      </c>
      <c r="K43" s="1" t="str">
        <f>"" &amp;TEXT('Data - Overview'!$C43,"0")&amp;" "</f>
        <v xml:space="preserve">Diabetes </v>
      </c>
      <c r="L43" s="1" t="str">
        <f>"Index: "&amp;TEXT('Data - Overview'!$G43,"0")&amp;""</f>
        <v>Index: 97</v>
      </c>
      <c r="M43" s="1" t="str">
        <f>'Data - Overview'!$K43&amp;CHAR(10)&amp;'Data - Overview'!$L43</f>
        <v>Diabetes 
Index: 97</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1.411059907834101E-2</v>
      </c>
      <c r="E44" s="89">
        <f>RANK('Data - Overview'!$D44,'Data - Overview'!$D$40:$D$44)</f>
        <v>5</v>
      </c>
      <c r="F44" s="88">
        <f>INDEX('Data - Knowledge'!$G:$G,MATCH('Data - Overview'!$A44,'Data - Knowledge'!$A:$A,0))</f>
        <v>1.4445990569152939E-2</v>
      </c>
      <c r="G44" s="80">
        <f>INDEX('Data - Knowledge'!$J:$J,MATCH('Data - Overview'!$A44,'Data - Knowledge'!$A:$A,0))</f>
        <v>97.678307422350798</v>
      </c>
      <c r="H44" s="80">
        <f>RANK('Data - Overview'!$G44,'Data - Overview'!$G$40:$G$44)</f>
        <v>3</v>
      </c>
      <c r="I44" s="80">
        <f>'Data - Overview'!$G44-100</f>
        <v>-2.3216925776492019</v>
      </c>
      <c r="J44" s="80" t="str">
        <f>IF(I31&gt;0,"above","below")</f>
        <v>above</v>
      </c>
      <c r="K44" s="57" t="str">
        <f>"" &amp;TEXT('Data - Overview'!$C44,"0")&amp;" "</f>
        <v xml:space="preserve">Any kind of liver condition </v>
      </c>
      <c r="L44" s="57" t="str">
        <f>"Index: "&amp;TEXT('Data - Overview'!$G44,"0")&amp;""</f>
        <v>Index: 98</v>
      </c>
      <c r="M44" s="58" t="str">
        <f>'Data - Overview'!$K44&amp;CHAR(10)&amp;'Data - Overview'!$L44</f>
        <v>Any kind of liver condition 
Index: 98</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8.078341013824885E-3</v>
      </c>
      <c r="E49" s="84">
        <f>INDEX('Data - Knowledge'!$G:$G,MATCH('Data - Overview'!$A49,'Data - Knowledge'!$A:$A,0))</f>
        <v>8.0145755458399942E-3</v>
      </c>
      <c r="F49" s="75">
        <f>INDEX('Data - Knowledge'!$J:$J,MATCH('Data - Overview'!$A49,'Data - Knowledge'!$A:$A,0))</f>
        <v>100.79561877756569</v>
      </c>
    </row>
    <row r="50" spans="1:14">
      <c r="A50" s="1" t="s">
        <v>95</v>
      </c>
      <c r="B50" s="1" t="str">
        <f>INDEX('Data - Knowledge'!$D:$D,MATCH('Data - Overview'!$A50,'Data - Knowledge'!$A:$A,0))</f>
        <v>Type 2 diabetes</v>
      </c>
      <c r="C50" s="1" t="s">
        <v>96</v>
      </c>
      <c r="D50" s="68">
        <f>INDEX('Data - Knowledge'!$E:$E,MATCH('Data - Overview'!$A50,'Data - Knowledge'!$A:$A,0))</f>
        <v>5.7400921658986179E-2</v>
      </c>
      <c r="E50" s="68">
        <f>INDEX('Data - Knowledge'!$G:$G,MATCH('Data - Overview'!$A50,'Data - Knowledge'!$A:$A,0))</f>
        <v>5.9421541692533254E-2</v>
      </c>
      <c r="F50" s="70">
        <f>INDEX('Data - Knowledge'!$J:$J,MATCH('Data - Overview'!$A50,'Data - Knowledge'!$A:$A,0))</f>
        <v>96.599515973512723</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1.388566888428386E-2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4.6069124423963138E-2</v>
      </c>
      <c r="E61" s="63">
        <f>RANK('Data - Overview'!$D61,'Data - Overview'!$D$61:$D$65)</f>
        <v>5</v>
      </c>
      <c r="F61" s="62">
        <f>INDEX('Data - Knowledge'!$G:$G,MATCH('Data - Overview'!$A61,'Data - Knowledge'!$A:$A,0))</f>
        <v>4.8331539182924078E-2</v>
      </c>
      <c r="G61" s="64">
        <f>INDEX('Data - Knowledge'!$J:$J,MATCH('Data - Overview'!$A61,'Data - Knowledge'!$A:$A,0))</f>
        <v>95.318968116454556</v>
      </c>
      <c r="H61" s="64">
        <f>RANK('Data - Overview'!$G61,'Data - Overview'!$G$61:$G$65)</f>
        <v>2</v>
      </c>
      <c r="I61" s="64">
        <f>'Data - Overview'!$G61-100</f>
        <v>-4.6810318835454439</v>
      </c>
      <c r="J61" s="64" t="str">
        <f>IF(I61&gt;0,"above","below")</f>
        <v>below</v>
      </c>
      <c r="K61" s="61" t="str">
        <f>"" &amp;TEXT('Data - Overview'!$C61,"0")&amp;" "</f>
        <v xml:space="preserve">Has Depression </v>
      </c>
      <c r="L61" s="61" t="str">
        <f>"Index: "&amp;TEXT('Data - Overview'!$G61,"0")&amp;""</f>
        <v>Index: 95</v>
      </c>
      <c r="M61" s="61" t="str">
        <f>'Data - Overview'!$K61&amp;CHAR(10)&amp;'Data - Overview'!$L61</f>
        <v>Has Depression 
Index: 95</v>
      </c>
      <c r="N61" s="61">
        <v>1</v>
      </c>
    </row>
    <row r="62" spans="1:14">
      <c r="A62" s="86" t="s">
        <v>104</v>
      </c>
      <c r="B62" s="1" t="str">
        <f>INDEX('Data - Knowledge'!$D:$D,MATCH('Data - Overview'!$A62,'Data - Knowledge'!$A:$A,0))</f>
        <v>Poor general health</v>
      </c>
      <c r="C62" s="48" t="s">
        <v>105</v>
      </c>
      <c r="D62" s="68">
        <f>INDEX('Data - Knowledge'!$E:$E,MATCH('Data - Overview'!$A62,'Data - Knowledge'!$A:$A,0))</f>
        <v>0.2015345622119816</v>
      </c>
      <c r="E62" s="69">
        <f>RANK('Data - Overview'!$D62,'Data - Overview'!$D$61:$D$65)</f>
        <v>1</v>
      </c>
      <c r="F62" s="68">
        <f>INDEX('Data - Knowledge'!$G:$G,MATCH('Data - Overview'!$A62,'Data - Knowledge'!$A:$A,0))</f>
        <v>0.21753300136047227</v>
      </c>
      <c r="G62" s="70">
        <f>INDEX('Data - Knowledge'!$J:$J,MATCH('Data - Overview'!$A62,'Data - Knowledge'!$A:$A,0))</f>
        <v>92.64551169319833</v>
      </c>
      <c r="H62" s="70">
        <f>RANK('Data - Overview'!$G62,'Data - Overview'!$G$61:$G$65)</f>
        <v>3</v>
      </c>
      <c r="I62" s="70">
        <f>'Data - Overview'!$G62-100</f>
        <v>-7.3544883068016702</v>
      </c>
      <c r="J62" s="70" t="str">
        <f>IF(I62&gt;0,"above","below")</f>
        <v>below</v>
      </c>
      <c r="K62" s="1" t="str">
        <f>"" &amp;TEXT('Data - Overview'!$C62,"0")&amp;" "</f>
        <v xml:space="preserve">Poor general health </v>
      </c>
      <c r="L62" s="1" t="str">
        <f>"Index: "&amp;TEXT('Data - Overview'!$G62,"0")&amp;""</f>
        <v>Index: 93</v>
      </c>
      <c r="M62" s="1" t="str">
        <f>'Data - Overview'!$K62&amp;CHAR(10)&amp;'Data - Overview'!$L62</f>
        <v>Poor general health 
Index: 93</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7.6202764976958534E-2</v>
      </c>
      <c r="E63" s="85">
        <f>RANK('Data - Overview'!$D63,'Data - Overview'!$D$61:$D$65)</f>
        <v>4</v>
      </c>
      <c r="F63" s="84">
        <f>INDEX('Data - Knowledge'!$G:$G,MATCH('Data - Overview'!$A63,'Data - Knowledge'!$A:$A,0))</f>
        <v>8.6933284021714755E-2</v>
      </c>
      <c r="G63" s="75">
        <f>INDEX('Data - Knowledge'!$J:$J,MATCH('Data - Overview'!$A63,'Data - Knowledge'!$A:$A,0))</f>
        <v>87.656604526666811</v>
      </c>
      <c r="H63" s="75">
        <f>RANK('Data - Overview'!$G63,'Data - Overview'!$G$61:$G$65)</f>
        <v>5</v>
      </c>
      <c r="I63" s="75">
        <f>'Data - Overview'!$G63-100</f>
        <v>-12.343395473333189</v>
      </c>
      <c r="J63" s="75" t="str">
        <f>IF(I63&gt;0,"above","below")</f>
        <v>below</v>
      </c>
      <c r="K63" s="72" t="str">
        <f>"" &amp;TEXT('Data - Overview'!$C63,"0")&amp;" "</f>
        <v xml:space="preserve">Feels downhearted / depressed in the past 4 weeks </v>
      </c>
      <c r="L63" s="72" t="str">
        <f>"Index: "&amp;TEXT('Data - Overview'!$G63,"0")&amp;""</f>
        <v>Index: 88</v>
      </c>
      <c r="M63" s="72" t="str">
        <f>'Data - Overview'!$K63&amp;CHAR(10)&amp;'Data - Overview'!$L63</f>
        <v>Feels downhearted / depressed in the past 4 weeks 
Index: 88</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0.14321658986175118</v>
      </c>
      <c r="E64" s="69">
        <f>RANK('Data - Overview'!$D64,'Data - Overview'!$D$61:$D$65)</f>
        <v>2</v>
      </c>
      <c r="F64" s="68">
        <f>INDEX('Data - Knowledge'!$G:$G,MATCH('Data - Overview'!$A64,'Data - Knowledge'!$A:$A,0))</f>
        <v>0.14972517137988878</v>
      </c>
      <c r="G64" s="70">
        <f>INDEX('Data - Knowledge'!$J:$J,MATCH('Data - Overview'!$A64,'Data - Knowledge'!$A:$A,0))</f>
        <v>95.652981086510991</v>
      </c>
      <c r="H64" s="70">
        <f>RANK('Data - Overview'!$G64,'Data - Overview'!$G$61:$G$65)</f>
        <v>1</v>
      </c>
      <c r="I64" s="70">
        <f>'Data - Overview'!$G64-100</f>
        <v>-4.3470189134890092</v>
      </c>
      <c r="J64" s="70" t="str">
        <f>IF(I64&gt;0,"above","below")</f>
        <v>below</v>
      </c>
      <c r="K64" s="1" t="str">
        <f>"" &amp;TEXT('Data - Overview'!$C64,"0")&amp;" "</f>
        <v xml:space="preserve">Does not enjoy general happiness </v>
      </c>
      <c r="L64" s="1" t="str">
        <f>"Index: "&amp;TEXT('Data - Overview'!$G64,"0")&amp;""</f>
        <v>Index: 96</v>
      </c>
      <c r="M64" s="1" t="str">
        <f>'Data - Overview'!$K64&amp;CHAR(10)&amp;'Data - Overview'!$L64</f>
        <v>Does not enjoy general happiness 
Index: 96</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8.8285714285714287E-2</v>
      </c>
      <c r="E65" s="89">
        <f>RANK('Data - Overview'!$D65,'Data - Overview'!$D$61:$D$65)</f>
        <v>3</v>
      </c>
      <c r="F65" s="88">
        <f>INDEX('Data - Knowledge'!$G:$G,MATCH('Data - Overview'!$A65,'Data - Knowledge'!$A:$A,0))</f>
        <v>9.6739951657002457E-2</v>
      </c>
      <c r="G65" s="80">
        <f>INDEX('Data - Knowledge'!$J:$J,MATCH('Data - Overview'!$A65,'Data - Knowledge'!$A:$A,0))</f>
        <v>91.260862522173682</v>
      </c>
      <c r="H65" s="80">
        <f>RANK('Data - Overview'!$G65,'Data - Overview'!$G$61:$G$65)</f>
        <v>4</v>
      </c>
      <c r="I65" s="80">
        <f>'Data - Overview'!$G65-100</f>
        <v>-8.7391374778263184</v>
      </c>
      <c r="J65" s="80" t="str">
        <f>IF(I65&gt;0,"above","below")</f>
        <v>below</v>
      </c>
      <c r="K65" s="57" t="str">
        <f>"" &amp;TEXT('Data - Overview'!$C65,"0")&amp;" "</f>
        <v xml:space="preserve">Does not feel a sense of self-worth </v>
      </c>
      <c r="L65" s="57" t="str">
        <f>"Index: "&amp;TEXT('Data - Overview'!$G65,"0")&amp;""</f>
        <v>Index: 91</v>
      </c>
      <c r="M65" s="57" t="str">
        <f>'Data - Overview'!$K65&amp;CHAR(10)&amp;'Data - Overview'!$L65</f>
        <v>Does not feel a sense of self-worth 
Index: 91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0.2015345622119816</v>
      </c>
      <c r="C68" s="102">
        <f>ABS(INDEX('Data - Overview'!$I$61:$I$65,MATCH(1,'Data - Overview'!$H$61:$H$65,0))/100)</f>
        <v>4.3470189134890092E-2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0.34116129032258069</v>
      </c>
      <c r="E74" s="63">
        <f>RANK('Data - Overview'!$D74,'Data - Overview'!$D$74:$D$83)</f>
        <v>4</v>
      </c>
      <c r="F74" s="62">
        <f>INDEX('Data - Knowledge'!$G:$G,MATCH('Data - Overview'!$A74,'Data - Knowledge'!$A:$A,0))</f>
        <v>0.37014716216037724</v>
      </c>
      <c r="G74" s="64">
        <f>INDEX('Data - Knowledge'!$J:$J,MATCH('Data - Overview'!$A74,'Data - Knowledge'!$A:$A,0))</f>
        <v>92.169095213747028</v>
      </c>
      <c r="H74" s="64">
        <f>RANK('Data - Overview'!$G74,'Data - Overview'!$G$74:$G$83)</f>
        <v>6</v>
      </c>
      <c r="I74" s="64">
        <f>'Data - Overview'!$G74-100</f>
        <v>-7.8309047862529724</v>
      </c>
      <c r="J74" s="64" t="str">
        <f t="shared" ref="J74:J83" si="0">IF(I74&gt;0,"above","below")</f>
        <v>below</v>
      </c>
      <c r="K74" s="61" t="str">
        <f>"" &amp;TEXT('Data - Overview'!$C74,"0")&amp;" "</f>
        <v xml:space="preserve">Eats fruit 3 or less days per week </v>
      </c>
      <c r="L74" s="61" t="str">
        <f>"Index: "&amp;TEXT('Data - Overview'!$G74,"0")&amp;""</f>
        <v>Index: 92</v>
      </c>
      <c r="M74" s="61" t="str">
        <f>'Data - Overview'!$K74&amp;CHAR(10)&amp;'Data - Overview'!$L74</f>
        <v>Eats fruit 3 or less days per week 
Index: 92</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0.36802304147465431</v>
      </c>
      <c r="E75" s="69">
        <f>RANK('Data - Overview'!$D75,'Data - Overview'!$D$74:$D$83)</f>
        <v>3</v>
      </c>
      <c r="F75" s="68">
        <f>INDEX('Data - Knowledge'!$G:$G,MATCH('Data - Overview'!$A75,'Data - Knowledge'!$A:$A,0))</f>
        <v>0.38837125705002062</v>
      </c>
      <c r="G75" s="70">
        <f>INDEX('Data - Knowledge'!$J:$J,MATCH('Data - Overview'!$A75,'Data - Knowledge'!$A:$A,0))</f>
        <v>94.760627825569088</v>
      </c>
      <c r="H75" s="70">
        <f>RANK('Data - Overview'!$G75,'Data - Overview'!$G$74:$G$83)</f>
        <v>4</v>
      </c>
      <c r="I75" s="70">
        <f>'Data - Overview'!$G75-100</f>
        <v>-5.2393721744309119</v>
      </c>
      <c r="J75" s="70" t="str">
        <f t="shared" si="0"/>
        <v>below</v>
      </c>
      <c r="K75" s="1" t="str">
        <f>"" &amp;TEXT('Data - Overview'!$C75,"0")&amp;" "</f>
        <v xml:space="preserve">Never does moderate intensity sports </v>
      </c>
      <c r="L75" s="1" t="str">
        <f>"Index: "&amp;TEXT('Data - Overview'!$G75,"0")&amp;""</f>
        <v>Index: 95</v>
      </c>
      <c r="M75" s="1" t="str">
        <f>'Data - Overview'!$K75&amp;CHAR(10)&amp;'Data - Overview'!$L75</f>
        <v>Never does moderate intensity sports 
Index: 95</v>
      </c>
      <c r="N75" s="1">
        <v>2</v>
      </c>
    </row>
    <row r="76" spans="1:14">
      <c r="A76" s="56" t="s">
        <v>118</v>
      </c>
      <c r="B76" s="72" t="str">
        <f>INDEX('Data - Knowledge'!$D:$D,MATCH('Data - Overview'!$A76,'Data - Knowledge'!$A:$A,0))</f>
        <v>Current cigarette smoker</v>
      </c>
      <c r="C76" s="72" t="s">
        <v>119</v>
      </c>
      <c r="D76" s="103">
        <f>INDEX('Data - Knowledge'!$E:$E,MATCH('Data - Overview'!$A76,'Data - Knowledge'!$A:$A,0))</f>
        <v>0.1118110599078341</v>
      </c>
      <c r="E76" s="104">
        <f>RANK('Data - Overview'!$D76,'Data - Overview'!$D$74:$D$83)</f>
        <v>8</v>
      </c>
      <c r="F76" s="84">
        <f>INDEX('Data - Knowledge'!$G:$G,MATCH('Data - Overview'!$A76,'Data - Knowledge'!$A:$A,0))</f>
        <v>0.13619121240539428</v>
      </c>
      <c r="G76" s="75">
        <f>INDEX('Data - Knowledge'!$J:$J,MATCH('Data - Overview'!$A76,'Data - Knowledge'!$A:$A,0))</f>
        <v>82.098586195863447</v>
      </c>
      <c r="H76" s="75">
        <f>RANK('Data - Overview'!$G76,'Data - Overview'!$G$74:$G$83)</f>
        <v>9</v>
      </c>
      <c r="I76" s="75">
        <f>'Data - Overview'!$G76-100</f>
        <v>-17.901413804136553</v>
      </c>
      <c r="J76" s="75" t="str">
        <f t="shared" si="0"/>
        <v>below</v>
      </c>
      <c r="K76" s="72" t="str">
        <f>"" &amp;TEXT('Data - Overview'!$C76,"0")&amp;" "</f>
        <v xml:space="preserve">Current cigarette smoker </v>
      </c>
      <c r="L76" s="72" t="str">
        <f>"Index: "&amp;TEXT('Data - Overview'!$G76,"0")&amp;""</f>
        <v>Index: 82</v>
      </c>
      <c r="M76" s="72" t="str">
        <f>'Data - Overview'!$K76&amp;CHAR(10)&amp;'Data - Overview'!$L76</f>
        <v>Current cigarette smoker 
Index: 82</v>
      </c>
      <c r="N76" s="72">
        <v>3</v>
      </c>
    </row>
    <row r="77" spans="1:14">
      <c r="A77" s="86" t="s">
        <v>120</v>
      </c>
      <c r="B77" s="1" t="str">
        <f>INDEX('Data - Knowledge'!$D:$D,MATCH('Data - Overview'!$A77,'Data - Knowledge'!$A:$A,0))</f>
        <v>Never eats fruit</v>
      </c>
      <c r="C77" s="1" t="s">
        <v>121</v>
      </c>
      <c r="D77" s="105">
        <f>INDEX('Data - Knowledge'!$E:$E,MATCH('Data - Overview'!$A77,'Data - Knowledge'!$A:$A,0))</f>
        <v>6.6165898617511543E-2</v>
      </c>
      <c r="E77" s="106">
        <f>RANK('Data - Overview'!$D77,'Data - Overview'!$D$74:$D$83)</f>
        <v>9</v>
      </c>
      <c r="F77" s="68">
        <f>INDEX('Data - Knowledge'!$G:$G,MATCH('Data - Overview'!$A77,'Data - Knowledge'!$A:$A,0))</f>
        <v>7.860336287627627E-2</v>
      </c>
      <c r="G77" s="70">
        <f>INDEX('Data - Knowledge'!$J:$J,MATCH('Data - Overview'!$A77,'Data - Knowledge'!$A:$A,0))</f>
        <v>84.176931108734337</v>
      </c>
      <c r="H77" s="70">
        <f>RANK('Data - Overview'!$G77,'Data - Overview'!$G$74:$G$83)</f>
        <v>8</v>
      </c>
      <c r="I77" s="70">
        <f>'Data - Overview'!$G77-100</f>
        <v>-15.823068891265663</v>
      </c>
      <c r="J77" s="70" t="str">
        <f t="shared" si="0"/>
        <v>below</v>
      </c>
      <c r="K77" s="1" t="str">
        <f>"" &amp;TEXT('Data - Overview'!$C77,"0")&amp;" "</f>
        <v xml:space="preserve">Never eats fruit </v>
      </c>
      <c r="L77" s="1" t="str">
        <f>"Index: "&amp;TEXT('Data - Overview'!$G77,"0")&amp;""</f>
        <v>Index: 84</v>
      </c>
      <c r="M77" s="1" t="str">
        <f>'Data - Overview'!$K77&amp;CHAR(10)&amp;'Data - Overview'!$L77</f>
        <v>Never eats fruit 
Index: 84</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0.12083410138248848</v>
      </c>
      <c r="E78" s="104">
        <f>RANK('Data - Overview'!$D78,'Data - Overview'!$D$74:$D$83)</f>
        <v>7</v>
      </c>
      <c r="F78" s="84">
        <f>INDEX('Data - Knowledge'!$G:$G,MATCH('Data - Overview'!$A78,'Data - Knowledge'!$A:$A,0))</f>
        <v>0.13392666657861022</v>
      </c>
      <c r="G78" s="75">
        <f>INDEX('Data - Knowledge'!$J:$J,MATCH('Data - Overview'!$A78,'Data - Knowledge'!$A:$A,0))</f>
        <v>90.224078945146559</v>
      </c>
      <c r="H78" s="75">
        <f>RANK('Data - Overview'!$G78,'Data - Overview'!$G$74:$G$83)</f>
        <v>7</v>
      </c>
      <c r="I78" s="75">
        <f>'Data - Overview'!$G78-100</f>
        <v>-9.7759210548534412</v>
      </c>
      <c r="J78" s="75" t="str">
        <f t="shared" si="0"/>
        <v>below</v>
      </c>
      <c r="K78" s="72" t="str">
        <f>"" &amp;TEXT('Data - Overview'!$C78,"0")&amp;" "</f>
        <v xml:space="preserve">Drinks whole fat milk </v>
      </c>
      <c r="L78" s="72" t="str">
        <f>"Index: "&amp;TEXT('Data - Overview'!$G78,"0")&amp;""</f>
        <v>Index: 90</v>
      </c>
      <c r="M78" s="72" t="str">
        <f>'Data - Overview'!$K78&amp;CHAR(10)&amp;'Data - Overview'!$L78</f>
        <v>Drinks whole fat milk 
Index: 90</v>
      </c>
      <c r="N78" s="72">
        <v>5</v>
      </c>
    </row>
    <row r="79" spans="1:14">
      <c r="A79" s="86" t="s">
        <v>124</v>
      </c>
      <c r="B79" s="1" t="str">
        <f>INDEX('Data - Knowledge'!$D:$D,MATCH('Data - Overview'!$A79,'Data - Knowledge'!$A:$A,0))</f>
        <v>Usually eats white bread</v>
      </c>
      <c r="C79" s="1" t="s">
        <v>125</v>
      </c>
      <c r="D79" s="105">
        <f>INDEX('Data - Knowledge'!$E:$E,MATCH('Data - Overview'!$A79,'Data - Knowledge'!$A:$A,0))</f>
        <v>0.27789400921658985</v>
      </c>
      <c r="E79" s="106">
        <f>RANK('Data - Overview'!$D79,'Data - Overview'!$D$74:$D$83)</f>
        <v>6</v>
      </c>
      <c r="F79" s="68">
        <f>INDEX('Data - Knowledge'!$G:$G,MATCH('Data - Overview'!$A79,'Data - Knowledge'!$A:$A,0))</f>
        <v>0.30027916099803198</v>
      </c>
      <c r="G79" s="70">
        <f>INDEX('Data - Knowledge'!$J:$J,MATCH('Data - Overview'!$A79,'Data - Knowledge'!$A:$A,0))</f>
        <v>92.545219685894608</v>
      </c>
      <c r="H79" s="70">
        <f>RANK('Data - Overview'!$G79,'Data - Overview'!$G$74:$G$83)</f>
        <v>5</v>
      </c>
      <c r="I79" s="70">
        <f>'Data - Overview'!$G79-100</f>
        <v>-7.4547803141053919</v>
      </c>
      <c r="J79" s="70" t="str">
        <f t="shared" si="0"/>
        <v>below</v>
      </c>
      <c r="K79" s="1" t="str">
        <f>"" &amp;TEXT('Data - Overview'!$C79,"0")&amp;" "</f>
        <v xml:space="preserve">Eats white bread </v>
      </c>
      <c r="L79" s="1" t="str">
        <f>"Index: "&amp;TEXT('Data - Overview'!$G79,"0")&amp;""</f>
        <v>Index: 93</v>
      </c>
      <c r="M79" s="1" t="str">
        <f>'Data - Overview'!$K79&amp;CHAR(10)&amp;'Data - Overview'!$L79</f>
        <v>Eats white bread 
Index: 93</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0.38837788018433184</v>
      </c>
      <c r="E80" s="104">
        <f>RANK('Data - Overview'!$D80,'Data - Overview'!$D$74:$D$83)</f>
        <v>2</v>
      </c>
      <c r="F80" s="84">
        <f>INDEX('Data - Knowledge'!$G:$G,MATCH('Data - Overview'!$A80,'Data - Knowledge'!$A:$A,0))</f>
        <v>0.40960850757505707</v>
      </c>
      <c r="G80" s="75">
        <f>INDEX('Data - Knowledge'!$J:$J,MATCH('Data - Overview'!$A80,'Data - Knowledge'!$A:$A,0))</f>
        <v>94.816849016048593</v>
      </c>
      <c r="H80" s="75">
        <f>RANK('Data - Overview'!$G80,'Data - Overview'!$G$74:$G$83)</f>
        <v>3</v>
      </c>
      <c r="I80" s="75">
        <f>'Data - Overview'!$G80-100</f>
        <v>-5.1831509839514069</v>
      </c>
      <c r="J80" s="75" t="str">
        <f t="shared" si="0"/>
        <v>below</v>
      </c>
      <c r="K80" s="72" t="str">
        <f>"" &amp;TEXT('Data - Overview'!$C80,"0")&amp;" "</f>
        <v xml:space="preserve">Never does mild intensity sports </v>
      </c>
      <c r="L80" s="72" t="str">
        <f>"Index: "&amp;TEXT('Data - Overview'!$G80,"0")&amp;""</f>
        <v>Index: 95</v>
      </c>
      <c r="M80" s="72" t="str">
        <f>'Data - Overview'!$K80&amp;CHAR(10)&amp;'Data - Overview'!$L80</f>
        <v>Never does mild intensity sports 
Index: 95</v>
      </c>
      <c r="N80" s="72">
        <v>7</v>
      </c>
    </row>
    <row r="81" spans="1:14">
      <c r="A81" s="86" t="s">
        <v>128</v>
      </c>
      <c r="B81" s="1" t="str">
        <f>INDEX('Data - Knowledge'!$D:$D,MATCH('Data - Overview'!$A81,'Data - Knowledge'!$A:$A,0))</f>
        <v>Smokes 20+ per day</v>
      </c>
      <c r="C81" s="1" t="s">
        <v>129</v>
      </c>
      <c r="D81" s="105">
        <f>INDEX('Data - Knowledge'!$E:$E,MATCH('Data - Overview'!$A81,'Data - Knowledge'!$A:$A,0))</f>
        <v>2.366820276497696E-2</v>
      </c>
      <c r="E81" s="106">
        <f>RANK('Data - Overview'!$D81,'Data - Overview'!$D$74:$D$83)</f>
        <v>10</v>
      </c>
      <c r="F81" s="68">
        <f>INDEX('Data - Knowledge'!$G:$G,MATCH('Data - Overview'!$A81,'Data - Knowledge'!$A:$A,0))</f>
        <v>3.100067363193279E-2</v>
      </c>
      <c r="G81" s="70">
        <f>INDEX('Data - Knowledge'!$J:$J,MATCH('Data - Overview'!$A81,'Data - Knowledge'!$A:$A,0))</f>
        <v>76.347382143970933</v>
      </c>
      <c r="H81" s="70">
        <f>RANK('Data - Overview'!$G81,'Data - Overview'!$G$74:$G$83)</f>
        <v>10</v>
      </c>
      <c r="I81" s="70">
        <f>'Data - Overview'!$G81-100</f>
        <v>-23.652617856029067</v>
      </c>
      <c r="J81" s="70" t="str">
        <f t="shared" si="0"/>
        <v>below</v>
      </c>
      <c r="K81" s="1" t="str">
        <f>"" &amp;TEXT('Data - Overview'!$C81,"0")&amp;" "</f>
        <v xml:space="preserve">Smokes 20+ per day </v>
      </c>
      <c r="L81" s="1" t="str">
        <f>"Index: "&amp;TEXT('Data - Overview'!$G81,"0")&amp;""</f>
        <v>Index: 76</v>
      </c>
      <c r="M81" s="1" t="str">
        <f>'Data - Overview'!$K81&amp;CHAR(10)&amp;'Data - Overview'!$L81</f>
        <v>Smokes 20+ per day 
Index: 76</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0.29327188940092158</v>
      </c>
      <c r="E82" s="104">
        <f>RANK('Data - Overview'!$D82,'Data - Overview'!$D$74:$D$83)</f>
        <v>5</v>
      </c>
      <c r="F82" s="84">
        <f>INDEX('Data - Knowledge'!$G:$G,MATCH('Data - Overview'!$A82,'Data - Knowledge'!$A:$A,0))</f>
        <v>0.29959698318561867</v>
      </c>
      <c r="G82" s="75">
        <f>INDEX('Data - Knowledge'!$J:$J,MATCH('Data - Overview'!$A82,'Data - Knowledge'!$A:$A,0))</f>
        <v>97.88879924041882</v>
      </c>
      <c r="H82" s="75">
        <f>RANK('Data - Overview'!$G82,'Data - Overview'!$G$74:$G$83)</f>
        <v>2</v>
      </c>
      <c r="I82" s="75">
        <f>'Data - Overview'!$G82-100</f>
        <v>-2.1112007595811804</v>
      </c>
      <c r="J82" s="75" t="str">
        <f t="shared" si="0"/>
        <v>below</v>
      </c>
      <c r="K82" s="72" t="str">
        <f>"" &amp;TEXT('Data - Overview'!$C82,"0")&amp;" "</f>
        <v xml:space="preserve">&gt; 3 units per day (Women) </v>
      </c>
      <c r="L82" s="72" t="str">
        <f>"Index: "&amp;TEXT('Data - Overview'!$G82,"0")&amp;""</f>
        <v>Index: 98</v>
      </c>
      <c r="M82" s="72" t="str">
        <f>'Data - Overview'!$K82&amp;CHAR(10)&amp;'Data - Overview'!$L82</f>
        <v>&gt; 3 units per day (Women) 
Index: 98</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0.41448387096774192</v>
      </c>
      <c r="E83" s="110">
        <f>RANK('Data - Overview'!$D83,'Data - Overview'!$D$74:$D$83)</f>
        <v>1</v>
      </c>
      <c r="F83" s="111">
        <f>INDEX('Data - Knowledge'!$G:$G,MATCH('Data - Overview'!$A83,'Data - Knowledge'!$A:$A,0))</f>
        <v>0.41974617945026349</v>
      </c>
      <c r="G83" s="112">
        <f>INDEX('Data - Knowledge'!$J:$J,MATCH('Data - Overview'!$A83,'Data - Knowledge'!$A:$A,0))</f>
        <v>98.746311761690464</v>
      </c>
      <c r="H83" s="112">
        <f>RANK('Data - Overview'!$G83,'Data - Overview'!$G$74:$G$83)</f>
        <v>1</v>
      </c>
      <c r="I83" s="112">
        <f>'Data - Overview'!$G83-100</f>
        <v>-1.253688238309536</v>
      </c>
      <c r="J83" s="112" t="str">
        <f t="shared" si="0"/>
        <v>below</v>
      </c>
      <c r="K83" s="108" t="str">
        <f>"" &amp;TEXT('Data - Overview'!$C83,"0")&amp;" "</f>
        <v xml:space="preserve">&gt; 4 units per day (Men) </v>
      </c>
      <c r="L83" s="108" t="str">
        <f>"Index: "&amp;TEXT('Data - Overview'!$G83,"0")&amp;""</f>
        <v>Index: 99</v>
      </c>
      <c r="M83" s="108" t="str">
        <f>'Data - Overview'!$K83&amp;CHAR(10)&amp;'Data - Overview'!$L83</f>
        <v>&gt; 4 units per day (Men) 
Index: 99</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0.34116129032258069</v>
      </c>
      <c r="B89" s="62">
        <f>D75</f>
        <v>0.36802304147465431</v>
      </c>
      <c r="C89" s="62">
        <f>D76</f>
        <v>0.1118110599078341</v>
      </c>
      <c r="D89" s="62">
        <f>D82</f>
        <v>0.29327188940092158</v>
      </c>
      <c r="E89" s="62">
        <f>D83</f>
        <v>0.41448387096774192</v>
      </c>
      <c r="F89" s="68"/>
      <c r="G89" s="69"/>
      <c r="H89" s="68"/>
      <c r="I89" s="70"/>
      <c r="J89" s="70"/>
    </row>
    <row r="90" spans="1:14" ht="15" thickBot="1">
      <c r="A90" s="113">
        <f>1-A89</f>
        <v>0.65883870967741931</v>
      </c>
      <c r="B90" s="113">
        <f>1-B89</f>
        <v>0.63197695852534563</v>
      </c>
      <c r="C90" s="113">
        <f>1-C89</f>
        <v>0.88818894009216587</v>
      </c>
      <c r="D90" s="113">
        <f>1-D89</f>
        <v>0.70672811059907836</v>
      </c>
      <c r="E90" s="113">
        <f>1-E89</f>
        <v>0.58551612903225814</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4.9506912442396314E-2</v>
      </c>
      <c r="F96" s="63">
        <f>RANK('Data - Overview'!$E96,'Data - Overview'!$E$96:$E$103)</f>
        <v>8</v>
      </c>
      <c r="G96" s="62">
        <f>INDEX('Data - Knowledge'!$G:$G,MATCH('Data - Overview'!$A96,'Data - Knowledge'!$A:$A,0))</f>
        <v>5.244063453486375E-2</v>
      </c>
      <c r="H96" s="64">
        <f>INDEX('Data - Knowledge'!$J:$J,MATCH('Data - Overview'!$A96,'Data - Knowledge'!$A:$A,0))</f>
        <v>94.405631971296927</v>
      </c>
      <c r="I96" s="64">
        <f>RANK('Data - Overview'!$H96,'Data - Overview'!$H$96:$H$103)</f>
        <v>8</v>
      </c>
      <c r="J96" s="64">
        <f>'Data - Overview'!$H96-100</f>
        <v>-5.594368028703073</v>
      </c>
      <c r="K96" s="61" t="str">
        <f>"" &amp;TEXT('Data - Overview'!$B96,"0")&amp;" "</f>
        <v xml:space="preserve">Age 0-4 </v>
      </c>
      <c r="L96" s="61" t="str">
        <f>"Index: "&amp;TEXT('Data - Overview'!$H96,"0")&amp;""</f>
        <v>Index: 94</v>
      </c>
      <c r="M96" s="61" t="str">
        <f>'Data - Overview'!$K96&amp;CHAR(10)&amp;'Data - Overview'!$L96</f>
        <v>Age 0-4 
Index: 94</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0.14740092165898619</v>
      </c>
      <c r="F97" s="69">
        <f>RANK('Data - Overview'!$E97,'Data - Overview'!$E$96:$E$103)</f>
        <v>3</v>
      </c>
      <c r="G97" s="68">
        <f>INDEX('Data - Knowledge'!$G:$G,MATCH('Data - Overview'!$A97,'Data - Knowledge'!$A:$A,0))</f>
        <v>0.15387029283176373</v>
      </c>
      <c r="H97" s="70">
        <f>INDEX('Data - Knowledge'!$J:$J,MATCH('Data - Overview'!$A97,'Data - Knowledge'!$A:$A,0))</f>
        <v>95.795568427330593</v>
      </c>
      <c r="I97" s="70">
        <f>RANK('Data - Overview'!$H97,'Data - Overview'!$H$96:$H$103)</f>
        <v>5</v>
      </c>
      <c r="J97" s="70">
        <f>'Data - Overview'!$H97-100</f>
        <v>-4.2044315726694066</v>
      </c>
      <c r="K97" s="1" t="str">
        <f>"" &amp;TEXT('Data - Overview'!$B97,"0")&amp;" "</f>
        <v xml:space="preserve">Age 5-17 </v>
      </c>
      <c r="L97" s="1" t="str">
        <f>"Index: "&amp;TEXT('Data - Overview'!$H97,"0")&amp;""</f>
        <v>Index: 96</v>
      </c>
      <c r="M97" s="1" t="str">
        <f>'Data - Overview'!$K97&amp;CHAR(10)&amp;'Data - Overview'!$L97</f>
        <v>Age 5-17 
Index: 96</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6.9239631336405538E-2</v>
      </c>
      <c r="F98" s="85">
        <f>RANK('Data - Overview'!$E98,'Data - Overview'!$E$96:$E$103)</f>
        <v>7</v>
      </c>
      <c r="G98" s="84">
        <f>INDEX('Data - Knowledge'!$G:$G,MATCH('Data - Overview'!$A98,'Data - Knowledge'!$A:$A,0))</f>
        <v>7.2868919150959596E-2</v>
      </c>
      <c r="H98" s="75">
        <f>INDEX('Data - Knowledge'!$J:$J,MATCH('Data - Overview'!$A98,'Data - Knowledge'!$A:$A,0))</f>
        <v>95.019429604773734</v>
      </c>
      <c r="I98" s="75">
        <f>RANK('Data - Overview'!$H98,'Data - Overview'!$H$96:$H$103)</f>
        <v>7</v>
      </c>
      <c r="J98" s="75">
        <f>'Data - Overview'!$H98-100</f>
        <v>-4.9805703952262661</v>
      </c>
      <c r="K98" s="72" t="str">
        <f>"" &amp;TEXT('Data - Overview'!$B98,"0")&amp;" "</f>
        <v xml:space="preserve">Age 18-24 </v>
      </c>
      <c r="L98" s="72" t="str">
        <f>"Index: "&amp;TEXT('Data - Overview'!$H98,"0")&amp;""</f>
        <v>Index: 95</v>
      </c>
      <c r="M98" s="72" t="str">
        <f>'Data - Overview'!$K98&amp;CHAR(10)&amp;'Data - Overview'!$L98</f>
        <v>Age 18-24 
Index: 95</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0.11323041474654379</v>
      </c>
      <c r="F99" s="69">
        <f>RANK('Data - Overview'!$E99,'Data - Overview'!$E$96:$E$103)</f>
        <v>5</v>
      </c>
      <c r="G99" s="68">
        <f>INDEX('Data - Knowledge'!$G:$G,MATCH('Data - Overview'!$A99,'Data - Knowledge'!$A:$A,0))</f>
        <v>0.11896888745063336</v>
      </c>
      <c r="H99" s="70">
        <f>INDEX('Data - Knowledge'!$J:$J,MATCH('Data - Overview'!$A99,'Data - Knowledge'!$A:$A,0))</f>
        <v>95.176492924277554</v>
      </c>
      <c r="I99" s="70">
        <f>RANK('Data - Overview'!$H99,'Data - Overview'!$H$96:$H$103)</f>
        <v>6</v>
      </c>
      <c r="J99" s="70">
        <f>'Data - Overview'!$H99-100</f>
        <v>-4.8235070757224463</v>
      </c>
      <c r="K99" s="1" t="str">
        <f>"" &amp;TEXT('Data - Overview'!$B99,"0")&amp;" "</f>
        <v xml:space="preserve">Age 25-34 </v>
      </c>
      <c r="L99" s="1" t="str">
        <f>"Index: "&amp;TEXT('Data - Overview'!$H99,"0")&amp;""</f>
        <v>Index: 95</v>
      </c>
      <c r="M99" s="1" t="str">
        <f>'Data - Overview'!$K99&amp;CHAR(10)&amp;'Data - Overview'!$L99</f>
        <v>Age 25-34 
Index: 95</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0.18342396313364054</v>
      </c>
      <c r="F100" s="85">
        <f>RANK('Data - Overview'!$E100,'Data - Overview'!$E$96:$E$103)</f>
        <v>2</v>
      </c>
      <c r="G100" s="84">
        <f>INDEX('Data - Knowledge'!$G:$G,MATCH('Data - Overview'!$A100,'Data - Knowledge'!$A:$A,0))</f>
        <v>0.18424111400229828</v>
      </c>
      <c r="H100" s="75">
        <f>INDEX('Data - Knowledge'!$J:$J,MATCH('Data - Overview'!$A100,'Data - Knowledge'!$A:$A,0))</f>
        <v>99.556477459940055</v>
      </c>
      <c r="I100" s="75">
        <f>RANK('Data - Overview'!$H100,'Data - Overview'!$H$96:$H$103)</f>
        <v>4</v>
      </c>
      <c r="J100" s="75">
        <f>'Data - Overview'!$H100-100</f>
        <v>-0.44352254005994496</v>
      </c>
      <c r="K100" s="72" t="str">
        <f>"" &amp;TEXT('Data - Overview'!$B100,"0")&amp;" "</f>
        <v xml:space="preserve">Age 35-49 </v>
      </c>
      <c r="L100" s="72" t="str">
        <f>"Index: "&amp;TEXT('Data - Overview'!$H100,"0")&amp;""</f>
        <v>Index: 100</v>
      </c>
      <c r="M100" s="72" t="str">
        <f>'Data - Overview'!$K100&amp;CHAR(10)&amp;'Data - Overview'!$L100</f>
        <v>Age 35-49 
Index: 100</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0.21310138248847924</v>
      </c>
      <c r="F101" s="69">
        <f>RANK('Data - Overview'!$E101,'Data - Overview'!$E$96:$E$103)</f>
        <v>1</v>
      </c>
      <c r="G101" s="68">
        <f>INDEX('Data - Knowledge'!$G:$G,MATCH('Data - Overview'!$A101,'Data - Knowledge'!$A:$A,0))</f>
        <v>0.20902672073333423</v>
      </c>
      <c r="H101" s="70">
        <f>INDEX('Data - Knowledge'!$J:$J,MATCH('Data - Overview'!$A101,'Data - Knowledge'!$A:$A,0))</f>
        <v>101.94934970077021</v>
      </c>
      <c r="I101" s="70">
        <f>RANK('Data - Overview'!$H101,'Data - Overview'!$H$96:$H$103)</f>
        <v>3</v>
      </c>
      <c r="J101" s="70">
        <f>'Data - Overview'!$H101-100</f>
        <v>1.9493497007702132</v>
      </c>
      <c r="K101" s="1" t="str">
        <f>"" &amp;TEXT('Data - Overview'!$B101,"0")&amp;" "</f>
        <v xml:space="preserve">Age 50-64 </v>
      </c>
      <c r="L101" s="1" t="str">
        <f>"Index: "&amp;TEXT('Data - Overview'!$H101,"0")&amp;""</f>
        <v>Index: 102</v>
      </c>
      <c r="M101" s="1" t="str">
        <f>'Data - Overview'!$K101&amp;CHAR(10)&amp;'Data - Overview'!$L101</f>
        <v>Age 50-64 
Index: 102</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0.12007834101382488</v>
      </c>
      <c r="F102" s="85">
        <f>RANK('Data - Overview'!$E102,'Data - Overview'!$E$96:$E$103)</f>
        <v>4</v>
      </c>
      <c r="G102" s="84">
        <f>INDEX('Data - Knowledge'!$G:$G,MATCH('Data - Overview'!$A102,'Data - Knowledge'!$A:$A,0))</f>
        <v>0.11312736266494076</v>
      </c>
      <c r="H102" s="75">
        <f>INDEX('Data - Knowledge'!$J:$J,MATCH('Data - Overview'!$A102,'Data - Knowledge'!$A:$A,0))</f>
        <v>106.14438291951652</v>
      </c>
      <c r="I102" s="75">
        <f>RANK('Data - Overview'!$H102,'Data - Overview'!$H$96:$H$103)</f>
        <v>2</v>
      </c>
      <c r="J102" s="75">
        <f>'Data - Overview'!$H102-100</f>
        <v>6.1443829195165165</v>
      </c>
      <c r="K102" s="72" t="str">
        <f>"" &amp;TEXT('Data - Overview'!$B102,"0")&amp;" "</f>
        <v xml:space="preserve">Aged 65-74 </v>
      </c>
      <c r="L102" s="72" t="str">
        <f>"Index: "&amp;TEXT('Data - Overview'!$H102,"0")&amp;""</f>
        <v>Index: 106</v>
      </c>
      <c r="M102" s="72" t="str">
        <f>'Data - Overview'!$K102&amp;CHAR(10)&amp;'Data - Overview'!$L102</f>
        <v>Aged 65-74 
Index: 106</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0.10392165898617513</v>
      </c>
      <c r="F103" s="115">
        <f>RANK('Data - Overview'!$E103,'Data - Overview'!$E$96:$E$103)</f>
        <v>6</v>
      </c>
      <c r="G103" s="111">
        <f>INDEX('Data - Knowledge'!$G:$G,MATCH('Data - Overview'!$A103,'Data - Knowledge'!$A:$A,0))</f>
        <v>9.553313344516505E-2</v>
      </c>
      <c r="H103" s="112">
        <f>INDEX('Data - Knowledge'!$J:$J,MATCH('Data - Overview'!$A103,'Data - Knowledge'!$A:$A,0))</f>
        <v>108.78074992256481</v>
      </c>
      <c r="I103" s="112">
        <f>RANK('Data - Overview'!$H103,'Data - Overview'!$H$96:$H$103)</f>
        <v>1</v>
      </c>
      <c r="J103" s="112">
        <f>'Data - Overview'!$H103-100</f>
        <v>8.7807499225648087</v>
      </c>
      <c r="K103" s="108" t="str">
        <f>"" &amp;TEXT('Data - Overview'!$B103,"0")&amp;" "</f>
        <v xml:space="preserve">Aged 75 plus </v>
      </c>
      <c r="L103" s="108" t="str">
        <f>"Index: "&amp;TEXT('Data - Overview'!$H103,"0")&amp;""</f>
        <v>Index: 109</v>
      </c>
      <c r="M103" s="108" t="str">
        <f>'Data - Overview'!$K103&amp;CHAR(10)&amp;'Data - Overview'!$L103</f>
        <v>Aged 75 plus 
Index: 109</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44.063732718894009</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0.32389861751152077</v>
      </c>
      <c r="E115" s="63">
        <f>RANK('Data - Overview'!$D115,'Data - Overview'!$D$115:$D$119)</f>
        <v>1</v>
      </c>
      <c r="F115" s="62">
        <f>INDEX('Data - Knowledge'!$G:$G,MATCH('Data - Overview'!$A115,'Data - Knowledge'!$A:$A,0))</f>
        <v>0.30240027605700776</v>
      </c>
      <c r="G115" s="64">
        <f>INDEX('Data - Knowledge'!$J:$J,MATCH('Data - Overview'!$A115,'Data - Knowledge'!$A:$A,0))</f>
        <v>107.10923340905292</v>
      </c>
      <c r="H115" s="64">
        <f>RANK('Data - Overview'!$G115,'Data - Overview'!$G$115:$G$119)</f>
        <v>1</v>
      </c>
      <c r="I115" s="64">
        <f>'Data - Overview'!$G115-100</f>
        <v>7.1092334090529192</v>
      </c>
      <c r="J115" s="61" t="str">
        <f>"" &amp;TEXT('Data - Overview'!$B115,"0")&amp;" "</f>
        <v xml:space="preserve">Couple, no children </v>
      </c>
      <c r="K115" s="61" t="str">
        <f>"Index: "&amp;TEXT('Data - Overview'!$G115,"0")&amp;""</f>
        <v>Index: 107</v>
      </c>
      <c r="L115" s="61" t="str">
        <f>'Data - Overview'!$J115&amp;CHAR(10)&amp;'Data - Overview'!$K115</f>
        <v>Couple, no children 
Index: 107</v>
      </c>
      <c r="M115" s="61">
        <v>1</v>
      </c>
    </row>
    <row r="116" spans="1:13">
      <c r="A116" s="86" t="s">
        <v>159</v>
      </c>
      <c r="B116" s="1" t="str">
        <f>INDEX('Data - Knowledge'!$D:$D,MATCH('Data - Overview'!$A116,'Data - Knowledge'!$A:$A,0))</f>
        <v>Couple with children</v>
      </c>
      <c r="C116" s="1" t="s">
        <v>160</v>
      </c>
      <c r="D116" s="68">
        <f>INDEX('Data - Knowledge'!$E:$E,MATCH('Data - Overview'!$A116,'Data - Knowledge'!$A:$A,0))</f>
        <v>0.18635023041474655</v>
      </c>
      <c r="E116" s="69">
        <f>RANK('Data - Overview'!$D116,'Data - Overview'!$D$115:$D$119)</f>
        <v>3</v>
      </c>
      <c r="F116" s="68">
        <f>INDEX('Data - Knowledge'!$G:$G,MATCH('Data - Overview'!$A116,'Data - Knowledge'!$A:$A,0))</f>
        <v>0.18597672007291077</v>
      </c>
      <c r="G116" s="70">
        <f>INDEX('Data - Knowledge'!$J:$J,MATCH('Data - Overview'!$A116,'Data - Knowledge'!$A:$A,0))</f>
        <v>100.2008371486976</v>
      </c>
      <c r="H116" s="70">
        <f>RANK('Data - Overview'!$G116,'Data - Overview'!$G$115:$G$119)</f>
        <v>2</v>
      </c>
      <c r="I116" s="70">
        <f>'Data - Overview'!$G116-100</f>
        <v>0.20083714869760172</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2.5000000000000005E-2</v>
      </c>
      <c r="E117" s="85">
        <f>RANK('Data - Overview'!$D117,'Data - Overview'!$D$115:$D$119)</f>
        <v>5</v>
      </c>
      <c r="F117" s="84">
        <f>INDEX('Data - Knowledge'!$G:$G,MATCH('Data - Overview'!$A117,'Data - Knowledge'!$A:$A,0))</f>
        <v>3.0785626543739845E-2</v>
      </c>
      <c r="G117" s="75">
        <f>INDEX('Data - Knowledge'!$J:$J,MATCH('Data - Overview'!$A117,'Data - Knowledge'!$A:$A,0))</f>
        <v>81.206727965988634</v>
      </c>
      <c r="H117" s="75">
        <f>RANK('Data - Overview'!$G117,'Data - Overview'!$G$115:$G$119)</f>
        <v>5</v>
      </c>
      <c r="I117" s="75">
        <f>'Data - Overview'!$G117-100</f>
        <v>-18.793272034011366</v>
      </c>
      <c r="J117" s="72" t="str">
        <f>"" &amp;TEXT('Data - Overview'!$B117,"0")&amp;" "</f>
        <v xml:space="preserve">Single parent </v>
      </c>
      <c r="K117" s="72" t="str">
        <f>"Index: "&amp;TEXT('Data - Overview'!$G117,"0")&amp;""</f>
        <v>Index: 81</v>
      </c>
      <c r="L117" s="72" t="str">
        <f>'Data - Overview'!$J117&amp;CHAR(10)&amp;'Data - Overview'!$K117</f>
        <v>Single parent 
Index: 81</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0.16394009216589861</v>
      </c>
      <c r="E118" s="69">
        <f>RANK('Data - Overview'!$D118,'Data - Overview'!$D$115:$D$119)</f>
        <v>4</v>
      </c>
      <c r="F118" s="68">
        <f>INDEX('Data - Knowledge'!$G:$G,MATCH('Data - Overview'!$A118,'Data - Knowledge'!$A:$A,0))</f>
        <v>0.16796368331374079</v>
      </c>
      <c r="G118" s="70">
        <f>INDEX('Data - Knowledge'!$J:$J,MATCH('Data - Overview'!$A118,'Data - Knowledge'!$A:$A,0))</f>
        <v>97.60448742938884</v>
      </c>
      <c r="H118" s="70">
        <f>RANK('Data - Overview'!$G118,'Data - Overview'!$G$115:$G$119)</f>
        <v>3</v>
      </c>
      <c r="I118" s="70">
        <f>'Data - Overview'!$G118-100</f>
        <v>-2.3955125706111602</v>
      </c>
      <c r="J118" s="1" t="str">
        <f>"" &amp;TEXT('Data - Overview'!$B118,"0")&amp;" "</f>
        <v xml:space="preserve">Single person, no children </v>
      </c>
      <c r="K118" s="1" t="str">
        <f>"Index: "&amp;TEXT('Data - Overview'!$G118,"0")&amp;""</f>
        <v>Index: 98</v>
      </c>
      <c r="L118" s="1" t="str">
        <f>'Data - Overview'!$J118&amp;CHAR(10)&amp;'Data - Overview'!$K118</f>
        <v>Single person, no children 
Index: 98</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0.3008709677419355</v>
      </c>
      <c r="E119" s="89">
        <f>RANK('Data - Overview'!$D119,'Data - Overview'!$D$115:$D$119)</f>
        <v>2</v>
      </c>
      <c r="F119" s="88">
        <f>INDEX('Data - Knowledge'!$G:$G,MATCH('Data - Overview'!$A119,'Data - Knowledge'!$A:$A,0))</f>
        <v>0.31305189607576378</v>
      </c>
      <c r="G119" s="80">
        <f>INDEX('Data - Knowledge'!$J:$J,MATCH('Data - Overview'!$A119,'Data - Knowledge'!$A:$A,0))</f>
        <v>96.108974746193425</v>
      </c>
      <c r="H119" s="80">
        <f>RANK('Data - Overview'!$G119,'Data - Overview'!$G$115:$G$119)</f>
        <v>4</v>
      </c>
      <c r="I119" s="80">
        <f>'Data - Overview'!$G119-100</f>
        <v>-3.8910252538065748</v>
      </c>
      <c r="J119" s="57" t="str">
        <f>"" &amp;TEXT('Data - Overview'!$B119,"0")&amp;" "</f>
        <v xml:space="preserve">Other: two or more adults, may include a couple, may have children </v>
      </c>
      <c r="K119" s="57" t="str">
        <f>"Index: "&amp;TEXT('Data - Overview'!$G119,"0")&amp;""</f>
        <v>Index: 96</v>
      </c>
      <c r="L119" s="57" t="str">
        <f>'Data - Overview'!$J119&amp;CHAR(10)&amp;'Data - Overview'!$K119</f>
        <v>Other: two or more adults, may include a couple, may have children 
Index: 96</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7.1092334090529192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0.7423640552995393</v>
      </c>
      <c r="E128" s="63">
        <f>RANK('Data - Overview'!$D128,'Data - Overview'!$D$128:$D$131)</f>
        <v>1</v>
      </c>
      <c r="F128" s="62">
        <f>INDEX('Data - Knowledge'!$G:$G,MATCH('Data - Overview'!$A128,'Data - Knowledge'!$A:$A,0))</f>
        <v>0.72843787396478632</v>
      </c>
      <c r="G128" s="64">
        <f>INDEX('Data - Knowledge'!$J:$J,MATCH('Data - Overview'!$A128,'Data - Knowledge'!$A:$A,0))</f>
        <v>101.9117871039509</v>
      </c>
      <c r="H128" s="64">
        <f>RANK('Data - Overview'!$G128,'Data - Overview'!$G$128:$G$131)</f>
        <v>1</v>
      </c>
      <c r="I128" s="64">
        <f>'Data - Overview'!$G128 - 100</f>
        <v>1.9117871039508998</v>
      </c>
      <c r="J128" s="61" t="str">
        <f>"" &amp;TEXT('Data - Overview'!$C128,"0")&amp;" "</f>
        <v xml:space="preserve">0 </v>
      </c>
      <c r="K128" s="61" t="str">
        <f>"Index: "&amp;TEXT('Data - Overview'!$G128,"0")&amp;""</f>
        <v>Index: 102</v>
      </c>
      <c r="L128" s="61" t="str">
        <f>'Data - Overview'!$J128&amp;CHAR(10)&amp;'Data - Overview'!$K128</f>
        <v>0 
Index: 102</v>
      </c>
      <c r="M128" s="61">
        <v>1</v>
      </c>
    </row>
    <row r="129" spans="1:13">
      <c r="A129" s="86" t="s">
        <v>170</v>
      </c>
      <c r="B129" s="1" t="str">
        <f>INDEX('Data - Knowledge'!$D:$D,MATCH('Data - Overview'!$A129,'Data - Knowledge'!$A:$A,0))</f>
        <v>Children at home : 1</v>
      </c>
      <c r="C129" s="1">
        <v>1</v>
      </c>
      <c r="D129" s="68">
        <f>INDEX('Data - Knowledge'!$E:$E,MATCH('Data - Overview'!$A129,'Data - Knowledge'!$A:$A,0))</f>
        <v>0.12008755760368664</v>
      </c>
      <c r="E129" s="69">
        <f>RANK('Data - Overview'!$D129,'Data - Overview'!$D$128:$D$131)</f>
        <v>2</v>
      </c>
      <c r="F129" s="68">
        <f>INDEX('Data - Knowledge'!$G:$G,MATCH('Data - Overview'!$A129,'Data - Knowledge'!$A:$A,0))</f>
        <v>0.12590590946915162</v>
      </c>
      <c r="G129" s="70">
        <f>INDEX('Data - Knowledge'!$J:$J,MATCH('Data - Overview'!$A129,'Data - Knowledge'!$A:$A,0))</f>
        <v>95.378809549133564</v>
      </c>
      <c r="H129" s="70">
        <f>RANK('Data - Overview'!$G129,'Data - Overview'!$G$128:$G$131)</f>
        <v>3</v>
      </c>
      <c r="I129" s="70">
        <f>'Data - Overview'!$G129 - 100</f>
        <v>-4.6211904508664361</v>
      </c>
      <c r="J129" s="1" t="str">
        <f>"" &amp;TEXT('Data - Overview'!$C129,"0")&amp;" "</f>
        <v xml:space="preserve">1 </v>
      </c>
      <c r="K129" s="1" t="str">
        <f>"Index: "&amp;TEXT('Data - Overview'!$G129,"0")&amp;""</f>
        <v>Index: 95</v>
      </c>
      <c r="L129" s="1" t="str">
        <f>'Data - Overview'!$J129&amp;CHAR(10)&amp;'Data - Overview'!$K129</f>
        <v>1 
Index: 95</v>
      </c>
      <c r="M129" s="1">
        <v>2</v>
      </c>
    </row>
    <row r="130" spans="1:13">
      <c r="A130" s="56" t="s">
        <v>171</v>
      </c>
      <c r="B130" s="72" t="str">
        <f>INDEX('Data - Knowledge'!$D:$D,MATCH('Data - Overview'!$A130,'Data - Knowledge'!$A:$A,0))</f>
        <v>Children at home : 2</v>
      </c>
      <c r="C130" s="72">
        <v>2</v>
      </c>
      <c r="D130" s="84">
        <f>INDEX('Data - Knowledge'!$E:$E,MATCH('Data - Overview'!$A130,'Data - Knowledge'!$A:$A,0))</f>
        <v>0.10285253456221199</v>
      </c>
      <c r="E130" s="85">
        <f>RANK('Data - Overview'!$D130,'Data - Overview'!$D$128:$D$131)</f>
        <v>3</v>
      </c>
      <c r="F130" s="84">
        <f>INDEX('Data - Knowledge'!$G:$G,MATCH('Data - Overview'!$A130,'Data - Knowledge'!$A:$A,0))</f>
        <v>0.10607782430094176</v>
      </c>
      <c r="G130" s="75">
        <f>INDEX('Data - Knowledge'!$J:$J,MATCH('Data - Overview'!$A130,'Data - Knowledge'!$A:$A,0))</f>
        <v>96.959506136193312</v>
      </c>
      <c r="H130" s="75">
        <f>RANK('Data - Overview'!$G130,'Data - Overview'!$G$128:$G$131)</f>
        <v>2</v>
      </c>
      <c r="I130" s="75">
        <f>'Data - Overview'!$G130 - 100</f>
        <v>-3.0404938638066881</v>
      </c>
      <c r="J130" s="72" t="str">
        <f>"" &amp;TEXT('Data - Overview'!$C130,"0")&amp;" "</f>
        <v xml:space="preserve">2 </v>
      </c>
      <c r="K130" s="72" t="str">
        <f>"Index: "&amp;TEXT('Data - Overview'!$G130,"0")&amp;""</f>
        <v>Index: 97</v>
      </c>
      <c r="L130" s="72" t="str">
        <f>'Data - Overview'!$J130&amp;CHAR(10)&amp;'Data - Overview'!$K130</f>
        <v>2 
Index: 97</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3.491705069124424E-2</v>
      </c>
      <c r="E131" s="115">
        <f>RANK('Data - Overview'!$D131,'Data - Overview'!$D$128:$D$131)</f>
        <v>4</v>
      </c>
      <c r="F131" s="111">
        <f>INDEX('Data - Knowledge'!$G:$G,MATCH('Data - Overview'!$A131,'Data - Knowledge'!$A:$A,0))</f>
        <v>3.9780798848221485E-2</v>
      </c>
      <c r="G131" s="112">
        <f>INDEX('Data - Knowledge'!$J:$J,MATCH('Data - Overview'!$A131,'Data - Knowledge'!$A:$A,0))</f>
        <v>87.773628741005808</v>
      </c>
      <c r="H131" s="112">
        <f>RANK('Data - Overview'!$G131,'Data - Overview'!$G$128:$G$131)</f>
        <v>4</v>
      </c>
      <c r="I131" s="112">
        <f>'Data - Overview'!$G131 - 100</f>
        <v>-12.226371258994192</v>
      </c>
      <c r="J131" s="108" t="str">
        <f>"" &amp;TEXT('Data - Overview'!$C131,"0")&amp;" "</f>
        <v xml:space="preserve">3+ </v>
      </c>
      <c r="K131" s="108" t="str">
        <f>"Index: "&amp;TEXT('Data - Overview'!$G131,"0")&amp;""</f>
        <v>Index: 88</v>
      </c>
      <c r="L131" s="108" t="str">
        <f>'Data - Overview'!$J131&amp;CHAR(10)&amp;'Data - Overview'!$K131</f>
        <v>3+ 
Index: 88</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0.1863594470046083</v>
      </c>
      <c r="E137" s="63">
        <f>RANK('Data - Overview'!$D137,'Data - Overview'!$D$137:$D$140)</f>
        <v>3</v>
      </c>
      <c r="F137" s="62">
        <f>INDEX('Data - Knowledge'!$G:$G,MATCH('Data - Overview'!$A137,'Data - Knowledge'!$A:$A,0))</f>
        <v>0.19068982551612093</v>
      </c>
      <c r="G137" s="64">
        <f>INDEX('Data - Knowledge'!$J:$J,MATCH('Data - Overview'!$A137,'Data - Knowledge'!$A:$A,0))</f>
        <v>97.729098288389508</v>
      </c>
      <c r="H137" s="64">
        <f>RANK('Data - Overview'!$G137,'Data - Overview'!$G$137:$G$140)</f>
        <v>3</v>
      </c>
      <c r="I137" s="61">
        <v>1</v>
      </c>
      <c r="J137" s="61" t="str">
        <f>"" &amp;TEXT('Data - Overview'!$C137,"0")&amp;" "</f>
        <v xml:space="preserve">1 person </v>
      </c>
      <c r="K137" s="61" t="str">
        <f>"Index: "&amp;TEXT('Data - Overview'!$G137,"0")&amp;""</f>
        <v>Index: 98</v>
      </c>
      <c r="L137" s="61" t="str">
        <f>'Data - Overview'!$J137&amp;CHAR(10)&amp;'Data - Overview'!$K137</f>
        <v>1 person 
Index: 98</v>
      </c>
    </row>
    <row r="138" spans="1:13">
      <c r="A138" s="1" t="s">
        <v>177</v>
      </c>
      <c r="B138" s="1" t="str">
        <f>INDEX('Data - Knowledge'!$D:$D,MATCH('Data - Overview'!$A138,'Data - Knowledge'!$A:$A,0))</f>
        <v>Household size : 2 persons</v>
      </c>
      <c r="C138" s="1" t="s">
        <v>178</v>
      </c>
      <c r="D138" s="68">
        <f>INDEX('Data - Knowledge'!$E:$E,MATCH('Data - Overview'!$A138,'Data - Knowledge'!$A:$A,0))</f>
        <v>0.39952073732718907</v>
      </c>
      <c r="E138" s="69">
        <f>RANK('Data - Overview'!$D138,'Data - Overview'!$D$137:$D$140)</f>
        <v>1</v>
      </c>
      <c r="F138" s="68">
        <f>INDEX('Data - Knowledge'!$G:$G,MATCH('Data - Overview'!$A138,'Data - Knowledge'!$A:$A,0))</f>
        <v>0.38833122878389625</v>
      </c>
      <c r="G138" s="70">
        <f>INDEX('Data - Knowledge'!$J:$J,MATCH('Data - Overview'!$A138,'Data - Knowledge'!$A:$A,0))</f>
        <v>102.88143412476356</v>
      </c>
      <c r="H138" s="70">
        <f>RANK('Data - Overview'!$G138,'Data - Overview'!$G$137:$G$140)</f>
        <v>1</v>
      </c>
      <c r="I138" s="1">
        <v>2</v>
      </c>
      <c r="J138" s="1" t="str">
        <f>"" &amp;TEXT('Data - Overview'!$C138,"0")&amp;" "</f>
        <v xml:space="preserve">2 people </v>
      </c>
      <c r="K138" s="1" t="str">
        <f>"Index: "&amp;TEXT('Data - Overview'!$G138,"0")&amp;""</f>
        <v>Index: 103</v>
      </c>
      <c r="L138" s="1" t="str">
        <f>'Data - Overview'!$J138&amp;CHAR(10)&amp;'Data - Overview'!$K138</f>
        <v>2 people 
Index: 103</v>
      </c>
    </row>
    <row r="139" spans="1:13">
      <c r="A139" s="72" t="s">
        <v>179</v>
      </c>
      <c r="B139" s="72" t="str">
        <f>INDEX('Data - Knowledge'!$D:$D,MATCH('Data - Overview'!$A139,'Data - Knowledge'!$A:$A,0))</f>
        <v>Household size : 3-4 persons</v>
      </c>
      <c r="C139" s="72" t="s">
        <v>180</v>
      </c>
      <c r="D139" s="84">
        <f>INDEX('Data - Knowledge'!$E:$E,MATCH('Data - Overview'!$A139,'Data - Knowledge'!$A:$A,0))</f>
        <v>0.33841474654377884</v>
      </c>
      <c r="E139" s="85">
        <f>RANK('Data - Overview'!$D139,'Data - Overview'!$D$137:$D$140)</f>
        <v>2</v>
      </c>
      <c r="F139" s="84">
        <f>INDEX('Data - Knowledge'!$G:$G,MATCH('Data - Overview'!$A139,'Data - Knowledge'!$A:$A,0))</f>
        <v>0.34146339272741671</v>
      </c>
      <c r="G139" s="75">
        <f>INDEX('Data - Knowledge'!$J:$J,MATCH('Data - Overview'!$A139,'Data - Knowledge'!$A:$A,0))</f>
        <v>99.107182131798382</v>
      </c>
      <c r="H139" s="75">
        <f>RANK('Data - Overview'!$G139,'Data - Overview'!$G$137:$G$140)</f>
        <v>2</v>
      </c>
      <c r="I139" s="72">
        <v>3</v>
      </c>
      <c r="J139" s="72" t="str">
        <f>"" &amp;TEXT('Data - Overview'!$C139,"0")&amp;" "</f>
        <v xml:space="preserve">3-4 people </v>
      </c>
      <c r="K139" s="72" t="str">
        <f>"Index: "&amp;TEXT('Data - Overview'!$G139,"0")&amp;""</f>
        <v>Index: 99</v>
      </c>
      <c r="L139" s="72" t="str">
        <f>'Data - Overview'!$J139&amp;CHAR(10)&amp;'Data - Overview'!$K139</f>
        <v>3-4 people 
Index: 99</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7.5778801843317978E-2</v>
      </c>
      <c r="E140" s="115">
        <f>RANK('Data - Overview'!$D140,'Data - Overview'!$D$137:$D$140)</f>
        <v>4</v>
      </c>
      <c r="F140" s="111">
        <f>INDEX('Data - Knowledge'!$G:$G,MATCH('Data - Overview'!$A140,'Data - Knowledge'!$A:$A,0))</f>
        <v>7.9690340646422483E-2</v>
      </c>
      <c r="G140" s="112">
        <f>INDEX('Data - Knowledge'!$J:$J,MATCH('Data - Overview'!$A140,'Data - Knowledge'!$A:$A,0))</f>
        <v>95.091577258453967</v>
      </c>
      <c r="H140" s="112">
        <f>RANK('Data - Overview'!$G140,'Data - Overview'!$G$137:$G$140)</f>
        <v>4</v>
      </c>
      <c r="I140" s="108">
        <v>4</v>
      </c>
      <c r="J140" s="108" t="str">
        <f>"" &amp;TEXT('Data - Overview'!$C140,"0")&amp;" "</f>
        <v xml:space="preserve">5+ people </v>
      </c>
      <c r="K140" s="108" t="str">
        <f>"Index: "&amp;TEXT('Data - Overview'!$G140,"0")&amp;""</f>
        <v>Index: 95</v>
      </c>
      <c r="L140" s="108" t="str">
        <f>'Data - Overview'!$J140&amp;CHAR(10)&amp;'Data - Overview'!$K140</f>
        <v>5+ people 
Index: 95</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0.15827188940092166</v>
      </c>
      <c r="E146" s="63">
        <f>RANK('Data - Overview'!$D146,'Data - Overview'!$D$146:$D$151)</f>
        <v>3</v>
      </c>
      <c r="F146" s="62">
        <f>INDEX('Data - Knowledge'!$G:$G,MATCH('Data - Overview'!$A146,'Data - Knowledge'!$A:$A,0))</f>
        <v>0.16826898387245903</v>
      </c>
      <c r="G146" s="64">
        <f>INDEX('Data - Knowledge'!$J:$J,MATCH('Data - Overview'!$A146,'Data - Knowledge'!$A:$A,0))</f>
        <v>94.058860853932075</v>
      </c>
      <c r="H146" s="64">
        <f>RANK('Data - Overview'!$G146,'Data - Overview'!$G$146:$G$151)</f>
        <v>6</v>
      </c>
      <c r="I146" s="64">
        <f xml:space="preserve"> 'Data - Overview'!$G146 - 100</f>
        <v>-5.9411391460679255</v>
      </c>
      <c r="J146" s="61" t="str">
        <f>"" &amp;TEXT('Data - Overview'!$C146,"0")&amp;" "</f>
        <v xml:space="preserve">&lt;20k </v>
      </c>
      <c r="K146" s="61" t="str">
        <f>"Index: "&amp;TEXT('Data - Overview'!$G146,"0")&amp;""</f>
        <v>Index: 94</v>
      </c>
      <c r="L146" s="61" t="str">
        <f>'Data - Overview'!$J146&amp;CHAR(10)&amp;'Data - Overview'!$K146</f>
        <v>&lt;20k 
Index: 94</v>
      </c>
      <c r="M146" s="61">
        <v>1</v>
      </c>
    </row>
    <row r="147" spans="1:13">
      <c r="A147" s="86" t="s">
        <v>186</v>
      </c>
      <c r="B147" s="1" t="str">
        <f>INDEX('Data - Knowledge'!$D:$D,MATCH('Data - Overview'!$A147,'Data - Knowledge'!$A:$A,0))</f>
        <v>£20,000-£40,000</v>
      </c>
      <c r="C147" s="1" t="s">
        <v>187</v>
      </c>
      <c r="D147" s="68">
        <f>INDEX('Data - Knowledge'!$E:$E,MATCH('Data - Overview'!$A147,'Data - Knowledge'!$A:$A,0))</f>
        <v>0.30778341013824895</v>
      </c>
      <c r="E147" s="69">
        <f>RANK('Data - Overview'!$D147,'Data - Overview'!$D$146:$D$151)</f>
        <v>1</v>
      </c>
      <c r="F147" s="68">
        <f>INDEX('Data - Knowledge'!$G:$G,MATCH('Data - Overview'!$A147,'Data - Knowledge'!$A:$A,0))</f>
        <v>0.31505410189013194</v>
      </c>
      <c r="G147" s="70">
        <f>INDEX('Data - Knowledge'!$J:$J,MATCH('Data - Overview'!$A147,'Data - Knowledge'!$A:$A,0))</f>
        <v>97.692240250717802</v>
      </c>
      <c r="H147" s="70">
        <f>RANK('Data - Overview'!$G147,'Data - Overview'!$G$146:$G$151)</f>
        <v>5</v>
      </c>
      <c r="I147" s="70">
        <f xml:space="preserve"> 'Data - Overview'!$G147 - 100</f>
        <v>-2.307759749282198</v>
      </c>
      <c r="J147" s="1" t="str">
        <f>"" &amp;TEXT('Data - Overview'!$C147,"0")&amp;" "</f>
        <v xml:space="preserve">20k - 40k </v>
      </c>
      <c r="K147" s="1" t="str">
        <f>"Index: "&amp;TEXT('Data - Overview'!$G147,"0")&amp;""</f>
        <v>Index: 98</v>
      </c>
      <c r="L147" s="1" t="str">
        <f>'Data - Overview'!$J147&amp;CHAR(10)&amp;'Data - Overview'!$K147</f>
        <v>20k - 40k 
Index: 98</v>
      </c>
      <c r="M147" s="1">
        <v>2</v>
      </c>
    </row>
    <row r="148" spans="1:13">
      <c r="A148" s="56" t="s">
        <v>188</v>
      </c>
      <c r="B148" s="72" t="str">
        <f>INDEX('Data - Knowledge'!$D:$D,MATCH('Data - Overview'!$A148,'Data - Knowledge'!$A:$A,0))</f>
        <v>£40,000-£60,000</v>
      </c>
      <c r="C148" s="72" t="s">
        <v>189</v>
      </c>
      <c r="D148" s="84">
        <f>INDEX('Data - Knowledge'!$E:$E,MATCH('Data - Overview'!$A148,'Data - Knowledge'!$A:$A,0))</f>
        <v>0.21233640552995392</v>
      </c>
      <c r="E148" s="85">
        <f>RANK('Data - Overview'!$D148,'Data - Overview'!$D$146:$D$151)</f>
        <v>2</v>
      </c>
      <c r="F148" s="84">
        <f>INDEX('Data - Knowledge'!$G:$G,MATCH('Data - Overview'!$A148,'Data - Knowledge'!$A:$A,0))</f>
        <v>0.2116378633980108</v>
      </c>
      <c r="G148" s="75">
        <f>INDEX('Data - Knowledge'!$J:$J,MATCH('Data - Overview'!$A148,'Data - Knowledge'!$A:$A,0))</f>
        <v>100.33006481955897</v>
      </c>
      <c r="H148" s="75">
        <f>RANK('Data - Overview'!$G148,'Data - Overview'!$G$146:$G$151)</f>
        <v>4</v>
      </c>
      <c r="I148" s="75">
        <f xml:space="preserve"> 'Data - Overview'!$G148 - 100</f>
        <v>0.33006481955897016</v>
      </c>
      <c r="J148" s="72" t="str">
        <f>"" &amp;TEXT('Data - Overview'!$C148,"0")&amp;" "</f>
        <v xml:space="preserve">40k - 60k </v>
      </c>
      <c r="K148" s="72" t="str">
        <f>"Index: "&amp;TEXT('Data - Overview'!$G148,"0")&amp;""</f>
        <v>Index: 100</v>
      </c>
      <c r="L148" s="72" t="str">
        <f>'Data - Overview'!$J148&amp;CHAR(10)&amp;'Data - Overview'!$K148</f>
        <v>40k - 60k 
Index: 100</v>
      </c>
      <c r="M148" s="72">
        <v>3</v>
      </c>
    </row>
    <row r="149" spans="1:13">
      <c r="A149" s="86" t="s">
        <v>190</v>
      </c>
      <c r="B149" s="1" t="str">
        <f>INDEX('Data - Knowledge'!$D:$D,MATCH('Data - Overview'!$A149,'Data - Knowledge'!$A:$A,0))</f>
        <v>£60,000-£80,000</v>
      </c>
      <c r="C149" s="1" t="s">
        <v>191</v>
      </c>
      <c r="D149" s="68">
        <f>INDEX('Data - Knowledge'!$E:$E,MATCH('Data - Overview'!$A149,'Data - Knowledge'!$A:$A,0))</f>
        <v>0.144184331797235</v>
      </c>
      <c r="E149" s="69">
        <f>RANK('Data - Overview'!$D149,'Data - Overview'!$D$146:$D$151)</f>
        <v>4</v>
      </c>
      <c r="F149" s="68">
        <f>INDEX('Data - Knowledge'!$G:$G,MATCH('Data - Overview'!$A149,'Data - Knowledge'!$A:$A,0))</f>
        <v>0.13969867519053217</v>
      </c>
      <c r="G149" s="70">
        <f>INDEX('Data - Knowledge'!$J:$J,MATCH('Data - Overview'!$A149,'Data - Knowledge'!$A:$A,0))</f>
        <v>103.21095142855503</v>
      </c>
      <c r="H149" s="70">
        <f>RANK('Data - Overview'!$G149,'Data - Overview'!$G$146:$G$151)</f>
        <v>3</v>
      </c>
      <c r="I149" s="70">
        <f xml:space="preserve"> 'Data - Overview'!$G149 - 100</f>
        <v>3.2109514285550347</v>
      </c>
      <c r="J149" s="1" t="str">
        <f>"" &amp;TEXT('Data - Overview'!$C149,"0")&amp;" "</f>
        <v xml:space="preserve">60k - 80k </v>
      </c>
      <c r="K149" s="1" t="str">
        <f>"Index: "&amp;TEXT('Data - Overview'!$G149,"0")&amp;""</f>
        <v>Index: 103</v>
      </c>
      <c r="L149" s="1" t="str">
        <f>'Data - Overview'!$J149&amp;CHAR(10)&amp;'Data - Overview'!$K149</f>
        <v>60k - 80k 
Index: 103</v>
      </c>
      <c r="M149" s="1">
        <v>4</v>
      </c>
    </row>
    <row r="150" spans="1:13">
      <c r="A150" s="56" t="s">
        <v>192</v>
      </c>
      <c r="B150" s="72" t="str">
        <f>INDEX('Data - Knowledge'!$D:$D,MATCH('Data - Overview'!$A150,'Data - Knowledge'!$A:$A,0))</f>
        <v>£80,000-£100,000</v>
      </c>
      <c r="C150" s="72" t="s">
        <v>193</v>
      </c>
      <c r="D150" s="84">
        <f>INDEX('Data - Knowledge'!$E:$E,MATCH('Data - Overview'!$A150,'Data - Knowledge'!$A:$A,0))</f>
        <v>8.0603686635944694E-2</v>
      </c>
      <c r="E150" s="85">
        <f>RANK('Data - Overview'!$D150,'Data - Overview'!$D$146:$D$151)</f>
        <v>6</v>
      </c>
      <c r="F150" s="84">
        <f>INDEX('Data - Knowledge'!$G:$G,MATCH('Data - Overview'!$A150,'Data - Knowledge'!$A:$A,0))</f>
        <v>7.3082163283097121E-2</v>
      </c>
      <c r="G150" s="75">
        <f>INDEX('Data - Knowledge'!$J:$J,MATCH('Data - Overview'!$A150,'Data - Knowledge'!$A:$A,0))</f>
        <v>110.29187289340572</v>
      </c>
      <c r="H150" s="75">
        <f>RANK('Data - Overview'!$G150,'Data - Overview'!$G$146:$G$151)</f>
        <v>1</v>
      </c>
      <c r="I150" s="75">
        <f xml:space="preserve"> 'Data - Overview'!$G150 - 100</f>
        <v>10.291872893405724</v>
      </c>
      <c r="J150" s="72" t="str">
        <f>"" &amp;TEXT('Data - Overview'!$C150,"0")&amp;" "</f>
        <v xml:space="preserve">80k - 100k </v>
      </c>
      <c r="K150" s="72" t="str">
        <f>"Index: "&amp;TEXT('Data - Overview'!$G150,"0")&amp;""</f>
        <v>Index: 110</v>
      </c>
      <c r="L150" s="72" t="str">
        <f>'Data - Overview'!$J150&amp;CHAR(10)&amp;'Data - Overview'!$K150</f>
        <v>80k - 100k 
Index: 110</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9.6774193548387094E-2</v>
      </c>
      <c r="E151" s="115">
        <f>RANK('Data - Overview'!$D151,'Data - Overview'!$D$146:$D$151)</f>
        <v>5</v>
      </c>
      <c r="F151" s="111">
        <f>INDEX('Data - Knowledge'!$G:$G,MATCH('Data - Overview'!$A151,'Data - Knowledge'!$A:$A,0))</f>
        <v>9.2183650556736968E-2</v>
      </c>
      <c r="G151" s="112">
        <f>INDEX('Data - Knowledge'!$J:$J,MATCH('Data - Overview'!$A151,'Data - Knowledge'!$A:$A,0))</f>
        <v>104.97977999778252</v>
      </c>
      <c r="H151" s="112">
        <f>RANK('Data - Overview'!$G151,'Data - Overview'!$G$146:$G$151)</f>
        <v>2</v>
      </c>
      <c r="I151" s="112">
        <f xml:space="preserve"> 'Data - Overview'!$G151 - 100</f>
        <v>4.979779997782515</v>
      </c>
      <c r="J151" s="108" t="str">
        <f>"" &amp;TEXT('Data - Overview'!$C151,"0")&amp;" "</f>
        <v xml:space="preserve">100k+ </v>
      </c>
      <c r="K151" s="108" t="str">
        <f>"Index: "&amp;TEXT('Data - Overview'!$G151,"0")&amp;""</f>
        <v>Index: 105</v>
      </c>
      <c r="L151" s="108" t="str">
        <f>'Data - Overview'!$J151&amp;CHAR(10)&amp;'Data - Overview'!$K151</f>
        <v>100k+ 
Index: 105</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0.30778341013824895</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998A3-73B8-4FA1-A672-B645CB761193}">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217</v>
      </c>
      <c r="K2" s="123">
        <f>'Input Sheet'!B8</f>
        <v>7</v>
      </c>
      <c r="L2" s="123">
        <f>'Input Sheet'!B9</f>
        <v>3</v>
      </c>
      <c r="M2" s="123">
        <f>'Input Sheet'!B10</f>
        <v>0</v>
      </c>
      <c r="N2" s="123">
        <f>'Input Sheet'!B11</f>
        <v>19</v>
      </c>
      <c r="O2" s="123">
        <f>'Input Sheet'!B12</f>
        <v>3</v>
      </c>
      <c r="P2" s="123">
        <f>'Input Sheet'!B13</f>
        <v>0</v>
      </c>
      <c r="Q2" s="123">
        <f>'Input Sheet'!B14</f>
        <v>0</v>
      </c>
      <c r="R2" s="123">
        <f>'Input Sheet'!B15</f>
        <v>0</v>
      </c>
      <c r="S2" s="123">
        <f>'Input Sheet'!B16</f>
        <v>11</v>
      </c>
      <c r="T2" s="123">
        <f>'Input Sheet'!B17</f>
        <v>2</v>
      </c>
      <c r="U2" s="123">
        <f>'Input Sheet'!B18</f>
        <v>4</v>
      </c>
      <c r="V2" s="123">
        <f>'Input Sheet'!B19</f>
        <v>0</v>
      </c>
      <c r="W2" s="123">
        <f>'Input Sheet'!B20</f>
        <v>4</v>
      </c>
      <c r="X2" s="123">
        <f>'Input Sheet'!B21</f>
        <v>10</v>
      </c>
      <c r="Y2" s="123">
        <f>'Input Sheet'!B22</f>
        <v>9</v>
      </c>
      <c r="Z2" s="123">
        <f>'Input Sheet'!B23</f>
        <v>18</v>
      </c>
      <c r="AA2" s="123">
        <f>'Input Sheet'!B24</f>
        <v>10</v>
      </c>
      <c r="AB2" s="123">
        <f>'Input Sheet'!B25</f>
        <v>0</v>
      </c>
      <c r="AC2" s="123">
        <f>'Input Sheet'!B26</f>
        <v>34</v>
      </c>
      <c r="AD2" s="123">
        <f>'Input Sheet'!B27</f>
        <v>24</v>
      </c>
      <c r="AE2" s="123">
        <f>'Input Sheet'!B28</f>
        <v>11</v>
      </c>
      <c r="AF2" s="123">
        <f>'Input Sheet'!B29</f>
        <v>1</v>
      </c>
      <c r="AG2" s="123">
        <f>'Input Sheet'!B30</f>
        <v>24</v>
      </c>
      <c r="AH2" s="123">
        <f>'Input Sheet'!B31</f>
        <v>3</v>
      </c>
      <c r="AI2" s="123">
        <f>'Input Sheet'!B32</f>
        <v>20</v>
      </c>
      <c r="AJ2" s="123">
        <f>'Input Sheet'!B32</f>
        <v>20</v>
      </c>
      <c r="AK2" s="123">
        <f>'Input Sheet'!B32</f>
        <v>20</v>
      </c>
      <c r="AL2" s="123">
        <f>'Input Sheet'!B32</f>
        <v>20</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3.2258064516129031E-2</v>
      </c>
      <c r="L4" s="126">
        <f t="shared" si="0"/>
        <v>1.3824884792626729E-2</v>
      </c>
      <c r="M4" s="126">
        <f t="shared" si="0"/>
        <v>0</v>
      </c>
      <c r="N4" s="126">
        <f t="shared" si="0"/>
        <v>8.755760368663594E-2</v>
      </c>
      <c r="O4" s="126">
        <f t="shared" si="0"/>
        <v>1.3824884792626729E-2</v>
      </c>
      <c r="P4" s="126">
        <f t="shared" si="0"/>
        <v>0</v>
      </c>
      <c r="Q4" s="126">
        <f t="shared" si="0"/>
        <v>0</v>
      </c>
      <c r="R4" s="126">
        <f t="shared" si="0"/>
        <v>0</v>
      </c>
      <c r="S4" s="126">
        <f t="shared" si="0"/>
        <v>5.0691244239631339E-2</v>
      </c>
      <c r="T4" s="126">
        <f t="shared" si="0"/>
        <v>9.2165898617511521E-3</v>
      </c>
      <c r="U4" s="126">
        <f t="shared" si="0"/>
        <v>1.8433179723502304E-2</v>
      </c>
      <c r="V4" s="126">
        <f t="shared" si="0"/>
        <v>0</v>
      </c>
      <c r="W4" s="126">
        <f t="shared" si="0"/>
        <v>1.8433179723502304E-2</v>
      </c>
      <c r="X4" s="126">
        <f t="shared" si="0"/>
        <v>4.6082949308755762E-2</v>
      </c>
      <c r="Y4" s="126">
        <f t="shared" si="0"/>
        <v>4.1474654377880185E-2</v>
      </c>
      <c r="Z4" s="126">
        <f t="shared" si="0"/>
        <v>8.294930875576037E-2</v>
      </c>
      <c r="AA4" s="126">
        <f t="shared" si="0"/>
        <v>4.6082949308755762E-2</v>
      </c>
      <c r="AB4" s="126">
        <f t="shared" si="0"/>
        <v>0</v>
      </c>
      <c r="AC4" s="126">
        <f t="shared" si="0"/>
        <v>0.15668202764976957</v>
      </c>
      <c r="AD4" s="126">
        <f t="shared" si="0"/>
        <v>0.11059907834101383</v>
      </c>
      <c r="AE4" s="126">
        <f t="shared" si="0"/>
        <v>5.0691244239631339E-2</v>
      </c>
      <c r="AF4" s="126">
        <f t="shared" si="0"/>
        <v>4.608294930875576E-3</v>
      </c>
      <c r="AG4" s="126">
        <f t="shared" si="0"/>
        <v>0.11059907834101383</v>
      </c>
      <c r="AH4" s="126">
        <f t="shared" si="0"/>
        <v>1.3824884792626729E-2</v>
      </c>
      <c r="AI4" s="126">
        <f t="shared" si="0"/>
        <v>9.2165898617511524E-2</v>
      </c>
      <c r="AJ4" s="126">
        <f t="shared" si="0"/>
        <v>9.2165898617511524E-2</v>
      </c>
      <c r="AK4" s="126">
        <f t="shared" si="0"/>
        <v>9.2165898617511524E-2</v>
      </c>
      <c r="AL4" s="126">
        <f t="shared" si="0"/>
        <v>9.2165898617511524E-2</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0.12472350230414747</v>
      </c>
      <c r="F9" s="128">
        <f t="shared" ref="F9:F72" si="2">SUMPRODUCT($K$2:$AI$2,$K9:$AI9)</f>
        <v>27.065000000000001</v>
      </c>
      <c r="G9" s="122">
        <f t="shared" ref="G9:G72" si="3">SUMPRODUCT($K$3:$AI$3,$K9:$AI9)/$J$3</f>
        <v>0.13046368991797541</v>
      </c>
      <c r="H9" s="128">
        <f t="shared" ref="H9:H72" si="4">SUMPRODUCT($K$3:$AI$3,$K9:$AI9)</f>
        <v>19754.550999999999</v>
      </c>
      <c r="I9" s="122">
        <f t="shared" ref="I9:I72" si="5">CORREL($K$4:$AI$4,$K9:$AI9)</f>
        <v>-0.63008420148016675</v>
      </c>
      <c r="J9" s="128">
        <f>$E9/$G9*100</f>
        <v>95.600164599485964</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6.9539170506912442E-3</v>
      </c>
      <c r="F10" s="128">
        <f t="shared" si="2"/>
        <v>1.5089999999999999</v>
      </c>
      <c r="G10" s="122">
        <f t="shared" si="3"/>
        <v>7.201957495145888E-3</v>
      </c>
      <c r="H10" s="128">
        <f t="shared" si="4"/>
        <v>1090.5060000000001</v>
      </c>
      <c r="I10" s="122">
        <f t="shared" si="5"/>
        <v>-0.20691069536251408</v>
      </c>
      <c r="J10" s="128">
        <f t="shared" ref="J10:J73" si="6">$E10/$G10*100</f>
        <v>96.555930181178894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1.8442396313364053E-2</v>
      </c>
      <c r="F11" s="128">
        <f t="shared" si="2"/>
        <v>4.0019999999999998</v>
      </c>
      <c r="G11" s="122">
        <f t="shared" si="3"/>
        <v>1.8861443157352491E-2</v>
      </c>
      <c r="H11" s="128">
        <f t="shared" si="4"/>
        <v>2855.9619999999995</v>
      </c>
      <c r="I11" s="122">
        <f t="shared" si="5"/>
        <v>-8.8319342650719904E-2</v>
      </c>
      <c r="J11" s="128">
        <f t="shared" si="6"/>
        <v>97.778288540847484</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1.9336405529953919E-2</v>
      </c>
      <c r="F12" s="128">
        <f t="shared" si="2"/>
        <v>4.1960000000000006</v>
      </c>
      <c r="G12" s="122">
        <f t="shared" si="3"/>
        <v>2.0642050482769552E-2</v>
      </c>
      <c r="H12" s="128">
        <f t="shared" si="4"/>
        <v>3125.578</v>
      </c>
      <c r="I12" s="122">
        <f t="shared" si="5"/>
        <v>-0.26641018217897988</v>
      </c>
      <c r="J12" s="128">
        <f t="shared" si="6"/>
        <v>93.674829184699988</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1.8520737327188938E-2</v>
      </c>
      <c r="F13" s="128">
        <f t="shared" si="2"/>
        <v>4.0189999999999992</v>
      </c>
      <c r="G13" s="122">
        <f t="shared" si="3"/>
        <v>1.9491923021041097E-2</v>
      </c>
      <c r="H13" s="128">
        <f t="shared" si="4"/>
        <v>2951.4280000000008</v>
      </c>
      <c r="I13" s="122">
        <f t="shared" si="5"/>
        <v>-0.24159706207276235</v>
      </c>
      <c r="J13" s="128">
        <f t="shared" si="6"/>
        <v>95.017496771335558</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1.997235023041475E-2</v>
      </c>
      <c r="F14" s="128">
        <f t="shared" si="2"/>
        <v>4.3340000000000005</v>
      </c>
      <c r="G14" s="122">
        <f t="shared" si="3"/>
        <v>1.9947562376996131E-2</v>
      </c>
      <c r="H14" s="128">
        <f t="shared" si="4"/>
        <v>3020.42</v>
      </c>
      <c r="I14" s="122">
        <f t="shared" si="5"/>
        <v>-4.9914771977026755E-2</v>
      </c>
      <c r="J14" s="128">
        <f t="shared" si="6"/>
        <v>100.12426507535179</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4.6866359447004617E-3</v>
      </c>
      <c r="F15" s="128">
        <f t="shared" si="2"/>
        <v>1.0170000000000001</v>
      </c>
      <c r="G15" s="122">
        <f t="shared" si="3"/>
        <v>5.1657200597022817E-3</v>
      </c>
      <c r="H15" s="128">
        <f t="shared" si="4"/>
        <v>782.18300000000011</v>
      </c>
      <c r="I15" s="122">
        <f t="shared" si="5"/>
        <v>-0.27859405897818945</v>
      </c>
      <c r="J15" s="128">
        <f t="shared" si="6"/>
        <v>90.725705042765497</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4.0562211981566808E-2</v>
      </c>
      <c r="F16" s="128">
        <f t="shared" si="2"/>
        <v>8.8019999999999978</v>
      </c>
      <c r="G16" s="122">
        <f t="shared" si="3"/>
        <v>3.9131146891386755E-2</v>
      </c>
      <c r="H16" s="128">
        <f t="shared" si="4"/>
        <v>5925.16</v>
      </c>
      <c r="I16" s="122">
        <f t="shared" si="5"/>
        <v>0.34840983245023277</v>
      </c>
      <c r="J16" s="128">
        <f t="shared" si="6"/>
        <v>103.65709978844255</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8.6958525345622109E-3</v>
      </c>
      <c r="F17" s="128">
        <f t="shared" si="2"/>
        <v>1.8869999999999998</v>
      </c>
      <c r="G17" s="122">
        <f t="shared" si="3"/>
        <v>9.1208244726518652E-3</v>
      </c>
      <c r="H17" s="128">
        <f t="shared" si="4"/>
        <v>1381.0570000000002</v>
      </c>
      <c r="I17" s="122">
        <f t="shared" si="5"/>
        <v>-0.22469359467926367</v>
      </c>
      <c r="J17" s="128">
        <f t="shared" si="6"/>
        <v>95.340641195717538</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1.411059907834101E-2</v>
      </c>
      <c r="F18" s="128">
        <f t="shared" si="2"/>
        <v>3.0619999999999994</v>
      </c>
      <c r="G18" s="122">
        <f t="shared" si="3"/>
        <v>1.4445990569152939E-2</v>
      </c>
      <c r="H18" s="128">
        <f t="shared" si="4"/>
        <v>2187.3829999999998</v>
      </c>
      <c r="I18" s="122">
        <f t="shared" si="5"/>
        <v>-0.41272798440948166</v>
      </c>
      <c r="J18" s="128">
        <f t="shared" si="6"/>
        <v>97.678307422350798</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1.0585253456221199E-2</v>
      </c>
      <c r="F19" s="128">
        <f t="shared" si="2"/>
        <v>2.2970000000000002</v>
      </c>
      <c r="G19" s="122">
        <f t="shared" si="3"/>
        <v>1.1063691238822334E-2</v>
      </c>
      <c r="H19" s="128">
        <f t="shared" si="4"/>
        <v>1675.2420000000002</v>
      </c>
      <c r="I19" s="122">
        <f t="shared" si="5"/>
        <v>-0.45671197347501324</v>
      </c>
      <c r="J19" s="128">
        <f t="shared" si="6"/>
        <v>95.675604350541676</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0.1789861751152074</v>
      </c>
      <c r="F20" s="128">
        <f t="shared" si="2"/>
        <v>38.840000000000003</v>
      </c>
      <c r="G20" s="122">
        <f t="shared" si="3"/>
        <v>0.17653487035887408</v>
      </c>
      <c r="H20" s="128">
        <f t="shared" si="4"/>
        <v>26730.556999999993</v>
      </c>
      <c r="I20" s="122">
        <f t="shared" si="5"/>
        <v>0.14495275597947505</v>
      </c>
      <c r="J20" s="128">
        <f t="shared" si="6"/>
        <v>101.38856688842839</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3.046082949308756E-3</v>
      </c>
      <c r="F21" s="128">
        <f t="shared" si="2"/>
        <v>0.66100000000000003</v>
      </c>
      <c r="G21" s="122">
        <f t="shared" si="3"/>
        <v>3.0525763119312104E-3</v>
      </c>
      <c r="H21" s="128">
        <f t="shared" si="4"/>
        <v>462.21500000000003</v>
      </c>
      <c r="I21" s="122">
        <f t="shared" si="5"/>
        <v>-0.1171414825314845</v>
      </c>
      <c r="J21" s="128">
        <f t="shared" si="6"/>
        <v>99.78728254566235</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2.4437788018433184E-2</v>
      </c>
      <c r="F22" s="128">
        <f t="shared" si="2"/>
        <v>5.3030000000000008</v>
      </c>
      <c r="G22" s="122">
        <f t="shared" si="3"/>
        <v>2.7731029336010248E-2</v>
      </c>
      <c r="H22" s="128">
        <f t="shared" si="4"/>
        <v>4198.9769999999999</v>
      </c>
      <c r="I22" s="122">
        <f t="shared" si="5"/>
        <v>-0.32075771839986744</v>
      </c>
      <c r="J22" s="128">
        <f t="shared" si="6"/>
        <v>88.124345195868329</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9.1308755760368662E-2</v>
      </c>
      <c r="F23" s="128">
        <f t="shared" si="2"/>
        <v>19.814</v>
      </c>
      <c r="G23" s="122">
        <f t="shared" si="3"/>
        <v>9.0873410030511539E-2</v>
      </c>
      <c r="H23" s="128">
        <f t="shared" si="4"/>
        <v>13759.869999999997</v>
      </c>
      <c r="I23" s="122">
        <f t="shared" si="5"/>
        <v>3.7435384279700154E-2</v>
      </c>
      <c r="J23" s="128">
        <f t="shared" si="6"/>
        <v>100.47906833221177</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2.4585253456221198E-2</v>
      </c>
      <c r="F24" s="128">
        <f t="shared" si="2"/>
        <v>5.335</v>
      </c>
      <c r="G24" s="122">
        <f t="shared" si="3"/>
        <v>2.5329881520030646E-2</v>
      </c>
      <c r="H24" s="128">
        <f t="shared" si="4"/>
        <v>3835.4</v>
      </c>
      <c r="I24" s="122">
        <f t="shared" si="5"/>
        <v>-8.4538479745907794E-2</v>
      </c>
      <c r="J24" s="128">
        <f t="shared" si="6"/>
        <v>97.060278141369892</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1.1188940092165898E-2</v>
      </c>
      <c r="F25" s="128">
        <f t="shared" si="2"/>
        <v>2.4279999999999999</v>
      </c>
      <c r="G25" s="122">
        <f t="shared" si="3"/>
        <v>1.0937154103210979E-2</v>
      </c>
      <c r="H25" s="128">
        <f t="shared" si="4"/>
        <v>1656.0820000000001</v>
      </c>
      <c r="I25" s="122">
        <f t="shared" si="5"/>
        <v>0.40037919244006365</v>
      </c>
      <c r="J25" s="128">
        <f t="shared" si="6"/>
        <v>102.30211613166351</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5.2811059907834097E-3</v>
      </c>
      <c r="F26" s="128">
        <f t="shared" si="2"/>
        <v>1.1459999999999999</v>
      </c>
      <c r="G26" s="122">
        <f t="shared" si="3"/>
        <v>5.067046190017039E-3</v>
      </c>
      <c r="H26" s="128">
        <f t="shared" si="4"/>
        <v>767.24199999999996</v>
      </c>
      <c r="I26" s="122">
        <f t="shared" si="5"/>
        <v>0.45403854744595401</v>
      </c>
      <c r="J26" s="128">
        <f t="shared" si="6"/>
        <v>104.22454804513339</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1.0645161290322579E-3</v>
      </c>
      <c r="F27" s="128">
        <f t="shared" si="2"/>
        <v>0.23099999999999998</v>
      </c>
      <c r="G27" s="122">
        <f t="shared" si="3"/>
        <v>1.0366799191641682E-3</v>
      </c>
      <c r="H27" s="128">
        <f t="shared" si="4"/>
        <v>156.97200000000001</v>
      </c>
      <c r="I27" s="122">
        <f t="shared" si="5"/>
        <v>-3.7018215428996804E-2</v>
      </c>
      <c r="J27" s="128">
        <f t="shared" si="6"/>
        <v>102.68513061297966</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1.1834101382488478E-2</v>
      </c>
      <c r="F28" s="128">
        <f t="shared" si="2"/>
        <v>2.5679999999999996</v>
      </c>
      <c r="G28" s="122">
        <f t="shared" si="3"/>
        <v>1.1492814592716848E-2</v>
      </c>
      <c r="H28" s="128">
        <f t="shared" si="4"/>
        <v>1740.2189999999998</v>
      </c>
      <c r="I28" s="122">
        <f t="shared" si="5"/>
        <v>0.54111728814359117</v>
      </c>
      <c r="J28" s="128">
        <f t="shared" si="6"/>
        <v>102.96956665417632</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7.6682027649769583E-3</v>
      </c>
      <c r="F29" s="128">
        <f t="shared" si="2"/>
        <v>1.6639999999999999</v>
      </c>
      <c r="G29" s="122">
        <f t="shared" si="3"/>
        <v>7.4976422882352149E-3</v>
      </c>
      <c r="H29" s="128">
        <f t="shared" si="4"/>
        <v>1135.2779999999998</v>
      </c>
      <c r="I29" s="122">
        <f t="shared" si="5"/>
        <v>0.58924185281270269</v>
      </c>
      <c r="J29" s="128">
        <f t="shared" si="6"/>
        <v>102.27485481681855</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3.2258064516129034E-5</v>
      </c>
      <c r="F30" s="128">
        <f t="shared" si="2"/>
        <v>7.0000000000000001E-3</v>
      </c>
      <c r="G30" s="122">
        <f t="shared" si="3"/>
        <v>1.8339959582084035E-5</v>
      </c>
      <c r="H30" s="128">
        <f t="shared" si="4"/>
        <v>2.7770000000000001</v>
      </c>
      <c r="I30" s="122">
        <f t="shared" si="5"/>
        <v>-3.701821542899681E-2</v>
      </c>
      <c r="J30" s="128">
        <f t="shared" si="6"/>
        <v>175.88950712651152</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1.0046082949308756E-2</v>
      </c>
      <c r="F31" s="128">
        <f t="shared" si="2"/>
        <v>2.1800000000000002</v>
      </c>
      <c r="G31" s="122">
        <f t="shared" si="3"/>
        <v>9.5892033972182957E-3</v>
      </c>
      <c r="H31" s="128">
        <f t="shared" si="4"/>
        <v>1451.9779999999998</v>
      </c>
      <c r="I31" s="122">
        <f t="shared" si="5"/>
        <v>0.58923392094998317</v>
      </c>
      <c r="J31" s="128">
        <f t="shared" si="6"/>
        <v>104.76452040033894</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1.6262672811059909E-2</v>
      </c>
      <c r="F32" s="128">
        <f t="shared" si="2"/>
        <v>3.5290000000000004</v>
      </c>
      <c r="G32" s="122">
        <f t="shared" si="3"/>
        <v>1.6192638920075549E-2</v>
      </c>
      <c r="H32" s="128">
        <f t="shared" si="4"/>
        <v>2451.8569999999995</v>
      </c>
      <c r="I32" s="122">
        <f t="shared" si="5"/>
        <v>0.35159989088398258</v>
      </c>
      <c r="J32" s="128">
        <f t="shared" si="6"/>
        <v>100.43250449373964</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8.078341013824885E-3</v>
      </c>
      <c r="F33" s="128">
        <f t="shared" si="2"/>
        <v>1.7529999999999999</v>
      </c>
      <c r="G33" s="122">
        <f t="shared" si="3"/>
        <v>8.0145755458399942E-3</v>
      </c>
      <c r="H33" s="128">
        <f t="shared" si="4"/>
        <v>1213.5510000000002</v>
      </c>
      <c r="I33" s="122">
        <f t="shared" si="5"/>
        <v>7.4917816939636395E-2</v>
      </c>
      <c r="J33" s="128">
        <f t="shared" si="6"/>
        <v>100.79561877756569</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5.7400921658986179E-2</v>
      </c>
      <c r="F34" s="128">
        <f t="shared" si="2"/>
        <v>12.456000000000001</v>
      </c>
      <c r="G34" s="122">
        <f t="shared" si="3"/>
        <v>5.9421541692533254E-2</v>
      </c>
      <c r="H34" s="128">
        <f t="shared" si="4"/>
        <v>8997.491</v>
      </c>
      <c r="I34" s="122">
        <f t="shared" si="5"/>
        <v>-0.26232509798753911</v>
      </c>
      <c r="J34" s="128">
        <f t="shared" si="6"/>
        <v>96.599515973512723</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1.0414746543778801E-3</v>
      </c>
      <c r="F35" s="128">
        <f t="shared" si="2"/>
        <v>0.22600000000000001</v>
      </c>
      <c r="G35" s="122">
        <f t="shared" si="3"/>
        <v>1.0443540398103266E-3</v>
      </c>
      <c r="H35" s="128">
        <f t="shared" si="4"/>
        <v>158.13400000000004</v>
      </c>
      <c r="I35" s="122">
        <f t="shared" si="5"/>
        <v>7.0510886531422561E-3</v>
      </c>
      <c r="J35" s="128">
        <f t="shared" si="6"/>
        <v>99.724290295945096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0.217</v>
      </c>
      <c r="G36" s="122">
        <f t="shared" si="3"/>
        <v>9.999999999999998E-4</v>
      </c>
      <c r="H36" s="128">
        <f t="shared" si="4"/>
        <v>151.41799999999998</v>
      </c>
      <c r="I36" s="122">
        <f t="shared" si="5"/>
        <v>-0.19126077971648367</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4.2686635944700457E-2</v>
      </c>
      <c r="F37" s="128">
        <f t="shared" si="2"/>
        <v>9.2629999999999999</v>
      </c>
      <c r="G37" s="122">
        <f t="shared" si="3"/>
        <v>4.4775918318826026E-2</v>
      </c>
      <c r="H37" s="128">
        <f t="shared" si="4"/>
        <v>6779.8799999999992</v>
      </c>
      <c r="I37" s="122">
        <f t="shared" si="5"/>
        <v>-0.55971491730511458</v>
      </c>
      <c r="J37" s="128">
        <f t="shared" si="6"/>
        <v>95.33391507629419</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4.6069124423963138E-2</v>
      </c>
      <c r="F38" s="128">
        <f t="shared" si="2"/>
        <v>9.9970000000000017</v>
      </c>
      <c r="G38" s="122">
        <f t="shared" si="3"/>
        <v>4.8331539182924078E-2</v>
      </c>
      <c r="H38" s="128">
        <f t="shared" si="4"/>
        <v>7318.2649999999985</v>
      </c>
      <c r="I38" s="122">
        <f t="shared" si="5"/>
        <v>-0.48853929434796606</v>
      </c>
      <c r="J38" s="128">
        <f t="shared" si="6"/>
        <v>95.318968116454556</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2.4746543778801848E-3</v>
      </c>
      <c r="F39" s="128">
        <f t="shared" si="2"/>
        <v>0.53700000000000014</v>
      </c>
      <c r="G39" s="122">
        <f t="shared" si="3"/>
        <v>2.7091362981944023E-3</v>
      </c>
      <c r="H39" s="128">
        <f t="shared" si="4"/>
        <v>410.21200000000005</v>
      </c>
      <c r="I39" s="122">
        <f t="shared" si="5"/>
        <v>-0.37857141017438906</v>
      </c>
      <c r="J39" s="128">
        <f t="shared" si="6"/>
        <v>91.3447721153603</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2.6405529953917057E-3</v>
      </c>
      <c r="F40" s="128">
        <f t="shared" si="2"/>
        <v>0.57300000000000018</v>
      </c>
      <c r="G40" s="122">
        <f t="shared" si="3"/>
        <v>2.9174734839979401E-3</v>
      </c>
      <c r="H40" s="128">
        <f t="shared" si="4"/>
        <v>441.7580000000001</v>
      </c>
      <c r="I40" s="122">
        <f t="shared" si="5"/>
        <v>-0.49826151937431468</v>
      </c>
      <c r="J40" s="128">
        <f t="shared" si="6"/>
        <v>90.508208896323595</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2.9815668202764979E-3</v>
      </c>
      <c r="F41" s="128">
        <f t="shared" si="2"/>
        <v>0.64700000000000002</v>
      </c>
      <c r="G41" s="122">
        <f t="shared" si="3"/>
        <v>3.0268990476693663E-3</v>
      </c>
      <c r="H41" s="128">
        <f t="shared" si="4"/>
        <v>458.32700000000011</v>
      </c>
      <c r="I41" s="122">
        <f t="shared" si="5"/>
        <v>-0.15911649780922718</v>
      </c>
      <c r="J41" s="128">
        <f t="shared" si="6"/>
        <v>98.502354169103427</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5.7096774193548371E-3</v>
      </c>
      <c r="F42" s="128">
        <f t="shared" si="2"/>
        <v>1.2389999999999997</v>
      </c>
      <c r="G42" s="122">
        <f t="shared" si="3"/>
        <v>6.4513135822689511E-3</v>
      </c>
      <c r="H42" s="128">
        <f t="shared" si="4"/>
        <v>976.84500000000003</v>
      </c>
      <c r="I42" s="122">
        <f t="shared" si="5"/>
        <v>-0.63261361162183494</v>
      </c>
      <c r="J42" s="128">
        <f t="shared" si="6"/>
        <v>88.504106125728313</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5.7281105990783406E-3</v>
      </c>
      <c r="F43" s="128">
        <f t="shared" si="2"/>
        <v>1.2429999999999999</v>
      </c>
      <c r="G43" s="122">
        <f t="shared" si="3"/>
        <v>5.7460011359283577E-3</v>
      </c>
      <c r="H43" s="128">
        <f t="shared" si="4"/>
        <v>870.048</v>
      </c>
      <c r="I43" s="122">
        <f t="shared" si="5"/>
        <v>-5.1063552493173917E-2</v>
      </c>
      <c r="J43" s="128">
        <f t="shared" si="6"/>
        <v>99.688643694513885</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0.15402764976958525</v>
      </c>
      <c r="F44" s="128">
        <f t="shared" si="2"/>
        <v>33.423999999999999</v>
      </c>
      <c r="G44" s="122">
        <f t="shared" si="3"/>
        <v>0.19053073610799245</v>
      </c>
      <c r="H44" s="128">
        <f t="shared" si="4"/>
        <v>28849.782999999999</v>
      </c>
      <c r="I44" s="122">
        <f t="shared" si="5"/>
        <v>-0.63635719046608252</v>
      </c>
      <c r="J44" s="128">
        <f t="shared" si="6"/>
        <v>80.84136602625766</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0.21235483870967739</v>
      </c>
      <c r="F45" s="128">
        <f t="shared" si="2"/>
        <v>46.080999999999996</v>
      </c>
      <c r="G45" s="122">
        <f t="shared" si="3"/>
        <v>0.21804121702835863</v>
      </c>
      <c r="H45" s="128">
        <f t="shared" si="4"/>
        <v>33015.365000000005</v>
      </c>
      <c r="I45" s="122">
        <f t="shared" si="5"/>
        <v>-0.14724275320225128</v>
      </c>
      <c r="J45" s="128">
        <f t="shared" si="6"/>
        <v>97.392062658528616</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0.28676497695852532</v>
      </c>
      <c r="F46" s="128">
        <f t="shared" si="2"/>
        <v>62.227999999999994</v>
      </c>
      <c r="G46" s="122">
        <f t="shared" si="3"/>
        <v>0.27894050245017105</v>
      </c>
      <c r="H46" s="128">
        <f t="shared" si="4"/>
        <v>42236.612999999998</v>
      </c>
      <c r="I46" s="122">
        <f t="shared" si="5"/>
        <v>0.46423600381007762</v>
      </c>
      <c r="J46" s="128">
        <f t="shared" si="6"/>
        <v>102.80506933902581</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0.29327188940092158</v>
      </c>
      <c r="F47" s="128">
        <f t="shared" si="2"/>
        <v>63.639999999999986</v>
      </c>
      <c r="G47" s="122">
        <f t="shared" si="3"/>
        <v>0.29959698318561867</v>
      </c>
      <c r="H47" s="128">
        <f t="shared" si="4"/>
        <v>45364.376000000004</v>
      </c>
      <c r="I47" s="122">
        <f t="shared" si="5"/>
        <v>0.2055776518112557</v>
      </c>
      <c r="J47" s="128">
        <f t="shared" si="6"/>
        <v>97.88879924041882</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0.41448387096774192</v>
      </c>
      <c r="F48" s="128">
        <f t="shared" si="2"/>
        <v>89.942999999999998</v>
      </c>
      <c r="G48" s="122">
        <f t="shared" si="3"/>
        <v>0.41974617945026349</v>
      </c>
      <c r="H48" s="128">
        <f t="shared" si="4"/>
        <v>63557.126999999993</v>
      </c>
      <c r="I48" s="122">
        <f t="shared" si="5"/>
        <v>5.5868357696841203E-2</v>
      </c>
      <c r="J48" s="128">
        <f t="shared" si="6"/>
        <v>98.746311761690464</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4.2096774193548389E-2</v>
      </c>
      <c r="F49" s="128">
        <f t="shared" si="2"/>
        <v>9.1349999999999998</v>
      </c>
      <c r="G49" s="122">
        <f t="shared" si="3"/>
        <v>4.0206303081535888E-2</v>
      </c>
      <c r="H49" s="128">
        <f t="shared" si="4"/>
        <v>6087.9580000000014</v>
      </c>
      <c r="I49" s="122">
        <f t="shared" si="5"/>
        <v>-1.4186019230962535E-2</v>
      </c>
      <c r="J49" s="128">
        <f t="shared" si="6"/>
        <v>104.70192722812325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1.4797235023041474E-2</v>
      </c>
      <c r="F50" s="128">
        <f t="shared" si="2"/>
        <v>3.2109999999999999</v>
      </c>
      <c r="G50" s="122">
        <f t="shared" si="3"/>
        <v>1.4796417863133841E-2</v>
      </c>
      <c r="H50" s="128">
        <f t="shared" si="4"/>
        <v>2240.444</v>
      </c>
      <c r="I50" s="122">
        <f t="shared" si="5"/>
        <v>1.1590660704518764E-2</v>
      </c>
      <c r="J50" s="128">
        <f t="shared" si="6"/>
        <v>100.00552268741794</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0.21478801843317974</v>
      </c>
      <c r="F51" s="128">
        <f t="shared" si="2"/>
        <v>46.609000000000002</v>
      </c>
      <c r="G51" s="122">
        <f t="shared" si="3"/>
        <v>0.20451532842858841</v>
      </c>
      <c r="H51" s="128">
        <f t="shared" si="4"/>
        <v>30967.302</v>
      </c>
      <c r="I51" s="122">
        <f t="shared" si="5"/>
        <v>0.22243280874639781</v>
      </c>
      <c r="J51" s="128">
        <f t="shared" si="6"/>
        <v>105.02294379767152</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0.15569124423963132</v>
      </c>
      <c r="F52" s="128">
        <f t="shared" si="2"/>
        <v>33.784999999999997</v>
      </c>
      <c r="G52" s="122">
        <f t="shared" si="3"/>
        <v>0.16380633081932131</v>
      </c>
      <c r="H52" s="128">
        <f t="shared" si="4"/>
        <v>24803.226999999992</v>
      </c>
      <c r="I52" s="122">
        <f t="shared" si="5"/>
        <v>-0.14632311640077408</v>
      </c>
      <c r="J52" s="128">
        <f t="shared" si="6"/>
        <v>95.045926162255029</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7.0797235023041472E-2</v>
      </c>
      <c r="F53" s="128">
        <f t="shared" si="2"/>
        <v>15.363</v>
      </c>
      <c r="G53" s="122">
        <f t="shared" si="3"/>
        <v>7.1362182831631649E-2</v>
      </c>
      <c r="H53" s="128">
        <f t="shared" si="4"/>
        <v>10805.519</v>
      </c>
      <c r="I53" s="122">
        <f t="shared" si="5"/>
        <v>-6.1415791441786702E-3</v>
      </c>
      <c r="J53" s="128">
        <f t="shared" si="6"/>
        <v>99.208337264678278</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2.9400921658986175E-2</v>
      </c>
      <c r="F54" s="128">
        <f t="shared" si="2"/>
        <v>6.38</v>
      </c>
      <c r="G54" s="122">
        <f t="shared" si="3"/>
        <v>3.4544955025162132E-2</v>
      </c>
      <c r="H54" s="128">
        <f t="shared" si="4"/>
        <v>5230.7280000000001</v>
      </c>
      <c r="I54" s="122">
        <f t="shared" si="5"/>
        <v>-0.45586784040863598</v>
      </c>
      <c r="J54" s="128">
        <f t="shared" si="6"/>
        <v>85.109161779399898</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0.17436866359447009</v>
      </c>
      <c r="F55" s="128">
        <f t="shared" si="2"/>
        <v>37.838000000000008</v>
      </c>
      <c r="G55" s="122">
        <f t="shared" si="3"/>
        <v>0.17390801622000024</v>
      </c>
      <c r="H55" s="128">
        <f t="shared" si="4"/>
        <v>26332.803999999996</v>
      </c>
      <c r="I55" s="122">
        <f t="shared" si="5"/>
        <v>2.5598356982503194E-3</v>
      </c>
      <c r="J55" s="128">
        <f t="shared" si="6"/>
        <v>100.26487989713316</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0.2015345622119816</v>
      </c>
      <c r="F56" s="128">
        <f t="shared" si="2"/>
        <v>43.733000000000004</v>
      </c>
      <c r="G56" s="122">
        <f t="shared" si="3"/>
        <v>0.21753300136047227</v>
      </c>
      <c r="H56" s="128">
        <f t="shared" si="4"/>
        <v>32938.411999999989</v>
      </c>
      <c r="I56" s="122">
        <f t="shared" si="5"/>
        <v>-0.41669759294894632</v>
      </c>
      <c r="J56" s="128">
        <f t="shared" si="6"/>
        <v>92.64551169319833</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0.2547465437788019</v>
      </c>
      <c r="F57" s="128">
        <f t="shared" si="2"/>
        <v>55.280000000000008</v>
      </c>
      <c r="G57" s="122">
        <f t="shared" si="3"/>
        <v>0.26363936255927295</v>
      </c>
      <c r="H57" s="128">
        <f t="shared" si="4"/>
        <v>39919.744999999995</v>
      </c>
      <c r="I57" s="122">
        <f t="shared" si="5"/>
        <v>-0.26458635668148944</v>
      </c>
      <c r="J57" s="128">
        <f t="shared" si="6"/>
        <v>96.62690021165875</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0.29594470046082949</v>
      </c>
      <c r="F58" s="128">
        <f t="shared" si="2"/>
        <v>64.22</v>
      </c>
      <c r="G58" s="122">
        <f t="shared" si="3"/>
        <v>0.30413530095497232</v>
      </c>
      <c r="H58" s="128">
        <f t="shared" si="4"/>
        <v>46051.559000000001</v>
      </c>
      <c r="I58" s="122">
        <f t="shared" si="5"/>
        <v>-0.27999796449753739</v>
      </c>
      <c r="J58" s="128">
        <f t="shared" si="6"/>
        <v>97.30692212695314</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0.10872811059907832</v>
      </c>
      <c r="F59" s="128">
        <f t="shared" si="2"/>
        <v>23.593999999999994</v>
      </c>
      <c r="G59" s="122">
        <f t="shared" si="3"/>
        <v>0.11783931897132441</v>
      </c>
      <c r="H59" s="128">
        <f t="shared" si="4"/>
        <v>17842.993999999999</v>
      </c>
      <c r="I59" s="122">
        <f t="shared" si="5"/>
        <v>-0.37942552676011215</v>
      </c>
      <c r="J59" s="128">
        <f t="shared" si="6"/>
        <v>92.268108427830214</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9.3350230414746549E-2</v>
      </c>
      <c r="F60" s="128">
        <f t="shared" si="2"/>
        <v>20.257000000000001</v>
      </c>
      <c r="G60" s="122">
        <f t="shared" si="3"/>
        <v>0.10279933033060798</v>
      </c>
      <c r="H60" s="128">
        <f t="shared" si="4"/>
        <v>15565.668999999998</v>
      </c>
      <c r="I60" s="122">
        <f t="shared" si="5"/>
        <v>-0.34497974231029566</v>
      </c>
      <c r="J60" s="128">
        <f t="shared" si="6"/>
        <v>90.808208686308916</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7.4958525345622126E-2</v>
      </c>
      <c r="F61" s="128">
        <f t="shared" si="2"/>
        <v>16.266000000000002</v>
      </c>
      <c r="G61" s="122">
        <f t="shared" si="3"/>
        <v>8.6698034579772557E-2</v>
      </c>
      <c r="H61" s="128">
        <f t="shared" si="4"/>
        <v>13127.643</v>
      </c>
      <c r="I61" s="122">
        <f t="shared" si="5"/>
        <v>-0.61296244352111862</v>
      </c>
      <c r="J61" s="128">
        <f t="shared" si="6"/>
        <v>86.459313303868868</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5.1004608294930871E-2</v>
      </c>
      <c r="F62" s="128">
        <f t="shared" si="2"/>
        <v>11.068</v>
      </c>
      <c r="G62" s="122">
        <f t="shared" si="3"/>
        <v>5.9826843572098436E-2</v>
      </c>
      <c r="H62" s="128">
        <f t="shared" si="4"/>
        <v>9058.8610000000008</v>
      </c>
      <c r="I62" s="122">
        <f t="shared" si="5"/>
        <v>-0.57471152730870556</v>
      </c>
      <c r="J62" s="128">
        <f t="shared" si="6"/>
        <v>85.253717645097353</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9.2138248847926249E-2</v>
      </c>
      <c r="F63" s="128">
        <f t="shared" si="2"/>
        <v>19.993999999999996</v>
      </c>
      <c r="G63" s="122">
        <f t="shared" si="3"/>
        <v>0.10331892509477078</v>
      </c>
      <c r="H63" s="128">
        <f t="shared" si="4"/>
        <v>15644.345000000001</v>
      </c>
      <c r="I63" s="122">
        <f t="shared" si="5"/>
        <v>-0.40127720992332344</v>
      </c>
      <c r="J63" s="128">
        <f t="shared" si="6"/>
        <v>89.17848183516341</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0.15037327188940092</v>
      </c>
      <c r="F64" s="128">
        <f t="shared" si="2"/>
        <v>32.631</v>
      </c>
      <c r="G64" s="122">
        <f t="shared" si="3"/>
        <v>0.1630484684779881</v>
      </c>
      <c r="H64" s="128">
        <f t="shared" si="4"/>
        <v>24688.473000000002</v>
      </c>
      <c r="I64" s="122">
        <f t="shared" si="5"/>
        <v>-0.62518916893471355</v>
      </c>
      <c r="J64" s="128">
        <f t="shared" si="6"/>
        <v>92.226117358288235</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0.22491705069124424</v>
      </c>
      <c r="F65" s="128">
        <f t="shared" si="2"/>
        <v>48.807000000000002</v>
      </c>
      <c r="G65" s="122">
        <f t="shared" si="3"/>
        <v>0.2385151699269572</v>
      </c>
      <c r="H65" s="128">
        <f t="shared" si="4"/>
        <v>36115.490000000005</v>
      </c>
      <c r="I65" s="122">
        <f t="shared" si="5"/>
        <v>-0.41580121969526374</v>
      </c>
      <c r="J65" s="128">
        <f t="shared" si="6"/>
        <v>94.298845125919144</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7.6202764976958534E-2</v>
      </c>
      <c r="F66" s="128">
        <f t="shared" si="2"/>
        <v>16.536000000000001</v>
      </c>
      <c r="G66" s="122">
        <f t="shared" si="3"/>
        <v>8.6933284021714755E-2</v>
      </c>
      <c r="H66" s="128">
        <f t="shared" si="4"/>
        <v>13163.264000000005</v>
      </c>
      <c r="I66" s="122">
        <f t="shared" si="5"/>
        <v>-0.66508541826223266</v>
      </c>
      <c r="J66" s="128">
        <f t="shared" si="6"/>
        <v>87.656604526666811</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7.3082949308755765E-2</v>
      </c>
      <c r="F67" s="128">
        <f t="shared" si="2"/>
        <v>15.859</v>
      </c>
      <c r="G67" s="122">
        <f t="shared" si="3"/>
        <v>8.5643120368780468E-2</v>
      </c>
      <c r="H67" s="128">
        <f t="shared" si="4"/>
        <v>12967.91</v>
      </c>
      <c r="I67" s="122">
        <f t="shared" si="5"/>
        <v>-0.55370528011148645</v>
      </c>
      <c r="J67" s="128">
        <f t="shared" si="6"/>
        <v>85.334290710169796</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0.12782488479262671</v>
      </c>
      <c r="F68" s="128">
        <f t="shared" si="2"/>
        <v>27.738</v>
      </c>
      <c r="G68" s="122">
        <f t="shared" si="3"/>
        <v>0.13351336697090171</v>
      </c>
      <c r="H68" s="128">
        <f t="shared" si="4"/>
        <v>20216.326999999997</v>
      </c>
      <c r="I68" s="122">
        <f t="shared" si="5"/>
        <v>-0.24864475482528434</v>
      </c>
      <c r="J68" s="128">
        <f t="shared" si="6"/>
        <v>95.739391262962641</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0.13052073732718894</v>
      </c>
      <c r="F69" s="128">
        <f t="shared" si="2"/>
        <v>28.323</v>
      </c>
      <c r="G69" s="122">
        <f t="shared" si="3"/>
        <v>0.13635804858074999</v>
      </c>
      <c r="H69" s="128">
        <f t="shared" si="4"/>
        <v>20647.063000000002</v>
      </c>
      <c r="I69" s="122">
        <f t="shared" si="5"/>
        <v>-0.2462498879388314</v>
      </c>
      <c r="J69" s="128">
        <f t="shared" si="6"/>
        <v>95.719129663179174</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5.5930875576036855E-2</v>
      </c>
      <c r="F70" s="128">
        <f t="shared" si="2"/>
        <v>12.136999999999997</v>
      </c>
      <c r="G70" s="122">
        <f t="shared" si="3"/>
        <v>5.8459846253417685E-2</v>
      </c>
      <c r="H70" s="128">
        <f t="shared" si="4"/>
        <v>8851.8729999999996</v>
      </c>
      <c r="I70" s="122">
        <f t="shared" si="5"/>
        <v>-0.17345776677393651</v>
      </c>
      <c r="J70" s="128">
        <f t="shared" si="6"/>
        <v>95.674003885644879</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4.4281105990783408E-2</v>
      </c>
      <c r="F71" s="128">
        <f t="shared" si="2"/>
        <v>9.609</v>
      </c>
      <c r="G71" s="122">
        <f t="shared" si="3"/>
        <v>4.6186285646356427E-2</v>
      </c>
      <c r="H71" s="128">
        <f t="shared" si="4"/>
        <v>6993.4349999999977</v>
      </c>
      <c r="I71" s="122">
        <f t="shared" si="5"/>
        <v>-0.21552324687654606</v>
      </c>
      <c r="J71" s="128">
        <f t="shared" si="6"/>
        <v>95.875010018859754</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3.3078341013824883E-2</v>
      </c>
      <c r="F72" s="128">
        <f t="shared" si="2"/>
        <v>7.177999999999999</v>
      </c>
      <c r="G72" s="122">
        <f t="shared" si="3"/>
        <v>3.345690076477037E-2</v>
      </c>
      <c r="H72" s="128">
        <f t="shared" si="4"/>
        <v>5065.9769999999999</v>
      </c>
      <c r="I72" s="122">
        <f t="shared" si="5"/>
        <v>-9.8413489079813024E-2</v>
      </c>
      <c r="J72" s="128">
        <f t="shared" si="6"/>
        <v>98.868515187323908</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3.1179723502304142E-2</v>
      </c>
      <c r="F73" s="128">
        <f t="shared" ref="F73:F136" si="8">SUMPRODUCT($K$2:$AI$2,$K73:$AI73)</f>
        <v>6.7659999999999991</v>
      </c>
      <c r="G73" s="122">
        <f t="shared" ref="G73:G136" si="9">SUMPRODUCT($K$3:$AI$3,$K73:$AI73)/$J$3</f>
        <v>3.2252149678373768E-2</v>
      </c>
      <c r="H73" s="128">
        <f t="shared" ref="H73:H136" si="10">SUMPRODUCT($K$3:$AI$3,$K73:$AI73)</f>
        <v>4883.5559999999996</v>
      </c>
      <c r="I73" s="122">
        <f t="shared" ref="I73:I136" si="11">CORREL($K$4:$AI$4,$K73:$AI73)</f>
        <v>-0.18801528057880471</v>
      </c>
      <c r="J73" s="128">
        <f t="shared" si="6"/>
        <v>96.674869158291415</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1.3940092165898617E-2</v>
      </c>
      <c r="F74" s="128">
        <f t="shared" si="8"/>
        <v>3.0249999999999999</v>
      </c>
      <c r="G74" s="122">
        <f t="shared" si="9"/>
        <v>1.5540827378515107E-2</v>
      </c>
      <c r="H74" s="128">
        <f t="shared" si="10"/>
        <v>2353.1610000000005</v>
      </c>
      <c r="I74" s="122">
        <f t="shared" si="11"/>
        <v>-0.49992128194790592</v>
      </c>
      <c r="J74" s="128">
        <f t="shared" ref="J74:J137" si="12">$E74/$G74*100</f>
        <v>89.699807007511879</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5.1322580645161299E-2</v>
      </c>
      <c r="F75" s="128">
        <f t="shared" si="8"/>
        <v>11.137000000000002</v>
      </c>
      <c r="G75" s="122">
        <f t="shared" si="9"/>
        <v>5.614545166360671E-2</v>
      </c>
      <c r="H75" s="128">
        <f t="shared" si="10"/>
        <v>8501.4320000000007</v>
      </c>
      <c r="I75" s="122">
        <f t="shared" si="11"/>
        <v>-0.42278991597207588</v>
      </c>
      <c r="J75" s="128">
        <f t="shared" si="12"/>
        <v>91.410041462768064</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8.7281105990783415E-3</v>
      </c>
      <c r="F76" s="128">
        <f t="shared" si="8"/>
        <v>1.8940000000000001</v>
      </c>
      <c r="G76" s="122">
        <f t="shared" si="9"/>
        <v>9.9364012204625606E-3</v>
      </c>
      <c r="H76" s="128">
        <f t="shared" si="10"/>
        <v>1504.55</v>
      </c>
      <c r="I76" s="122">
        <f t="shared" si="11"/>
        <v>-0.58909279340118226</v>
      </c>
      <c r="J76" s="128">
        <f t="shared" si="12"/>
        <v>87.839756119188081</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5.2129032258064513E-2</v>
      </c>
      <c r="F77" s="128">
        <f t="shared" si="8"/>
        <v>11.311999999999999</v>
      </c>
      <c r="G77" s="122">
        <f t="shared" si="9"/>
        <v>5.4027539658428977E-2</v>
      </c>
      <c r="H77" s="128">
        <f t="shared" si="10"/>
        <v>8180.7419999999993</v>
      </c>
      <c r="I77" s="122">
        <f t="shared" si="11"/>
        <v>-0.22220449914972734</v>
      </c>
      <c r="J77" s="128">
        <f t="shared" si="12"/>
        <v>96.486037653450182</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3.4262672811059915E-2</v>
      </c>
      <c r="F78" s="128">
        <f t="shared" si="8"/>
        <v>7.4350000000000014</v>
      </c>
      <c r="G78" s="122">
        <f t="shared" si="9"/>
        <v>3.7934168989155852E-2</v>
      </c>
      <c r="H78" s="128">
        <f t="shared" si="10"/>
        <v>5743.9160000000011</v>
      </c>
      <c r="I78" s="122">
        <f t="shared" si="11"/>
        <v>-0.36043838473040252</v>
      </c>
      <c r="J78" s="128">
        <f t="shared" si="12"/>
        <v>90.321400795294863</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8.0585253456221195E-2</v>
      </c>
      <c r="F79" s="128">
        <f t="shared" si="8"/>
        <v>17.486999999999998</v>
      </c>
      <c r="G79" s="122">
        <f t="shared" si="9"/>
        <v>8.5584395514403833E-2</v>
      </c>
      <c r="H79" s="128">
        <f t="shared" si="10"/>
        <v>12959.018</v>
      </c>
      <c r="I79" s="122">
        <f t="shared" si="11"/>
        <v>-0.48470131088109214</v>
      </c>
      <c r="J79" s="128">
        <f t="shared" si="12"/>
        <v>94.158815952212592</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6.6165898617511543E-2</v>
      </c>
      <c r="F80" s="128">
        <f t="shared" si="8"/>
        <v>14.358000000000004</v>
      </c>
      <c r="G80" s="122">
        <f t="shared" si="9"/>
        <v>7.860336287627627E-2</v>
      </c>
      <c r="H80" s="128">
        <f t="shared" si="10"/>
        <v>11901.964</v>
      </c>
      <c r="I80" s="122">
        <f t="shared" si="11"/>
        <v>-0.52230986104540833</v>
      </c>
      <c r="J80" s="128">
        <f t="shared" si="12"/>
        <v>84.176931108734337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0.34116129032258069</v>
      </c>
      <c r="F81" s="128">
        <f t="shared" si="8"/>
        <v>74.032000000000011</v>
      </c>
      <c r="G81" s="122">
        <f t="shared" si="9"/>
        <v>0.37014716216037724</v>
      </c>
      <c r="H81" s="128">
        <f t="shared" si="10"/>
        <v>56046.942999999999</v>
      </c>
      <c r="I81" s="122">
        <f t="shared" si="11"/>
        <v>-0.54245434692992156</v>
      </c>
      <c r="J81" s="128">
        <f t="shared" si="12"/>
        <v>92.169095213747028</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0.20504147465437789</v>
      </c>
      <c r="F82" s="128">
        <f t="shared" si="8"/>
        <v>44.494</v>
      </c>
      <c r="G82" s="122">
        <f t="shared" si="9"/>
        <v>0.23334947628419345</v>
      </c>
      <c r="H82" s="128">
        <f t="shared" si="10"/>
        <v>35333.311000000002</v>
      </c>
      <c r="I82" s="122">
        <f t="shared" si="11"/>
        <v>-0.59398231937929968</v>
      </c>
      <c r="J82" s="128">
        <f t="shared" si="12"/>
        <v>87.868838584690195</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0.1118110599078341</v>
      </c>
      <c r="F83" s="128">
        <f t="shared" si="8"/>
        <v>24.263000000000002</v>
      </c>
      <c r="G83" s="122">
        <f t="shared" si="9"/>
        <v>0.13619121240539428</v>
      </c>
      <c r="H83" s="128">
        <f t="shared" si="10"/>
        <v>20621.800999999992</v>
      </c>
      <c r="I83" s="122">
        <f t="shared" si="11"/>
        <v>-0.58595015007609463</v>
      </c>
      <c r="J83" s="128">
        <f t="shared" si="12"/>
        <v>82.098586195863447</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2.366820276497696E-2</v>
      </c>
      <c r="F84" s="128">
        <f t="shared" si="8"/>
        <v>5.1360000000000001</v>
      </c>
      <c r="G84" s="122">
        <f t="shared" si="9"/>
        <v>3.100067363193279E-2</v>
      </c>
      <c r="H84" s="128">
        <f t="shared" si="10"/>
        <v>4694.0599999999995</v>
      </c>
      <c r="I84" s="122">
        <f t="shared" si="11"/>
        <v>-0.54203731612536721</v>
      </c>
      <c r="J84" s="128">
        <f t="shared" si="12"/>
        <v>76.347382143970933</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0.12083410138248848</v>
      </c>
      <c r="F85" s="128">
        <f t="shared" si="8"/>
        <v>26.221</v>
      </c>
      <c r="G85" s="122">
        <f t="shared" si="9"/>
        <v>0.13392666657861022</v>
      </c>
      <c r="H85" s="128">
        <f t="shared" si="10"/>
        <v>20278.907999999999</v>
      </c>
      <c r="I85" s="122">
        <f t="shared" si="11"/>
        <v>-0.64174358611126503</v>
      </c>
      <c r="J85" s="128">
        <f t="shared" si="12"/>
        <v>90.224078945146559</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0.27789400921658985</v>
      </c>
      <c r="F86" s="128">
        <f t="shared" si="8"/>
        <v>60.303000000000004</v>
      </c>
      <c r="G86" s="122">
        <f t="shared" si="9"/>
        <v>0.30027916099803198</v>
      </c>
      <c r="H86" s="128">
        <f t="shared" si="10"/>
        <v>45467.670000000006</v>
      </c>
      <c r="I86" s="122">
        <f t="shared" si="11"/>
        <v>-0.39199884516338329</v>
      </c>
      <c r="J86" s="128">
        <f t="shared" si="12"/>
        <v>92.545219685894608</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0.36802304147465431</v>
      </c>
      <c r="F87" s="128">
        <f t="shared" si="8"/>
        <v>79.86099999999999</v>
      </c>
      <c r="G87" s="122">
        <f t="shared" si="9"/>
        <v>0.38837125705002062</v>
      </c>
      <c r="H87" s="128">
        <f t="shared" si="10"/>
        <v>58806.399000000019</v>
      </c>
      <c r="I87" s="122">
        <f t="shared" si="11"/>
        <v>-0.44303139123882457</v>
      </c>
      <c r="J87" s="128">
        <f t="shared" si="12"/>
        <v>94.760627825569088</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0.38837788018433184</v>
      </c>
      <c r="F88" s="128">
        <f t="shared" si="8"/>
        <v>84.278000000000006</v>
      </c>
      <c r="G88" s="122">
        <f t="shared" si="9"/>
        <v>0.40960850757505707</v>
      </c>
      <c r="H88" s="128">
        <f t="shared" si="10"/>
        <v>62022.100999999988</v>
      </c>
      <c r="I88" s="122">
        <f t="shared" si="11"/>
        <v>-0.59732228403345078</v>
      </c>
      <c r="J88" s="128">
        <f t="shared" si="12"/>
        <v>94.816849016048593</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4.0783410138248849E-3</v>
      </c>
      <c r="F89" s="128">
        <f t="shared" si="8"/>
        <v>0.88500000000000001</v>
      </c>
      <c r="G89" s="122">
        <f t="shared" si="9"/>
        <v>3.9851404720706914E-3</v>
      </c>
      <c r="H89" s="128">
        <f t="shared" si="10"/>
        <v>603.42199999999991</v>
      </c>
      <c r="I89" s="122">
        <f t="shared" si="11"/>
        <v>0.34618253692630624</v>
      </c>
      <c r="J89" s="128">
        <f t="shared" si="12"/>
        <v>102.33870154408299</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2.3917050691244238E-2</v>
      </c>
      <c r="F90" s="128">
        <f t="shared" si="8"/>
        <v>5.1899999999999995</v>
      </c>
      <c r="G90" s="122">
        <f t="shared" si="9"/>
        <v>2.3528635961378438E-2</v>
      </c>
      <c r="H90" s="128">
        <f t="shared" si="10"/>
        <v>3562.6590000000001</v>
      </c>
      <c r="I90" s="122">
        <f t="shared" si="11"/>
        <v>0.3190117954176277</v>
      </c>
      <c r="J90" s="128">
        <f t="shared" si="12"/>
        <v>101.65081703207687</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2.3198156682027654E-2</v>
      </c>
      <c r="F91" s="128">
        <f t="shared" si="8"/>
        <v>5.0340000000000007</v>
      </c>
      <c r="G91" s="122">
        <f t="shared" si="9"/>
        <v>2.4751376982921451E-2</v>
      </c>
      <c r="H91" s="128">
        <f t="shared" si="10"/>
        <v>3747.8040000000001</v>
      </c>
      <c r="I91" s="122">
        <f t="shared" si="11"/>
        <v>-0.28093061384290885</v>
      </c>
      <c r="J91" s="128">
        <f t="shared" si="12"/>
        <v>93.724711550530998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1.2460829493087558E-2</v>
      </c>
      <c r="F92" s="128">
        <f t="shared" si="8"/>
        <v>2.7040000000000002</v>
      </c>
      <c r="G92" s="122">
        <f t="shared" si="9"/>
        <v>1.2989499266929957E-2</v>
      </c>
      <c r="H92" s="128">
        <f t="shared" si="10"/>
        <v>1966.8440000000003</v>
      </c>
      <c r="I92" s="122">
        <f t="shared" si="11"/>
        <v>-0.26580963038274136</v>
      </c>
      <c r="J92" s="128">
        <f t="shared" si="12"/>
        <v>95.930021912481706</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0.93666820276497698</v>
      </c>
      <c r="F93" s="128">
        <f t="shared" si="8"/>
        <v>203.25700000000001</v>
      </c>
      <c r="G93" s="122">
        <f t="shared" si="9"/>
        <v>0.93519087558942804</v>
      </c>
      <c r="H93" s="128">
        <f t="shared" si="10"/>
        <v>141604.73200000002</v>
      </c>
      <c r="I93" s="122">
        <f t="shared" si="11"/>
        <v>9.5758509146573981E-2</v>
      </c>
      <c r="J93" s="128">
        <f t="shared" si="12"/>
        <v>100.15797065755349</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0.95399539170506908</v>
      </c>
      <c r="F94" s="128">
        <f t="shared" si="8"/>
        <v>207.017</v>
      </c>
      <c r="G94" s="122">
        <f t="shared" si="9"/>
        <v>0.95288240499808485</v>
      </c>
      <c r="H94" s="128">
        <f t="shared" si="10"/>
        <v>144283.54800000001</v>
      </c>
      <c r="I94" s="122">
        <f t="shared" si="11"/>
        <v>0.19988130822316372</v>
      </c>
      <c r="J94" s="128">
        <f t="shared" si="12"/>
        <v>100.11680210497606</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1.4705069124423964E-2</v>
      </c>
      <c r="F95" s="128">
        <f t="shared" si="8"/>
        <v>3.1910000000000003</v>
      </c>
      <c r="G95" s="122">
        <f t="shared" si="9"/>
        <v>1.5396161618829996E-2</v>
      </c>
      <c r="H95" s="128">
        <f t="shared" si="10"/>
        <v>2331.2560000000003</v>
      </c>
      <c r="I95" s="122">
        <f t="shared" si="11"/>
        <v>-0.26529794262170758</v>
      </c>
      <c r="J95" s="128">
        <f t="shared" si="12"/>
        <v>95.5112676034733</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1.4027649769585251E-2</v>
      </c>
      <c r="F96" s="128">
        <f t="shared" si="8"/>
        <v>3.0439999999999996</v>
      </c>
      <c r="G96" s="122">
        <f t="shared" si="9"/>
        <v>1.4301496519568347E-2</v>
      </c>
      <c r="H96" s="128">
        <f t="shared" si="10"/>
        <v>2165.5039999999999</v>
      </c>
      <c r="I96" s="122">
        <f t="shared" si="11"/>
        <v>-0.14436993008850221</v>
      </c>
      <c r="J96" s="128">
        <f t="shared" si="12"/>
        <v>98.085188150705775</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1.1778801843317973E-2</v>
      </c>
      <c r="F97" s="128">
        <f t="shared" si="8"/>
        <v>2.556</v>
      </c>
      <c r="G97" s="122">
        <f t="shared" si="9"/>
        <v>1.1988845447701065E-2</v>
      </c>
      <c r="H97" s="128">
        <f t="shared" si="10"/>
        <v>1815.327</v>
      </c>
      <c r="I97" s="122">
        <f t="shared" si="11"/>
        <v>-5.1998119692036403E-2</v>
      </c>
      <c r="J97" s="128">
        <f t="shared" si="12"/>
        <v>98.248008073009487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4.0414746543778798E-3</v>
      </c>
      <c r="F98" s="128">
        <f t="shared" si="8"/>
        <v>0.877</v>
      </c>
      <c r="G98" s="122">
        <f t="shared" si="9"/>
        <v>3.9721235256046181E-3</v>
      </c>
      <c r="H98" s="128">
        <f t="shared" si="10"/>
        <v>601.45100000000002</v>
      </c>
      <c r="I98" s="122">
        <f t="shared" si="11"/>
        <v>0.10602824506175614</v>
      </c>
      <c r="J98" s="128">
        <f t="shared" si="12"/>
        <v>101.74594592353986</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1.7926267281105992E-3</v>
      </c>
      <c r="F99" s="128">
        <f t="shared" si="8"/>
        <v>0.38900000000000001</v>
      </c>
      <c r="G99" s="122">
        <f t="shared" si="9"/>
        <v>1.8095999154657968E-3</v>
      </c>
      <c r="H99" s="128">
        <f t="shared" si="10"/>
        <v>274.00600000000003</v>
      </c>
      <c r="I99" s="122">
        <f t="shared" si="11"/>
        <v>-0.43991719798508572</v>
      </c>
      <c r="J99" s="128">
        <f t="shared" si="12"/>
        <v>99.062047516131287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0.96676958525345624</v>
      </c>
      <c r="F100" s="128">
        <f t="shared" si="8"/>
        <v>209.78900000000002</v>
      </c>
      <c r="G100" s="122">
        <f t="shared" si="9"/>
        <v>0.96669773078497934</v>
      </c>
      <c r="H100" s="128">
        <f t="shared" si="10"/>
        <v>146375.43700000001</v>
      </c>
      <c r="I100" s="122">
        <f t="shared" si="11"/>
        <v>-0.14621698655933552</v>
      </c>
      <c r="J100" s="128">
        <f t="shared" si="12"/>
        <v>100.00743298201584</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2.3930875576036868E-2</v>
      </c>
      <c r="F101" s="128">
        <f t="shared" si="8"/>
        <v>5.1930000000000005</v>
      </c>
      <c r="G101" s="122">
        <f t="shared" si="9"/>
        <v>2.4247163481224163E-2</v>
      </c>
      <c r="H101" s="128">
        <f t="shared" si="10"/>
        <v>3671.4570000000003</v>
      </c>
      <c r="I101" s="122">
        <f t="shared" si="11"/>
        <v>4.8849584561310937E-2</v>
      </c>
      <c r="J101" s="128">
        <f t="shared" si="12"/>
        <v>98.695567399328127</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6.0368663594470035E-3</v>
      </c>
      <c r="F102" s="128">
        <f t="shared" si="8"/>
        <v>1.3099999999999998</v>
      </c>
      <c r="G102" s="122">
        <f t="shared" si="9"/>
        <v>5.876381936097427E-3</v>
      </c>
      <c r="H102" s="128">
        <f t="shared" si="10"/>
        <v>889.79000000000019</v>
      </c>
      <c r="I102" s="122">
        <f t="shared" si="11"/>
        <v>0.36633035353848276</v>
      </c>
      <c r="J102" s="128">
        <f t="shared" si="12"/>
        <v>102.73100736294477</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1.8525345622119817E-3</v>
      </c>
      <c r="F103" s="128">
        <f t="shared" si="8"/>
        <v>0.40200000000000002</v>
      </c>
      <c r="G103" s="122">
        <f t="shared" si="9"/>
        <v>1.8053401841260619E-3</v>
      </c>
      <c r="H103" s="128">
        <f t="shared" si="10"/>
        <v>273.36100000000005</v>
      </c>
      <c r="I103" s="122">
        <f t="shared" si="11"/>
        <v>0.12305993148570343</v>
      </c>
      <c r="J103" s="128">
        <f t="shared" si="12"/>
        <v>102.61415430182572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0.217</v>
      </c>
      <c r="G104" s="122">
        <f t="shared" si="9"/>
        <v>1.0003764413742092E-3</v>
      </c>
      <c r="H104" s="128">
        <f t="shared" si="10"/>
        <v>151.47499999999999</v>
      </c>
      <c r="I104" s="122">
        <f t="shared" si="11"/>
        <v>-0.19126077971648345</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0.16264976958525346</v>
      </c>
      <c r="F107" s="128">
        <f t="shared" si="8"/>
        <v>35.295000000000002</v>
      </c>
      <c r="G107" s="122">
        <f t="shared" si="9"/>
        <v>0.1726624641720271</v>
      </c>
      <c r="H107" s="128">
        <f t="shared" si="10"/>
        <v>26144.204999999998</v>
      </c>
      <c r="I107" s="122">
        <f t="shared" si="11"/>
        <v>-0.61413371848682086</v>
      </c>
      <c r="J107" s="128">
        <f t="shared" si="12"/>
        <v>94.20100099069721</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0.13983410138248847</v>
      </c>
      <c r="F108" s="128">
        <f t="shared" si="8"/>
        <v>30.344000000000001</v>
      </c>
      <c r="G108" s="122">
        <f t="shared" si="9"/>
        <v>0.14815356826797341</v>
      </c>
      <c r="H108" s="128">
        <f t="shared" si="10"/>
        <v>22433.116999999998</v>
      </c>
      <c r="I108" s="122">
        <f t="shared" si="11"/>
        <v>-0.61553278984162285</v>
      </c>
      <c r="J108" s="128">
        <f t="shared" si="12"/>
        <v>94.384565297518137</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0.14232258064516132</v>
      </c>
      <c r="F109" s="128">
        <f t="shared" si="8"/>
        <v>30.884000000000004</v>
      </c>
      <c r="G109" s="122">
        <f t="shared" si="9"/>
        <v>0.14999097861548827</v>
      </c>
      <c r="H109" s="128">
        <f t="shared" si="10"/>
        <v>22711.334000000003</v>
      </c>
      <c r="I109" s="122">
        <f t="shared" si="11"/>
        <v>-0.46217925504919916</v>
      </c>
      <c r="J109" s="128">
        <f t="shared" si="12"/>
        <v>94.887427203215069</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9.6700460829493073E-2</v>
      </c>
      <c r="F110" s="128">
        <f t="shared" si="8"/>
        <v>20.983999999999998</v>
      </c>
      <c r="G110" s="122">
        <f t="shared" si="9"/>
        <v>0.10072059464528656</v>
      </c>
      <c r="H110" s="128">
        <f t="shared" si="10"/>
        <v>15250.911</v>
      </c>
      <c r="I110" s="122">
        <f t="shared" si="11"/>
        <v>-0.46879268275296709</v>
      </c>
      <c r="J110" s="128">
        <f t="shared" si="12"/>
        <v>96.008627798563523</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0.208147465437788</v>
      </c>
      <c r="F111" s="128">
        <f t="shared" si="8"/>
        <v>45.167999999999999</v>
      </c>
      <c r="G111" s="122">
        <f t="shared" si="9"/>
        <v>0.21536804078775315</v>
      </c>
      <c r="H111" s="128">
        <f t="shared" si="10"/>
        <v>32610.598000000005</v>
      </c>
      <c r="I111" s="122">
        <f t="shared" si="11"/>
        <v>-0.68241351548456686</v>
      </c>
      <c r="J111" s="128">
        <f t="shared" si="12"/>
        <v>96.647332016600799</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0.1341520737327189</v>
      </c>
      <c r="F112" s="128">
        <f t="shared" si="8"/>
        <v>29.111000000000001</v>
      </c>
      <c r="G112" s="122">
        <f t="shared" si="9"/>
        <v>0.1416263390085723</v>
      </c>
      <c r="H112" s="128">
        <f t="shared" si="10"/>
        <v>21444.777000000002</v>
      </c>
      <c r="I112" s="122">
        <f t="shared" si="11"/>
        <v>-0.61338076241487738</v>
      </c>
      <c r="J112" s="128">
        <f t="shared" si="12"/>
        <v>94.722545729716984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0.16571428571428576</v>
      </c>
      <c r="F113" s="128">
        <f t="shared" si="8"/>
        <v>35.960000000000008</v>
      </c>
      <c r="G113" s="122">
        <f t="shared" si="9"/>
        <v>0.1740647016867215</v>
      </c>
      <c r="H113" s="128">
        <f t="shared" si="10"/>
        <v>26356.528999999995</v>
      </c>
      <c r="I113" s="122">
        <f t="shared" si="11"/>
        <v>-0.51851209238386009</v>
      </c>
      <c r="J113" s="128">
        <f t="shared" si="12"/>
        <v>95.202694232938356</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0.10317050691244239</v>
      </c>
      <c r="F114" s="128">
        <f t="shared" si="8"/>
        <v>22.387999999999998</v>
      </c>
      <c r="G114" s="122">
        <f t="shared" si="9"/>
        <v>0.11057459483020511</v>
      </c>
      <c r="H114" s="128">
        <f t="shared" si="10"/>
        <v>16742.983999999997</v>
      </c>
      <c r="I114" s="122">
        <f t="shared" si="11"/>
        <v>-0.49967277926679171</v>
      </c>
      <c r="J114" s="128">
        <f t="shared" si="12"/>
        <v>93.30398819988244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0.19221658986175119</v>
      </c>
      <c r="F115" s="128">
        <f t="shared" si="8"/>
        <v>41.711000000000006</v>
      </c>
      <c r="G115" s="122">
        <f t="shared" si="9"/>
        <v>0.20138220026681111</v>
      </c>
      <c r="H115" s="128">
        <f t="shared" si="10"/>
        <v>30492.890000000003</v>
      </c>
      <c r="I115" s="122">
        <f t="shared" si="11"/>
        <v>-0.66460861705324992</v>
      </c>
      <c r="J115" s="128">
        <f t="shared" si="12"/>
        <v>95.44864918899664</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0.16257603686635944</v>
      </c>
      <c r="F116" s="128">
        <f t="shared" si="8"/>
        <v>35.278999999999996</v>
      </c>
      <c r="G116" s="122">
        <f t="shared" si="9"/>
        <v>0.17066140749448547</v>
      </c>
      <c r="H116" s="128">
        <f t="shared" si="10"/>
        <v>25841.208999999999</v>
      </c>
      <c r="I116" s="122">
        <f t="shared" si="11"/>
        <v>-0.6330203725100626</v>
      </c>
      <c r="J116" s="128">
        <f t="shared" si="12"/>
        <v>95.262332154158941</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8.8285714285714287E-2</v>
      </c>
      <c r="F117" s="128">
        <f t="shared" si="8"/>
        <v>19.158000000000001</v>
      </c>
      <c r="G117" s="122">
        <f t="shared" si="9"/>
        <v>9.6739951657002457E-2</v>
      </c>
      <c r="H117" s="128">
        <f t="shared" si="10"/>
        <v>14648.169999999998</v>
      </c>
      <c r="I117" s="122">
        <f t="shared" si="11"/>
        <v>-0.62215866723439917</v>
      </c>
      <c r="J117" s="128">
        <f t="shared" si="12"/>
        <v>91.260862522173682</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0.14321658986175118</v>
      </c>
      <c r="F118" s="128">
        <f t="shared" si="8"/>
        <v>31.078000000000003</v>
      </c>
      <c r="G118" s="122">
        <f t="shared" si="9"/>
        <v>0.14972517137988878</v>
      </c>
      <c r="H118" s="128">
        <f t="shared" si="10"/>
        <v>22671.085999999999</v>
      </c>
      <c r="I118" s="122">
        <f t="shared" si="11"/>
        <v>-0.51173881048801184</v>
      </c>
      <c r="J118" s="128">
        <f t="shared" si="12"/>
        <v>95.652981086510991</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7.6092165898617503E-2</v>
      </c>
      <c r="F119" s="128">
        <f t="shared" si="8"/>
        <v>16.511999999999997</v>
      </c>
      <c r="G119" s="122">
        <f t="shared" si="9"/>
        <v>8.0834583735090934E-2</v>
      </c>
      <c r="H119" s="128">
        <f t="shared" si="10"/>
        <v>12239.811</v>
      </c>
      <c r="I119" s="122">
        <f t="shared" si="11"/>
        <v>-0.64495195809672279</v>
      </c>
      <c r="J119" s="128">
        <f t="shared" si="12"/>
        <v>94.133182089469074</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0.35697695852534561</v>
      </c>
      <c r="F120" s="128">
        <f t="shared" si="8"/>
        <v>77.463999999999999</v>
      </c>
      <c r="G120" s="122">
        <f t="shared" si="9"/>
        <v>0.36752873502489797</v>
      </c>
      <c r="H120" s="128">
        <f t="shared" si="10"/>
        <v>55650.466</v>
      </c>
      <c r="I120" s="122">
        <f t="shared" si="11"/>
        <v>-0.72677862091586798</v>
      </c>
      <c r="J120" s="128">
        <f t="shared" si="12"/>
        <v>97.128992785057335</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0.14258986175115207</v>
      </c>
      <c r="F121" s="128">
        <f t="shared" si="8"/>
        <v>30.942</v>
      </c>
      <c r="G121" s="122">
        <f t="shared" si="9"/>
        <v>0.1485307889418695</v>
      </c>
      <c r="H121" s="128">
        <f t="shared" si="10"/>
        <v>22490.234999999997</v>
      </c>
      <c r="I121" s="122">
        <f t="shared" si="11"/>
        <v>-0.70512986339397621</v>
      </c>
      <c r="J121" s="128">
        <f t="shared" si="12"/>
        <v>96.000204918427698</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0.25786175115207377</v>
      </c>
      <c r="F122" s="128">
        <f t="shared" si="8"/>
        <v>55.956000000000003</v>
      </c>
      <c r="G122" s="122">
        <f t="shared" si="9"/>
        <v>0.26497111307770543</v>
      </c>
      <c r="H122" s="128">
        <f t="shared" si="10"/>
        <v>40121.396000000001</v>
      </c>
      <c r="I122" s="122">
        <f t="shared" si="11"/>
        <v>-0.72713887605844651</v>
      </c>
      <c r="J122" s="128">
        <f t="shared" si="12"/>
        <v>97.316929440702168</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0.65268663594470056</v>
      </c>
      <c r="F123" s="128">
        <f t="shared" si="8"/>
        <v>141.63300000000001</v>
      </c>
      <c r="G123" s="122">
        <f t="shared" si="9"/>
        <v>0.63796299647333876</v>
      </c>
      <c r="H123" s="128">
        <f t="shared" si="10"/>
        <v>96599.081000000006</v>
      </c>
      <c r="I123" s="122">
        <f t="shared" si="11"/>
        <v>0.61482332948364371</v>
      </c>
      <c r="J123" s="128">
        <f t="shared" si="12"/>
        <v>102.30791433872406</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0.40306912442396309</v>
      </c>
      <c r="F124" s="128">
        <f t="shared" si="8"/>
        <v>87.465999999999994</v>
      </c>
      <c r="G124" s="122">
        <f t="shared" si="9"/>
        <v>0.39407756673579108</v>
      </c>
      <c r="H124" s="128">
        <f t="shared" si="10"/>
        <v>59670.437000000013</v>
      </c>
      <c r="I124" s="122">
        <f t="shared" si="11"/>
        <v>0.61426167419585276</v>
      </c>
      <c r="J124" s="128">
        <f t="shared" si="12"/>
        <v>102.28167204813271</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0.65698617511520729</v>
      </c>
      <c r="F125" s="128">
        <f t="shared" si="8"/>
        <v>142.56599999999997</v>
      </c>
      <c r="G125" s="122">
        <f t="shared" si="9"/>
        <v>0.64516404918833958</v>
      </c>
      <c r="H125" s="128">
        <f t="shared" si="10"/>
        <v>97689.45</v>
      </c>
      <c r="I125" s="122">
        <f t="shared" si="11"/>
        <v>0.7096598455604306</v>
      </c>
      <c r="J125" s="128">
        <f t="shared" si="12"/>
        <v>101.83242168278608</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0.49557603686635943</v>
      </c>
      <c r="F126" s="128">
        <f t="shared" si="8"/>
        <v>107.53999999999999</v>
      </c>
      <c r="G126" s="122">
        <f t="shared" si="9"/>
        <v>0.4855498355545575</v>
      </c>
      <c r="H126" s="128">
        <f t="shared" si="10"/>
        <v>73520.984999999986</v>
      </c>
      <c r="I126" s="122">
        <f t="shared" si="11"/>
        <v>0.64828442710483214</v>
      </c>
      <c r="J126" s="128">
        <f t="shared" si="12"/>
        <v>102.06491704406631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6.6175115207373264E-2</v>
      </c>
      <c r="F127" s="128">
        <f t="shared" si="8"/>
        <v>14.36</v>
      </c>
      <c r="G127" s="122">
        <f t="shared" si="9"/>
        <v>6.5168500442483734E-2</v>
      </c>
      <c r="H127" s="128">
        <f t="shared" si="10"/>
        <v>9867.6840000000011</v>
      </c>
      <c r="I127" s="122">
        <f t="shared" si="11"/>
        <v>-0.1419287248569672</v>
      </c>
      <c r="J127" s="128">
        <f t="shared" si="12"/>
        <v>101.54463392291487</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4.5645161290322589E-2</v>
      </c>
      <c r="F128" s="128">
        <f t="shared" si="8"/>
        <v>9.9050000000000011</v>
      </c>
      <c r="G128" s="122">
        <f t="shared" si="9"/>
        <v>4.3300723824116025E-2</v>
      </c>
      <c r="H128" s="128">
        <f t="shared" si="10"/>
        <v>6556.509</v>
      </c>
      <c r="I128" s="122">
        <f t="shared" si="11"/>
        <v>0.55498923532489508</v>
      </c>
      <c r="J128" s="128">
        <f t="shared" si="12"/>
        <v>105.41431472538305</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6.3940092165898632E-2</v>
      </c>
      <c r="F129" s="128">
        <f t="shared" si="8"/>
        <v>13.875000000000002</v>
      </c>
      <c r="G129" s="122">
        <f t="shared" si="9"/>
        <v>6.3325866145372403E-2</v>
      </c>
      <c r="H129" s="128">
        <f t="shared" si="10"/>
        <v>9588.6759999999995</v>
      </c>
      <c r="I129" s="122">
        <f t="shared" si="11"/>
        <v>0.44535156189305231</v>
      </c>
      <c r="J129" s="128">
        <f t="shared" si="12"/>
        <v>100.96994491811006</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9.6953917050691257E-2</v>
      </c>
      <c r="F130" s="128">
        <f t="shared" si="8"/>
        <v>21.039000000000001</v>
      </c>
      <c r="G130" s="122">
        <f t="shared" si="9"/>
        <v>0.10636096104822415</v>
      </c>
      <c r="H130" s="128">
        <f t="shared" si="10"/>
        <v>16104.964000000004</v>
      </c>
      <c r="I130" s="122">
        <f t="shared" si="11"/>
        <v>-0.4411925681037685</v>
      </c>
      <c r="J130" s="128">
        <f t="shared" si="12"/>
        <v>91.15554814019805</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0.11057603686635943</v>
      </c>
      <c r="F131" s="128">
        <f t="shared" si="8"/>
        <v>23.994999999999997</v>
      </c>
      <c r="G131" s="122">
        <f t="shared" si="9"/>
        <v>0.10809993527850059</v>
      </c>
      <c r="H131" s="128">
        <f t="shared" si="10"/>
        <v>16368.276000000003</v>
      </c>
      <c r="I131" s="122">
        <f t="shared" si="11"/>
        <v>0.10544844051464661</v>
      </c>
      <c r="J131" s="128">
        <f t="shared" si="12"/>
        <v>102.29056713260707</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0.93383410138248824</v>
      </c>
      <c r="F132" s="128">
        <f t="shared" si="8"/>
        <v>202.64199999999994</v>
      </c>
      <c r="G132" s="122">
        <f t="shared" si="9"/>
        <v>0.93482229325443489</v>
      </c>
      <c r="H132" s="128">
        <f t="shared" si="10"/>
        <v>141548.92200000002</v>
      </c>
      <c r="I132" s="122">
        <f t="shared" si="11"/>
        <v>0.14118246763147022</v>
      </c>
      <c r="J132" s="128">
        <f t="shared" si="12"/>
        <v>99.894290938601131</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0.9543548387096773</v>
      </c>
      <c r="F133" s="128">
        <f t="shared" si="8"/>
        <v>207.09499999999997</v>
      </c>
      <c r="G133" s="122">
        <f t="shared" si="9"/>
        <v>0.95671005428680866</v>
      </c>
      <c r="H133" s="128">
        <f t="shared" si="10"/>
        <v>144863.12299999999</v>
      </c>
      <c r="I133" s="122">
        <f t="shared" si="11"/>
        <v>-0.55545298429147727</v>
      </c>
      <c r="J133" s="128">
        <f t="shared" si="12"/>
        <v>99.753821383335719</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0.93566820276497709</v>
      </c>
      <c r="F134" s="128">
        <f t="shared" si="8"/>
        <v>203.04000000000002</v>
      </c>
      <c r="G134" s="122">
        <f t="shared" si="9"/>
        <v>0.93638569390693316</v>
      </c>
      <c r="H134" s="128">
        <f t="shared" si="10"/>
        <v>141785.649</v>
      </c>
      <c r="I134" s="122">
        <f t="shared" si="11"/>
        <v>-0.44642022927112668</v>
      </c>
      <c r="J134" s="128">
        <f t="shared" si="12"/>
        <v>99.923376537400685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0.90305990783410139</v>
      </c>
      <c r="F135" s="128">
        <f t="shared" si="8"/>
        <v>195.964</v>
      </c>
      <c r="G135" s="122">
        <f t="shared" si="9"/>
        <v>0.89352425074958064</v>
      </c>
      <c r="H135" s="128">
        <f t="shared" si="10"/>
        <v>135295.655</v>
      </c>
      <c r="I135" s="122">
        <f t="shared" si="11"/>
        <v>0.43966821663258454</v>
      </c>
      <c r="J135" s="128">
        <f t="shared" si="12"/>
        <v>101.06719622623798</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0.88942396313364069</v>
      </c>
      <c r="F136" s="128">
        <f t="shared" si="8"/>
        <v>193.00500000000002</v>
      </c>
      <c r="G136" s="122">
        <f t="shared" si="9"/>
        <v>0.89189968828012534</v>
      </c>
      <c r="H136" s="128">
        <f t="shared" si="10"/>
        <v>135049.66700000002</v>
      </c>
      <c r="I136" s="122">
        <f t="shared" si="11"/>
        <v>-9.8875761153235389E-2</v>
      </c>
      <c r="J136" s="128">
        <f t="shared" si="12"/>
        <v>99.722421122126576</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0.17081105990783407</v>
      </c>
      <c r="F137" s="128">
        <f t="shared" ref="F137:F200" si="14">SUMPRODUCT($K$2:$AI$2,$K137:$AI137)</f>
        <v>37.065999999999995</v>
      </c>
      <c r="G137" s="122">
        <f t="shared" ref="G137:G200" si="15">SUMPRODUCT($K$3:$AI$3,$K137:$AI137)/$J$3</f>
        <v>0.18855193570117157</v>
      </c>
      <c r="H137" s="128">
        <f t="shared" ref="H137:H200" si="16">SUMPRODUCT($K$3:$AI$3,$K137:$AI137)</f>
        <v>28550.156999999996</v>
      </c>
      <c r="I137" s="122">
        <f t="shared" ref="I137:I200" si="17">CORREL($K$4:$AI$4,$K137:$AI137)</f>
        <v>-0.68977748539730432</v>
      </c>
      <c r="J137" s="128">
        <f t="shared" si="12"/>
        <v>90.590987184849538</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0.10748847926267281</v>
      </c>
      <c r="F138" s="128">
        <f t="shared" si="14"/>
        <v>23.324999999999999</v>
      </c>
      <c r="G138" s="122">
        <f t="shared" si="15"/>
        <v>0.1076300505884373</v>
      </c>
      <c r="H138" s="128">
        <f t="shared" si="16"/>
        <v>16297.127</v>
      </c>
      <c r="I138" s="122">
        <f t="shared" si="17"/>
        <v>-0.13224591164245361</v>
      </c>
      <c r="J138" s="128">
        <f t="shared" ref="J138:J201" si="18">$E138/$G138*100</f>
        <v>99.868464871111286</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0.11476497695852535</v>
      </c>
      <c r="F139" s="128">
        <f t="shared" si="14"/>
        <v>24.904</v>
      </c>
      <c r="G139" s="122">
        <f t="shared" si="15"/>
        <v>0.11453001624641719</v>
      </c>
      <c r="H139" s="128">
        <f t="shared" si="16"/>
        <v>17341.905999999999</v>
      </c>
      <c r="I139" s="122">
        <f t="shared" si="17"/>
        <v>-0.3892577844683886</v>
      </c>
      <c r="J139" s="128">
        <f t="shared" si="18"/>
        <v>100.2051520813571</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4.9986175115207386E-2</v>
      </c>
      <c r="F140" s="128">
        <f t="shared" si="14"/>
        <v>10.847000000000003</v>
      </c>
      <c r="G140" s="122">
        <f t="shared" si="15"/>
        <v>6.3700167747559724E-2</v>
      </c>
      <c r="H140" s="128">
        <f t="shared" si="16"/>
        <v>9645.351999999999</v>
      </c>
      <c r="I140" s="122">
        <f t="shared" si="17"/>
        <v>-0.66738427413019241</v>
      </c>
      <c r="J140" s="128">
        <f t="shared" si="18"/>
        <v>78.471025874374249</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0.82920737327188965</v>
      </c>
      <c r="F141" s="128">
        <f t="shared" si="14"/>
        <v>179.93800000000005</v>
      </c>
      <c r="G141" s="122">
        <f t="shared" si="15"/>
        <v>0.81146559854178513</v>
      </c>
      <c r="H141" s="128">
        <f t="shared" si="16"/>
        <v>122870.49800000002</v>
      </c>
      <c r="I141" s="122">
        <f t="shared" si="17"/>
        <v>0.6900399722462176</v>
      </c>
      <c r="J141" s="128">
        <f t="shared" si="18"/>
        <v>102.18638655316835</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0.89251152073732709</v>
      </c>
      <c r="F142" s="128">
        <f t="shared" si="14"/>
        <v>193.67499999999998</v>
      </c>
      <c r="G142" s="122">
        <f t="shared" si="15"/>
        <v>0.89237032585293685</v>
      </c>
      <c r="H142" s="128">
        <f t="shared" si="16"/>
        <v>135120.93</v>
      </c>
      <c r="I142" s="122">
        <f t="shared" si="17"/>
        <v>0.13127186370678715</v>
      </c>
      <c r="J142" s="128">
        <f t="shared" si="18"/>
        <v>100.01582245400813</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0.88525345622119822</v>
      </c>
      <c r="F143" s="128">
        <f t="shared" si="14"/>
        <v>192.10000000000002</v>
      </c>
      <c r="G143" s="122">
        <f t="shared" si="15"/>
        <v>0.88547150272754882</v>
      </c>
      <c r="H143" s="128">
        <f t="shared" si="16"/>
        <v>134076.32399999999</v>
      </c>
      <c r="I143" s="122">
        <f t="shared" si="17"/>
        <v>0.39110852878283325</v>
      </c>
      <c r="J143" s="128">
        <f t="shared" si="18"/>
        <v>99.975375096129127</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0.95040552995391714</v>
      </c>
      <c r="F144" s="128">
        <f t="shared" si="14"/>
        <v>206.23800000000003</v>
      </c>
      <c r="G144" s="122">
        <f t="shared" si="15"/>
        <v>0.93639698054392495</v>
      </c>
      <c r="H144" s="128">
        <f t="shared" si="16"/>
        <v>141787.35800000004</v>
      </c>
      <c r="I144" s="122">
        <f t="shared" si="17"/>
        <v>0.66903190367293497</v>
      </c>
      <c r="J144" s="128">
        <f t="shared" si="18"/>
        <v>101.4960054016679</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5.9188940092165902E-2</v>
      </c>
      <c r="F145" s="128">
        <f t="shared" si="14"/>
        <v>12.844000000000001</v>
      </c>
      <c r="G145" s="122">
        <f t="shared" si="15"/>
        <v>6.5280706388936585E-2</v>
      </c>
      <c r="H145" s="128">
        <f t="shared" si="16"/>
        <v>9884.6740000000009</v>
      </c>
      <c r="I145" s="122">
        <f t="shared" si="17"/>
        <v>-0.49353634333984953</v>
      </c>
      <c r="J145" s="128">
        <f t="shared" si="18"/>
        <v>90.668351135055914</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9.9138248847926255E-2</v>
      </c>
      <c r="F146" s="128">
        <f t="shared" si="14"/>
        <v>21.512999999999998</v>
      </c>
      <c r="G146" s="122">
        <f t="shared" si="15"/>
        <v>0.10651749461754875</v>
      </c>
      <c r="H146" s="128">
        <f t="shared" si="16"/>
        <v>16128.665999999997</v>
      </c>
      <c r="I146" s="122">
        <f t="shared" si="17"/>
        <v>-0.46209097769763546</v>
      </c>
      <c r="J146" s="128">
        <f t="shared" si="18"/>
        <v>93.072268742221468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8.7926267281106002E-2</v>
      </c>
      <c r="F147" s="128">
        <f t="shared" si="14"/>
        <v>19.080000000000002</v>
      </c>
      <c r="G147" s="122">
        <f t="shared" si="15"/>
        <v>9.8011035676075511E-2</v>
      </c>
      <c r="H147" s="128">
        <f t="shared" si="16"/>
        <v>14840.635000000002</v>
      </c>
      <c r="I147" s="122">
        <f t="shared" si="17"/>
        <v>-0.60900623111321017</v>
      </c>
      <c r="J147" s="128">
        <f t="shared" si="18"/>
        <v>89.710578685955866</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4.2470046082949311E-2</v>
      </c>
      <c r="F148" s="128">
        <f t="shared" si="14"/>
        <v>9.2160000000000011</v>
      </c>
      <c r="G148" s="122">
        <f t="shared" si="15"/>
        <v>4.2904198972381097E-2</v>
      </c>
      <c r="H148" s="128">
        <f t="shared" si="16"/>
        <v>6496.4680000000008</v>
      </c>
      <c r="I148" s="122">
        <f t="shared" si="17"/>
        <v>-0.17173891648658451</v>
      </c>
      <c r="J148" s="128">
        <f t="shared" si="18"/>
        <v>98.988087646826216</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8.0907834101382484E-2</v>
      </c>
      <c r="F149" s="128">
        <f t="shared" si="14"/>
        <v>17.556999999999999</v>
      </c>
      <c r="G149" s="122">
        <f t="shared" si="15"/>
        <v>8.5142552404601834E-2</v>
      </c>
      <c r="H149" s="128">
        <f t="shared" si="16"/>
        <v>12892.115000000002</v>
      </c>
      <c r="I149" s="122">
        <f t="shared" si="17"/>
        <v>-0.54045067594946317</v>
      </c>
      <c r="J149" s="128">
        <f t="shared" si="18"/>
        <v>95.026319761832184</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0.37026728110599078</v>
      </c>
      <c r="F150" s="128">
        <f t="shared" si="14"/>
        <v>80.347999999999999</v>
      </c>
      <c r="G150" s="122">
        <f t="shared" si="15"/>
        <v>0.3868898809916918</v>
      </c>
      <c r="H150" s="128">
        <f t="shared" si="16"/>
        <v>58582.09199999999</v>
      </c>
      <c r="I150" s="122">
        <f t="shared" si="17"/>
        <v>-0.6995859934914852</v>
      </c>
      <c r="J150" s="128">
        <f t="shared" si="18"/>
        <v>95.703532011978893</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0.39177419354838716</v>
      </c>
      <c r="F151" s="128">
        <f t="shared" si="14"/>
        <v>85.015000000000015</v>
      </c>
      <c r="G151" s="122">
        <f t="shared" si="15"/>
        <v>0.4040486798134964</v>
      </c>
      <c r="H151" s="128">
        <f t="shared" si="16"/>
        <v>61180.243000000002</v>
      </c>
      <c r="I151" s="122">
        <f t="shared" si="17"/>
        <v>-0.59607859897671966</v>
      </c>
      <c r="J151" s="128">
        <f t="shared" si="18"/>
        <v>96.962126872738452</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0.43338248847926264</v>
      </c>
      <c r="F152" s="128">
        <f t="shared" si="14"/>
        <v>94.043999999999997</v>
      </c>
      <c r="G152" s="122">
        <f t="shared" si="15"/>
        <v>0.44650475504893739</v>
      </c>
      <c r="H152" s="128">
        <f t="shared" si="16"/>
        <v>67608.857000000004</v>
      </c>
      <c r="I152" s="122">
        <f t="shared" si="17"/>
        <v>-0.50181099417199626</v>
      </c>
      <c r="J152" s="128">
        <f t="shared" si="18"/>
        <v>97.06111381316947</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0.37471428571428567</v>
      </c>
      <c r="F153" s="128">
        <f t="shared" si="14"/>
        <v>81.312999999999988</v>
      </c>
      <c r="G153" s="122">
        <f t="shared" si="15"/>
        <v>0.37669096804871283</v>
      </c>
      <c r="H153" s="128">
        <f t="shared" si="16"/>
        <v>57037.792999999998</v>
      </c>
      <c r="I153" s="122">
        <f t="shared" si="17"/>
        <v>-0.56303276727562146</v>
      </c>
      <c r="J153" s="128">
        <f t="shared" si="18"/>
        <v>99.475250934561416</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0.44987557603686634</v>
      </c>
      <c r="F154" s="128">
        <f t="shared" si="14"/>
        <v>97.62299999999999</v>
      </c>
      <c r="G154" s="122">
        <f t="shared" si="15"/>
        <v>0.46507040114121173</v>
      </c>
      <c r="H154" s="128">
        <f t="shared" si="16"/>
        <v>70420.03</v>
      </c>
      <c r="I154" s="122">
        <f t="shared" si="17"/>
        <v>-0.67471627099696951</v>
      </c>
      <c r="J154" s="128">
        <f t="shared" si="18"/>
        <v>96.732790333020631</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0.57105990783410132</v>
      </c>
      <c r="F155" s="128">
        <f t="shared" si="14"/>
        <v>123.91999999999999</v>
      </c>
      <c r="G155" s="122">
        <f t="shared" si="15"/>
        <v>0.54827043019984423</v>
      </c>
      <c r="H155" s="128">
        <f t="shared" si="16"/>
        <v>83018.012000000017</v>
      </c>
      <c r="I155" s="122">
        <f t="shared" si="17"/>
        <v>0.66411782381627404</v>
      </c>
      <c r="J155" s="128">
        <f t="shared" si="18"/>
        <v>104.15661257273175</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0.50904147465437788</v>
      </c>
      <c r="F156" s="128">
        <f t="shared" si="14"/>
        <v>110.462</v>
      </c>
      <c r="G156" s="122">
        <f t="shared" si="15"/>
        <v>0.48945253536567634</v>
      </c>
      <c r="H156" s="128">
        <f t="shared" si="16"/>
        <v>74111.923999999985</v>
      </c>
      <c r="I156" s="122">
        <f t="shared" si="17"/>
        <v>0.56315554057231432</v>
      </c>
      <c r="J156" s="128">
        <f t="shared" si="18"/>
        <v>104.00221428500036</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0.47860829493087553</v>
      </c>
      <c r="F157" s="128">
        <f t="shared" si="14"/>
        <v>103.85799999999999</v>
      </c>
      <c r="G157" s="122">
        <f t="shared" si="15"/>
        <v>0.45547487088721278</v>
      </c>
      <c r="H157" s="128">
        <f t="shared" si="16"/>
        <v>68967.093999999983</v>
      </c>
      <c r="I157" s="122">
        <f t="shared" si="17"/>
        <v>0.55232731839551996</v>
      </c>
      <c r="J157" s="128">
        <f t="shared" si="18"/>
        <v>105.07896824222189</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0.58266359447004612</v>
      </c>
      <c r="F158" s="128">
        <f t="shared" si="14"/>
        <v>126.438</v>
      </c>
      <c r="G158" s="122">
        <f t="shared" si="15"/>
        <v>0.58035025558388043</v>
      </c>
      <c r="H158" s="128">
        <f t="shared" si="16"/>
        <v>87875.475000000006</v>
      </c>
      <c r="I158" s="122">
        <f t="shared" si="17"/>
        <v>0.48248367786611296</v>
      </c>
      <c r="J158" s="128">
        <f t="shared" si="18"/>
        <v>100.39861081543565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0.46921198156682031</v>
      </c>
      <c r="F159" s="128">
        <f t="shared" si="14"/>
        <v>101.819</v>
      </c>
      <c r="G159" s="122">
        <f t="shared" si="15"/>
        <v>0.44972781967797754</v>
      </c>
      <c r="H159" s="128">
        <f t="shared" si="16"/>
        <v>68096.887000000002</v>
      </c>
      <c r="I159" s="122">
        <f t="shared" si="17"/>
        <v>0.66253827038915092</v>
      </c>
      <c r="J159" s="128">
        <f t="shared" si="18"/>
        <v>104.33243420493625</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4.9506912442396314E-2</v>
      </c>
      <c r="F160" s="128">
        <f t="shared" si="14"/>
        <v>10.743</v>
      </c>
      <c r="G160" s="122">
        <f t="shared" si="15"/>
        <v>5.244063453486375E-2</v>
      </c>
      <c r="H160" s="128">
        <f t="shared" si="16"/>
        <v>7940.4559999999992</v>
      </c>
      <c r="I160" s="122">
        <f t="shared" si="17"/>
        <v>-0.54107577399670992</v>
      </c>
      <c r="J160" s="128">
        <f t="shared" si="18"/>
        <v>94.405631971296927</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0.14740092165898619</v>
      </c>
      <c r="F161" s="128">
        <f t="shared" si="14"/>
        <v>31.986000000000001</v>
      </c>
      <c r="G161" s="122">
        <f t="shared" si="15"/>
        <v>0.15387029283176373</v>
      </c>
      <c r="H161" s="128">
        <f t="shared" si="16"/>
        <v>23298.732</v>
      </c>
      <c r="I161" s="122">
        <f t="shared" si="17"/>
        <v>-0.26971045063795368</v>
      </c>
      <c r="J161" s="128">
        <f t="shared" si="18"/>
        <v>95.795568427330593</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6.9239631336405538E-2</v>
      </c>
      <c r="F162" s="128">
        <f t="shared" si="14"/>
        <v>15.025</v>
      </c>
      <c r="G162" s="122">
        <f t="shared" si="15"/>
        <v>7.2868919150959596E-2</v>
      </c>
      <c r="H162" s="128">
        <f t="shared" si="16"/>
        <v>11033.665999999999</v>
      </c>
      <c r="I162" s="122">
        <f t="shared" si="17"/>
        <v>-0.35479263268371158</v>
      </c>
      <c r="J162" s="128">
        <f t="shared" si="18"/>
        <v>95.019429604773734</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0.11323041474654379</v>
      </c>
      <c r="F163" s="128">
        <f t="shared" si="14"/>
        <v>24.571000000000002</v>
      </c>
      <c r="G163" s="122">
        <f t="shared" si="15"/>
        <v>0.11896888745063336</v>
      </c>
      <c r="H163" s="128">
        <f t="shared" si="16"/>
        <v>18014.031000000003</v>
      </c>
      <c r="I163" s="122">
        <f t="shared" si="17"/>
        <v>-0.59270210512517263</v>
      </c>
      <c r="J163" s="128">
        <f t="shared" si="18"/>
        <v>95.176492924277554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0.18342396313364054</v>
      </c>
      <c r="F164" s="128">
        <f t="shared" si="14"/>
        <v>39.802999999999997</v>
      </c>
      <c r="G164" s="122">
        <f t="shared" si="15"/>
        <v>0.18424111400229828</v>
      </c>
      <c r="H164" s="128">
        <f t="shared" si="16"/>
        <v>27897.421000000002</v>
      </c>
      <c r="I164" s="122">
        <f t="shared" si="17"/>
        <v>-0.31898765583880162</v>
      </c>
      <c r="J164" s="128">
        <f t="shared" si="18"/>
        <v>99.556477459940055</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0.21310138248847924</v>
      </c>
      <c r="F165" s="128">
        <f t="shared" si="14"/>
        <v>46.242999999999995</v>
      </c>
      <c r="G165" s="122">
        <f t="shared" si="15"/>
        <v>0.20902672073333423</v>
      </c>
      <c r="H165" s="128">
        <f t="shared" si="16"/>
        <v>31650.408000000003</v>
      </c>
      <c r="I165" s="122">
        <f t="shared" si="17"/>
        <v>0.62719110160676617</v>
      </c>
      <c r="J165" s="128">
        <f t="shared" si="18"/>
        <v>101.94934970077021</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0.12007834101382488</v>
      </c>
      <c r="F166" s="128">
        <f t="shared" si="14"/>
        <v>26.056999999999999</v>
      </c>
      <c r="G166" s="122">
        <f t="shared" si="15"/>
        <v>0.11312736266494076</v>
      </c>
      <c r="H166" s="128">
        <f t="shared" si="16"/>
        <v>17129.519</v>
      </c>
      <c r="I166" s="122">
        <f t="shared" si="17"/>
        <v>0.56695828005322402</v>
      </c>
      <c r="J166" s="128">
        <f t="shared" si="18"/>
        <v>106.14438291951652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0.10392165898617513</v>
      </c>
      <c r="F167" s="128">
        <f t="shared" si="14"/>
        <v>22.551000000000002</v>
      </c>
      <c r="G167" s="122">
        <f t="shared" si="15"/>
        <v>9.553313344516505E-2</v>
      </c>
      <c r="H167" s="128">
        <f t="shared" si="16"/>
        <v>14465.436000000002</v>
      </c>
      <c r="I167" s="122">
        <f t="shared" si="17"/>
        <v>0.46148412171816544</v>
      </c>
      <c r="J167" s="128">
        <f t="shared" si="18"/>
        <v>108.78074992256481</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0.8416866359447005</v>
      </c>
      <c r="F168" s="128">
        <f t="shared" si="14"/>
        <v>182.64600000000002</v>
      </c>
      <c r="G168" s="122">
        <f t="shared" si="15"/>
        <v>0.83793161315035203</v>
      </c>
      <c r="H168" s="128">
        <f t="shared" si="16"/>
        <v>126877.929</v>
      </c>
      <c r="I168" s="122">
        <f t="shared" si="17"/>
        <v>-0.12362315564027311</v>
      </c>
      <c r="J168" s="128">
        <f t="shared" si="18"/>
        <v>100.44812998285515</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5.0617511520737325E-2</v>
      </c>
      <c r="F169" s="128">
        <f t="shared" si="14"/>
        <v>10.984</v>
      </c>
      <c r="G169" s="122">
        <f t="shared" si="15"/>
        <v>4.9673585703152862E-2</v>
      </c>
      <c r="H169" s="128">
        <f t="shared" si="16"/>
        <v>7521.4750000000004</v>
      </c>
      <c r="I169" s="122">
        <f t="shared" si="17"/>
        <v>0.16840759339703834</v>
      </c>
      <c r="J169" s="128">
        <f t="shared" si="18"/>
        <v>101.90025705658803</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8.0055299539170524E-2</v>
      </c>
      <c r="F170" s="128">
        <f t="shared" si="14"/>
        <v>17.372000000000003</v>
      </c>
      <c r="G170" s="122">
        <f t="shared" si="15"/>
        <v>8.4365914224200561E-2</v>
      </c>
      <c r="H170" s="128">
        <f t="shared" si="16"/>
        <v>12774.518</v>
      </c>
      <c r="I170" s="122">
        <f t="shared" si="17"/>
        <v>-1.9599343965275892E-2</v>
      </c>
      <c r="J170" s="128">
        <f t="shared" si="18"/>
        <v>94.890573136474671</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2.7700460829493085E-2</v>
      </c>
      <c r="F171" s="128">
        <f t="shared" si="14"/>
        <v>6.0109999999999992</v>
      </c>
      <c r="G171" s="122">
        <f t="shared" si="15"/>
        <v>2.8239575215628251E-2</v>
      </c>
      <c r="H171" s="128">
        <f t="shared" si="16"/>
        <v>4275.9799999999987</v>
      </c>
      <c r="I171" s="122">
        <f t="shared" si="17"/>
        <v>0.20155395214891739</v>
      </c>
      <c r="J171" s="128">
        <f t="shared" si="18"/>
        <v>98.090926007141874</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0.93805069124423957</v>
      </c>
      <c r="F172" s="128">
        <f t="shared" si="14"/>
        <v>203.55699999999999</v>
      </c>
      <c r="G172" s="122">
        <f t="shared" si="15"/>
        <v>0.93819355030445528</v>
      </c>
      <c r="H172" s="128">
        <f t="shared" si="16"/>
        <v>142059.391</v>
      </c>
      <c r="I172" s="122">
        <f t="shared" si="17"/>
        <v>0.32806406179272946</v>
      </c>
      <c r="J172" s="128">
        <f t="shared" si="18"/>
        <v>99.984772965006059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1.1534562211981568E-2</v>
      </c>
      <c r="F173" s="128">
        <f t="shared" si="14"/>
        <v>2.5030000000000001</v>
      </c>
      <c r="G173" s="122">
        <f t="shared" si="15"/>
        <v>1.1796847138385132E-2</v>
      </c>
      <c r="H173" s="128">
        <f t="shared" si="16"/>
        <v>1786.2549999999999</v>
      </c>
      <c r="I173" s="122">
        <f t="shared" si="17"/>
        <v>-0.36199861959927376</v>
      </c>
      <c r="J173" s="128">
        <f t="shared" si="18"/>
        <v>97.776652326449749</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3.411059907834102E-2</v>
      </c>
      <c r="F174" s="128">
        <f t="shared" si="14"/>
        <v>7.402000000000001</v>
      </c>
      <c r="G174" s="122">
        <f t="shared" si="15"/>
        <v>3.2166241794238472E-2</v>
      </c>
      <c r="H174" s="128">
        <f t="shared" si="16"/>
        <v>4870.5480000000007</v>
      </c>
      <c r="I174" s="122">
        <f t="shared" si="17"/>
        <v>-0.2855594105841851</v>
      </c>
      <c r="J174" s="128">
        <f t="shared" si="18"/>
        <v>106.04471388525971</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1.1271889400921662E-2</v>
      </c>
      <c r="F175" s="128">
        <f t="shared" si="14"/>
        <v>2.4460000000000006</v>
      </c>
      <c r="G175" s="122">
        <f t="shared" si="15"/>
        <v>1.2777311812334069E-2</v>
      </c>
      <c r="H175" s="128">
        <f t="shared" si="16"/>
        <v>1934.7150000000001</v>
      </c>
      <c r="I175" s="122">
        <f t="shared" si="17"/>
        <v>-0.39366756103681799</v>
      </c>
      <c r="J175" s="128">
        <f t="shared" si="18"/>
        <v>88.218003649568871</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4.8709677419354848E-3</v>
      </c>
      <c r="F176" s="128">
        <f t="shared" si="14"/>
        <v>1.0570000000000002</v>
      </c>
      <c r="G176" s="122">
        <f t="shared" si="15"/>
        <v>4.8218507707141816E-3</v>
      </c>
      <c r="H176" s="128">
        <f t="shared" si="16"/>
        <v>730.11500000000001</v>
      </c>
      <c r="I176" s="122">
        <f t="shared" si="17"/>
        <v>-0.25131080862439142</v>
      </c>
      <c r="J176" s="128">
        <f t="shared" si="18"/>
        <v>101.01863316715685</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0.91731797235023038</v>
      </c>
      <c r="F177" s="128">
        <f t="shared" si="14"/>
        <v>199.05799999999999</v>
      </c>
      <c r="G177" s="122">
        <f t="shared" si="15"/>
        <v>0.91810912837311276</v>
      </c>
      <c r="H177" s="128">
        <f t="shared" si="16"/>
        <v>139018.24799999999</v>
      </c>
      <c r="I177" s="122">
        <f t="shared" si="17"/>
        <v>0.35722489447990408</v>
      </c>
      <c r="J177" s="128">
        <f t="shared" si="18"/>
        <v>99.913827670542361</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1.5594470046082949E-2</v>
      </c>
      <c r="F178" s="128">
        <f t="shared" si="14"/>
        <v>3.3839999999999999</v>
      </c>
      <c r="G178" s="122">
        <f t="shared" si="15"/>
        <v>1.6138332298669907E-2</v>
      </c>
      <c r="H178" s="128">
        <f t="shared" si="16"/>
        <v>2443.634</v>
      </c>
      <c r="I178" s="122">
        <f t="shared" si="17"/>
        <v>-0.47148375310010993</v>
      </c>
      <c r="J178" s="128">
        <f t="shared" si="18"/>
        <v>96.62999718606747</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2.3456221198156681E-3</v>
      </c>
      <c r="F179" s="128">
        <f t="shared" si="14"/>
        <v>0.50900000000000001</v>
      </c>
      <c r="G179" s="122">
        <f t="shared" si="15"/>
        <v>2.2105892298141566E-3</v>
      </c>
      <c r="H179" s="128">
        <f t="shared" si="16"/>
        <v>334.72299999999996</v>
      </c>
      <c r="I179" s="122">
        <f t="shared" si="17"/>
        <v>-9.5489632398043037E-3</v>
      </c>
      <c r="J179" s="128">
        <f t="shared" si="18"/>
        <v>106.10845688472226</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4.3917050691244242E-3</v>
      </c>
      <c r="F180" s="128">
        <f t="shared" si="14"/>
        <v>0.95299999999999996</v>
      </c>
      <c r="G180" s="122">
        <f t="shared" si="15"/>
        <v>4.2411470234714503E-3</v>
      </c>
      <c r="H180" s="128">
        <f t="shared" si="16"/>
        <v>642.18600000000004</v>
      </c>
      <c r="I180" s="122">
        <f t="shared" si="17"/>
        <v>0.2008260961353259</v>
      </c>
      <c r="J180" s="128">
        <f t="shared" si="18"/>
        <v>103.5499369585575</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1.8737327188940094E-2</v>
      </c>
      <c r="F181" s="128">
        <f t="shared" si="14"/>
        <v>4.0660000000000007</v>
      </c>
      <c r="G181" s="122">
        <f t="shared" si="15"/>
        <v>1.8147670686444142E-2</v>
      </c>
      <c r="H181" s="128">
        <f t="shared" si="16"/>
        <v>2747.8839999999991</v>
      </c>
      <c r="I181" s="122">
        <f t="shared" si="17"/>
        <v>-0.29500048558937464</v>
      </c>
      <c r="J181" s="128">
        <f t="shared" si="18"/>
        <v>103.2492131507346</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7.8847926267281085E-3</v>
      </c>
      <c r="F182" s="128">
        <f t="shared" si="14"/>
        <v>1.7109999999999996</v>
      </c>
      <c r="G182" s="122">
        <f t="shared" si="15"/>
        <v>8.1940786432260371E-3</v>
      </c>
      <c r="H182" s="128">
        <f t="shared" si="16"/>
        <v>1240.731</v>
      </c>
      <c r="I182" s="122">
        <f t="shared" si="17"/>
        <v>-0.43596479797563836</v>
      </c>
      <c r="J182" s="128">
        <f t="shared" si="18"/>
        <v>96.225493677027217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3.3829493087557602E-2</v>
      </c>
      <c r="F183" s="128">
        <f t="shared" si="14"/>
        <v>7.3409999999999993</v>
      </c>
      <c r="G183" s="122">
        <f t="shared" si="15"/>
        <v>3.3045826784133994E-2</v>
      </c>
      <c r="H183" s="128">
        <f t="shared" si="16"/>
        <v>5003.7330000000011</v>
      </c>
      <c r="I183" s="122">
        <f t="shared" si="17"/>
        <v>-0.33279852036501101</v>
      </c>
      <c r="J183" s="128">
        <f t="shared" si="18"/>
        <v>102.37145315970689</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0.45324884792626724</v>
      </c>
      <c r="F184" s="128">
        <f t="shared" si="14"/>
        <v>98.35499999999999</v>
      </c>
      <c r="G184" s="122">
        <f t="shared" si="15"/>
        <v>0.4362301377643345</v>
      </c>
      <c r="H184" s="128">
        <f t="shared" si="16"/>
        <v>66053.095000000001</v>
      </c>
      <c r="I184" s="122">
        <f t="shared" si="17"/>
        <v>0.66479137541597211</v>
      </c>
      <c r="J184" s="128">
        <f t="shared" si="18"/>
        <v>103.9013146246963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4.0921658986175112E-3</v>
      </c>
      <c r="F185" s="128">
        <f t="shared" si="14"/>
        <v>0.88800000000000001</v>
      </c>
      <c r="G185" s="122">
        <f t="shared" si="15"/>
        <v>3.9703403822531009E-3</v>
      </c>
      <c r="H185" s="128">
        <f t="shared" si="16"/>
        <v>601.18100000000004</v>
      </c>
      <c r="I185" s="122">
        <f t="shared" si="17"/>
        <v>-9.0370752270138285E-2</v>
      </c>
      <c r="J185" s="128">
        <f t="shared" si="18"/>
        <v>103.06838972570095</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3.5207373271889403E-3</v>
      </c>
      <c r="F186" s="128">
        <f t="shared" si="14"/>
        <v>0.76400000000000001</v>
      </c>
      <c r="G186" s="122">
        <f t="shared" si="15"/>
        <v>3.3776829703205695E-3</v>
      </c>
      <c r="H186" s="128">
        <f t="shared" si="16"/>
        <v>511.44200000000001</v>
      </c>
      <c r="I186" s="122">
        <f t="shared" si="17"/>
        <v>5.0575371743815378E-2</v>
      </c>
      <c r="J186" s="128">
        <f t="shared" si="18"/>
        <v>104.23528075681993</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1.7050691244239632E-2</v>
      </c>
      <c r="F187" s="128">
        <f t="shared" si="14"/>
        <v>3.7</v>
      </c>
      <c r="G187" s="122">
        <f t="shared" si="15"/>
        <v>1.6484275317333479E-2</v>
      </c>
      <c r="H187" s="128">
        <f t="shared" si="16"/>
        <v>2496.0160000000005</v>
      </c>
      <c r="I187" s="122">
        <f t="shared" si="17"/>
        <v>-0.30850137952947837</v>
      </c>
      <c r="J187" s="128">
        <f t="shared" si="18"/>
        <v>103.43609843928388</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1.0548387096774194E-2</v>
      </c>
      <c r="F188" s="128">
        <f t="shared" si="14"/>
        <v>2.2890000000000001</v>
      </c>
      <c r="G188" s="122">
        <f t="shared" si="15"/>
        <v>9.303979711791201E-3</v>
      </c>
      <c r="H188" s="128">
        <f t="shared" si="16"/>
        <v>1408.79</v>
      </c>
      <c r="I188" s="122">
        <f t="shared" si="17"/>
        <v>5.8745626101427272E-2</v>
      </c>
      <c r="J188" s="128">
        <f t="shared" si="18"/>
        <v>113.37500105901907</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3.3917050691244246E-3</v>
      </c>
      <c r="F189" s="128">
        <f t="shared" si="14"/>
        <v>0.7360000000000001</v>
      </c>
      <c r="G189" s="122">
        <f t="shared" si="15"/>
        <v>3.1450157841207793E-3</v>
      </c>
      <c r="H189" s="128">
        <f t="shared" si="16"/>
        <v>476.21200000000016</v>
      </c>
      <c r="I189" s="122">
        <f t="shared" si="17"/>
        <v>0.13857803754229711</v>
      </c>
      <c r="J189" s="128">
        <f t="shared" si="18"/>
        <v>107.84381707237154</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9.2442396313364063E-3</v>
      </c>
      <c r="F190" s="128">
        <f t="shared" si="14"/>
        <v>2.0060000000000002</v>
      </c>
      <c r="G190" s="122">
        <f t="shared" si="15"/>
        <v>9.777318416568705E-3</v>
      </c>
      <c r="H190" s="128">
        <f t="shared" si="16"/>
        <v>1480.4620000000002</v>
      </c>
      <c r="I190" s="122">
        <f t="shared" si="17"/>
        <v>-0.54965279831117353</v>
      </c>
      <c r="J190" s="128">
        <f t="shared" si="18"/>
        <v>94.547801733357275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0.49921658986175121</v>
      </c>
      <c r="F191" s="128">
        <f t="shared" si="14"/>
        <v>108.33000000000001</v>
      </c>
      <c r="G191" s="122">
        <f t="shared" si="15"/>
        <v>0.51793412275951345</v>
      </c>
      <c r="H191" s="128">
        <f t="shared" si="16"/>
        <v>78424.548999999999</v>
      </c>
      <c r="I191" s="122">
        <f t="shared" si="17"/>
        <v>-0.3763532538406314</v>
      </c>
      <c r="J191" s="128">
        <f t="shared" si="18"/>
        <v>96.386117060981306</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0.32695852534562214</v>
      </c>
      <c r="F192" s="128">
        <f t="shared" si="14"/>
        <v>70.95</v>
      </c>
      <c r="G192" s="122">
        <f t="shared" si="15"/>
        <v>0.28177529091653564</v>
      </c>
      <c r="H192" s="128">
        <f t="shared" si="16"/>
        <v>42665.850999999995</v>
      </c>
      <c r="I192" s="122">
        <f t="shared" si="17"/>
        <v>0.64126198193498973</v>
      </c>
      <c r="J192" s="128">
        <f t="shared" si="18"/>
        <v>116.03520105759387</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0.13108294930875578</v>
      </c>
      <c r="F193" s="128">
        <f t="shared" si="14"/>
        <v>28.445</v>
      </c>
      <c r="G193" s="122">
        <f t="shared" si="15"/>
        <v>0.14203656104294077</v>
      </c>
      <c r="H193" s="128">
        <f t="shared" si="16"/>
        <v>21506.892000000003</v>
      </c>
      <c r="I193" s="122">
        <f t="shared" si="17"/>
        <v>-0.43961324459450002</v>
      </c>
      <c r="J193" s="128">
        <f t="shared" si="18"/>
        <v>92.288174499751889</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0.35824423963133645</v>
      </c>
      <c r="F194" s="128">
        <f t="shared" si="14"/>
        <v>77.739000000000004</v>
      </c>
      <c r="G194" s="122">
        <f t="shared" si="15"/>
        <v>0.35221096567118837</v>
      </c>
      <c r="H194" s="128">
        <f t="shared" si="16"/>
        <v>53331.08</v>
      </c>
      <c r="I194" s="122">
        <f t="shared" si="17"/>
        <v>0.22193741829364722</v>
      </c>
      <c r="J194" s="128">
        <f t="shared" si="18"/>
        <v>101.71297164148505</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0.1838801843317972</v>
      </c>
      <c r="F195" s="128">
        <f t="shared" si="14"/>
        <v>39.901999999999994</v>
      </c>
      <c r="G195" s="122">
        <f t="shared" si="15"/>
        <v>0.22419080294284696</v>
      </c>
      <c r="H195" s="128">
        <f t="shared" si="16"/>
        <v>33946.523000000001</v>
      </c>
      <c r="I195" s="122">
        <f t="shared" si="17"/>
        <v>-0.45177994525283011</v>
      </c>
      <c r="J195" s="128">
        <f t="shared" si="18"/>
        <v>82.019503886015272</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0.42118894009216595</v>
      </c>
      <c r="F196" s="128">
        <f t="shared" si="14"/>
        <v>91.39800000000001</v>
      </c>
      <c r="G196" s="122">
        <f t="shared" si="15"/>
        <v>0.38234391551863051</v>
      </c>
      <c r="H196" s="128">
        <f t="shared" si="16"/>
        <v>57893.750999999997</v>
      </c>
      <c r="I196" s="122">
        <f t="shared" si="17"/>
        <v>0.71714181583916681</v>
      </c>
      <c r="J196" s="128">
        <f t="shared" si="18"/>
        <v>110.15970779104569</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0.28955760368663597</v>
      </c>
      <c r="F197" s="128">
        <f t="shared" si="14"/>
        <v>62.834000000000003</v>
      </c>
      <c r="G197" s="122">
        <f t="shared" si="15"/>
        <v>0.27111731101982589</v>
      </c>
      <c r="H197" s="128">
        <f t="shared" si="16"/>
        <v>41052.040999999997</v>
      </c>
      <c r="I197" s="122">
        <f t="shared" si="17"/>
        <v>0.59456472699954344</v>
      </c>
      <c r="J197" s="128">
        <f t="shared" si="18"/>
        <v>106.80159175282672</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7.5345622119815667E-3</v>
      </c>
      <c r="F198" s="128">
        <f t="shared" si="14"/>
        <v>1.635</v>
      </c>
      <c r="G198" s="122">
        <f t="shared" si="15"/>
        <v>7.6621405645299762E-3</v>
      </c>
      <c r="H198" s="128">
        <f t="shared" si="16"/>
        <v>1160.1859999999999</v>
      </c>
      <c r="I198" s="122">
        <f t="shared" si="17"/>
        <v>-0.41814861886808768</v>
      </c>
      <c r="J198" s="128">
        <f t="shared" si="18"/>
        <v>98.334951552063629</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0.16863133640552996</v>
      </c>
      <c r="F199" s="128">
        <f t="shared" si="14"/>
        <v>36.593000000000004</v>
      </c>
      <c r="G199" s="122">
        <f t="shared" si="15"/>
        <v>0.16948793406332141</v>
      </c>
      <c r="H199" s="128">
        <f t="shared" si="16"/>
        <v>25663.524000000001</v>
      </c>
      <c r="I199" s="122">
        <f t="shared" si="17"/>
        <v>-0.27797013045318181</v>
      </c>
      <c r="J199" s="128">
        <f t="shared" si="18"/>
        <v>99.494596672898609</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0.1131935483870968</v>
      </c>
      <c r="F200" s="128">
        <f t="shared" si="14"/>
        <v>24.563000000000006</v>
      </c>
      <c r="G200" s="122">
        <f t="shared" si="15"/>
        <v>0.16939788532406982</v>
      </c>
      <c r="H200" s="128">
        <f t="shared" si="16"/>
        <v>25649.889000000003</v>
      </c>
      <c r="I200" s="122">
        <f t="shared" si="17"/>
        <v>-0.52981785788485147</v>
      </c>
      <c r="J200" s="128">
        <f t="shared" si="18"/>
        <v>66.821110647603277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6.3668202764976964E-2</v>
      </c>
      <c r="F201" s="128">
        <f t="shared" ref="F201:F264" si="20">SUMPRODUCT($K$2:$AI$2,$K201:$AI201)</f>
        <v>13.816000000000003</v>
      </c>
      <c r="G201" s="122">
        <f t="shared" ref="G201:G264" si="21">SUMPRODUCT($K$3:$AI$3,$K201:$AI201)/$J$3</f>
        <v>7.1011537597907792E-2</v>
      </c>
      <c r="H201" s="128">
        <f t="shared" ref="H201:H264" si="22">SUMPRODUCT($K$3:$AI$3,$K201:$AI201)</f>
        <v>10752.425000000003</v>
      </c>
      <c r="I201" s="122">
        <f t="shared" ref="I201:I264" si="23">CORREL($K$4:$AI$4,$K201:$AI201)</f>
        <v>-0.36086304429389021</v>
      </c>
      <c r="J201" s="128">
        <f t="shared" si="18"/>
        <v>89.658955317217092</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0.22918433179723502</v>
      </c>
      <c r="F202" s="128">
        <f t="shared" si="20"/>
        <v>49.732999999999997</v>
      </c>
      <c r="G202" s="122">
        <f t="shared" si="21"/>
        <v>0.24230488449193621</v>
      </c>
      <c r="H202" s="128">
        <f t="shared" si="22"/>
        <v>36689.320999999996</v>
      </c>
      <c r="I202" s="122">
        <f t="shared" si="23"/>
        <v>-0.53442711165451051</v>
      </c>
      <c r="J202" s="128">
        <f t="shared" ref="J202:J265" si="24">$E202/$G202*100</f>
        <v>94.585105982402169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0.4460460829493087</v>
      </c>
      <c r="F203" s="128">
        <f t="shared" si="20"/>
        <v>96.791999999999987</v>
      </c>
      <c r="G203" s="122">
        <f t="shared" si="21"/>
        <v>0.44434182197625111</v>
      </c>
      <c r="H203" s="128">
        <f t="shared" si="22"/>
        <v>67281.349999999991</v>
      </c>
      <c r="I203" s="122">
        <f t="shared" si="23"/>
        <v>0.10315865257614061</v>
      </c>
      <c r="J203" s="128">
        <f t="shared" si="24"/>
        <v>100.38354728021723</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0.20679262672811061</v>
      </c>
      <c r="F204" s="128">
        <f t="shared" si="20"/>
        <v>44.874000000000002</v>
      </c>
      <c r="G204" s="122">
        <f t="shared" si="21"/>
        <v>0.18638124925702357</v>
      </c>
      <c r="H204" s="128">
        <f t="shared" si="22"/>
        <v>28221.475999999995</v>
      </c>
      <c r="I204" s="122">
        <f t="shared" si="23"/>
        <v>0.57066467547776345</v>
      </c>
      <c r="J204" s="128">
        <f t="shared" si="24"/>
        <v>110.95141144962459</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5.4004608294930874E-2</v>
      </c>
      <c r="F205" s="128">
        <f t="shared" si="20"/>
        <v>11.718999999999999</v>
      </c>
      <c r="G205" s="122">
        <f t="shared" si="21"/>
        <v>5.5588747705028467E-2</v>
      </c>
      <c r="H205" s="128">
        <f t="shared" si="22"/>
        <v>8417.1370000000006</v>
      </c>
      <c r="I205" s="122">
        <f t="shared" si="23"/>
        <v>0.28229977985914134</v>
      </c>
      <c r="J205" s="128">
        <f t="shared" si="24"/>
        <v>97.150251668730618</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6.2336405529953939E-2</v>
      </c>
      <c r="F206" s="128">
        <f t="shared" si="20"/>
        <v>13.527000000000005</v>
      </c>
      <c r="G206" s="122">
        <f t="shared" si="21"/>
        <v>0.11065283519792887</v>
      </c>
      <c r="H206" s="128">
        <f t="shared" si="22"/>
        <v>16754.830999999995</v>
      </c>
      <c r="I206" s="122">
        <f t="shared" si="23"/>
        <v>-0.46020938044730442</v>
      </c>
      <c r="J206" s="128">
        <f t="shared" si="24"/>
        <v>56.335118226704694</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0.10506451612903225</v>
      </c>
      <c r="F207" s="128">
        <f t="shared" si="20"/>
        <v>22.798999999999999</v>
      </c>
      <c r="G207" s="122">
        <f t="shared" si="21"/>
        <v>0.13719837799997356</v>
      </c>
      <c r="H207" s="128">
        <f t="shared" si="22"/>
        <v>20774.303999999996</v>
      </c>
      <c r="I207" s="122">
        <f t="shared" si="23"/>
        <v>-0.43322284482765938</v>
      </c>
      <c r="J207" s="128">
        <f t="shared" si="24"/>
        <v>76.578540986142343</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0.27216129032258068</v>
      </c>
      <c r="F208" s="128">
        <f t="shared" si="20"/>
        <v>59.059000000000005</v>
      </c>
      <c r="G208" s="122">
        <f t="shared" si="21"/>
        <v>0.25779768587618374</v>
      </c>
      <c r="H208" s="128">
        <f t="shared" si="22"/>
        <v>39035.209999999992</v>
      </c>
      <c r="I208" s="122">
        <f t="shared" si="23"/>
        <v>0.2000506703470093</v>
      </c>
      <c r="J208" s="128">
        <f t="shared" si="24"/>
        <v>105.57165763438839</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0.39611059907834095</v>
      </c>
      <c r="F209" s="128">
        <f t="shared" si="20"/>
        <v>85.955999999999989</v>
      </c>
      <c r="G209" s="122">
        <f t="shared" si="21"/>
        <v>0.32550756845289192</v>
      </c>
      <c r="H209" s="128">
        <f t="shared" si="22"/>
        <v>49287.704999999987</v>
      </c>
      <c r="I209" s="122">
        <f t="shared" si="23"/>
        <v>0.56810062202324207</v>
      </c>
      <c r="J209" s="128">
        <f t="shared" si="24"/>
        <v>121.69013487490288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0.1104700460829493</v>
      </c>
      <c r="F210" s="128">
        <f t="shared" si="20"/>
        <v>23.971999999999998</v>
      </c>
      <c r="G210" s="122">
        <f t="shared" si="21"/>
        <v>9.9043984202670743E-2</v>
      </c>
      <c r="H210" s="128">
        <f t="shared" si="22"/>
        <v>14997.041999999999</v>
      </c>
      <c r="I210" s="122">
        <f t="shared" si="23"/>
        <v>0.33134138814063263</v>
      </c>
      <c r="J210" s="128">
        <f t="shared" si="24"/>
        <v>111.53635122038079</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3.2635944700460835E-2</v>
      </c>
      <c r="F211" s="128">
        <f t="shared" si="20"/>
        <v>7.0820000000000007</v>
      </c>
      <c r="G211" s="122">
        <f t="shared" si="21"/>
        <v>3.6235315484288523E-2</v>
      </c>
      <c r="H211" s="128">
        <f t="shared" si="22"/>
        <v>5486.6790000000001</v>
      </c>
      <c r="I211" s="122">
        <f t="shared" si="23"/>
        <v>5.9843907079531147E-2</v>
      </c>
      <c r="J211" s="128">
        <f t="shared" si="24"/>
        <v>90.066677395458697</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2.1520737327188944E-2</v>
      </c>
      <c r="F212" s="128">
        <f t="shared" si="20"/>
        <v>4.6700000000000008</v>
      </c>
      <c r="G212" s="122">
        <f t="shared" si="21"/>
        <v>3.3740235639091787E-2</v>
      </c>
      <c r="H212" s="128">
        <f t="shared" si="22"/>
        <v>5108.8789999999999</v>
      </c>
      <c r="I212" s="122">
        <f t="shared" si="23"/>
        <v>-0.18951551237801859</v>
      </c>
      <c r="J212" s="128">
        <f t="shared" si="24"/>
        <v>63.783601150238546</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0.15602304147465437</v>
      </c>
      <c r="F213" s="128">
        <f t="shared" si="20"/>
        <v>33.856999999999999</v>
      </c>
      <c r="G213" s="122">
        <f t="shared" si="21"/>
        <v>0.15880297586812667</v>
      </c>
      <c r="H213" s="128">
        <f t="shared" si="22"/>
        <v>24045.629000000004</v>
      </c>
      <c r="I213" s="122">
        <f t="shared" si="23"/>
        <v>-0.32876494604701972</v>
      </c>
      <c r="J213" s="128">
        <f t="shared" si="24"/>
        <v>98.249444395940785</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0.16394009216589861</v>
      </c>
      <c r="F214" s="128">
        <f t="shared" si="20"/>
        <v>35.574999999999996</v>
      </c>
      <c r="G214" s="122">
        <f t="shared" si="21"/>
        <v>0.16796368331374079</v>
      </c>
      <c r="H214" s="128">
        <f t="shared" si="22"/>
        <v>25432.725000000002</v>
      </c>
      <c r="I214" s="122">
        <f t="shared" si="23"/>
        <v>-0.30193041818067901</v>
      </c>
      <c r="J214" s="128">
        <f t="shared" si="24"/>
        <v>97.60448742938884</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2.5000000000000005E-2</v>
      </c>
      <c r="F215" s="128">
        <f t="shared" si="20"/>
        <v>5.4250000000000007</v>
      </c>
      <c r="G215" s="122">
        <f t="shared" si="21"/>
        <v>3.0785626543739845E-2</v>
      </c>
      <c r="H215" s="128">
        <f t="shared" si="22"/>
        <v>4661.4979999999996</v>
      </c>
      <c r="I215" s="122">
        <f t="shared" si="23"/>
        <v>-0.67749865960943212</v>
      </c>
      <c r="J215" s="128">
        <f t="shared" si="24"/>
        <v>81.206727965988634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0.32389861751152077</v>
      </c>
      <c r="F216" s="128">
        <f t="shared" si="20"/>
        <v>70.286000000000001</v>
      </c>
      <c r="G216" s="122">
        <f t="shared" si="21"/>
        <v>0.30240027605700776</v>
      </c>
      <c r="H216" s="128">
        <f t="shared" si="22"/>
        <v>45788.845000000001</v>
      </c>
      <c r="I216" s="122">
        <f t="shared" si="23"/>
        <v>0.71259521922915536</v>
      </c>
      <c r="J216" s="128">
        <f t="shared" si="24"/>
        <v>107.10923340905292</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0.18635023041474655</v>
      </c>
      <c r="F217" s="128">
        <f t="shared" si="20"/>
        <v>40.438000000000002</v>
      </c>
      <c r="G217" s="122">
        <f t="shared" si="21"/>
        <v>0.18597672007291077</v>
      </c>
      <c r="H217" s="128">
        <f t="shared" si="22"/>
        <v>28160.223000000005</v>
      </c>
      <c r="I217" s="122">
        <f t="shared" si="23"/>
        <v>0.19048548484088162</v>
      </c>
      <c r="J217" s="128">
        <f t="shared" si="24"/>
        <v>100.2008371486976</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0.3008709677419355</v>
      </c>
      <c r="F218" s="128">
        <f t="shared" si="20"/>
        <v>65.289000000000001</v>
      </c>
      <c r="G218" s="122">
        <f t="shared" si="21"/>
        <v>0.31305189607576378</v>
      </c>
      <c r="H218" s="128">
        <f t="shared" si="22"/>
        <v>47401.692000000003</v>
      </c>
      <c r="I218" s="122">
        <f t="shared" si="23"/>
        <v>-0.31570121298721854</v>
      </c>
      <c r="J218" s="128">
        <f t="shared" si="24"/>
        <v>96.108974746193425</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0.90474654377880181</v>
      </c>
      <c r="F219" s="128">
        <f t="shared" si="20"/>
        <v>196.32999999999998</v>
      </c>
      <c r="G219" s="122">
        <f t="shared" si="21"/>
        <v>0.90033996618631884</v>
      </c>
      <c r="H219" s="128">
        <f t="shared" si="22"/>
        <v>136327.67700000003</v>
      </c>
      <c r="I219" s="122">
        <f t="shared" si="23"/>
        <v>0.41155814223692438</v>
      </c>
      <c r="J219" s="128">
        <f t="shared" si="24"/>
        <v>100.4894348532753</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7.0004608294930867E-2</v>
      </c>
      <c r="F220" s="128">
        <f t="shared" si="20"/>
        <v>15.190999999999999</v>
      </c>
      <c r="G220" s="122">
        <f t="shared" si="21"/>
        <v>7.406785851087716E-2</v>
      </c>
      <c r="H220" s="128">
        <f t="shared" si="22"/>
        <v>11215.206999999999</v>
      </c>
      <c r="I220" s="122">
        <f t="shared" si="23"/>
        <v>-0.44362176369224904</v>
      </c>
      <c r="J220" s="128">
        <f t="shared" si="24"/>
        <v>94.514151890391716</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2.5133640552995395E-2</v>
      </c>
      <c r="F221" s="128">
        <f t="shared" si="20"/>
        <v>5.4540000000000006</v>
      </c>
      <c r="G221" s="122">
        <f t="shared" si="21"/>
        <v>2.5513003737996809E-2</v>
      </c>
      <c r="H221" s="128">
        <f t="shared" si="22"/>
        <v>3863.1280000000006</v>
      </c>
      <c r="I221" s="122">
        <f t="shared" si="23"/>
        <v>-0.11930605995362671</v>
      </c>
      <c r="J221" s="128">
        <f t="shared" si="24"/>
        <v>98.513059501353723</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0.79647004608294936</v>
      </c>
      <c r="F222" s="128">
        <f t="shared" si="20"/>
        <v>172.834</v>
      </c>
      <c r="G222" s="122">
        <f t="shared" si="21"/>
        <v>0.78677292660053633</v>
      </c>
      <c r="H222" s="128">
        <f t="shared" si="22"/>
        <v>119131.58300000001</v>
      </c>
      <c r="I222" s="122">
        <f t="shared" si="23"/>
        <v>0.29527897929140717</v>
      </c>
      <c r="J222" s="128">
        <f t="shared" si="24"/>
        <v>101.23251819610928</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0.11717972350230413</v>
      </c>
      <c r="F223" s="128">
        <f t="shared" si="20"/>
        <v>25.427999999999997</v>
      </c>
      <c r="G223" s="122">
        <f t="shared" si="21"/>
        <v>0.12174575677924686</v>
      </c>
      <c r="H223" s="128">
        <f t="shared" si="22"/>
        <v>18434.499</v>
      </c>
      <c r="I223" s="122">
        <f t="shared" si="23"/>
        <v>-0.28075040678555468</v>
      </c>
      <c r="J223" s="128">
        <f t="shared" si="24"/>
        <v>96.249533948668116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8.6571428571428563E-2</v>
      </c>
      <c r="F224" s="128">
        <f t="shared" si="20"/>
        <v>18.785999999999998</v>
      </c>
      <c r="G224" s="122">
        <f t="shared" si="21"/>
        <v>9.166556155807104E-2</v>
      </c>
      <c r="H224" s="128">
        <f t="shared" si="22"/>
        <v>13879.816000000001</v>
      </c>
      <c r="I224" s="122">
        <f t="shared" si="23"/>
        <v>-0.28067926520139075</v>
      </c>
      <c r="J224" s="128">
        <f t="shared" si="24"/>
        <v>94.442697017226806</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0.7423640552995393</v>
      </c>
      <c r="F225" s="128">
        <f t="shared" si="20"/>
        <v>161.09300000000002</v>
      </c>
      <c r="G225" s="122">
        <f t="shared" si="21"/>
        <v>0.72843787396478632</v>
      </c>
      <c r="H225" s="128">
        <f t="shared" si="22"/>
        <v>110298.60600000001</v>
      </c>
      <c r="I225" s="122">
        <f t="shared" si="23"/>
        <v>0.42028184120690226</v>
      </c>
      <c r="J225" s="128">
        <f t="shared" si="24"/>
        <v>101.9117871039509</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0.12008755760368664</v>
      </c>
      <c r="F226" s="128">
        <f t="shared" si="20"/>
        <v>26.059000000000001</v>
      </c>
      <c r="G226" s="122">
        <f t="shared" si="21"/>
        <v>0.12590590946915162</v>
      </c>
      <c r="H226" s="128">
        <f t="shared" si="22"/>
        <v>19064.420999999998</v>
      </c>
      <c r="I226" s="122">
        <f t="shared" si="23"/>
        <v>-0.43728013500360235</v>
      </c>
      <c r="J226" s="128">
        <f t="shared" si="24"/>
        <v>95.378809549133564</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0.10285253456221199</v>
      </c>
      <c r="F227" s="128">
        <f t="shared" si="20"/>
        <v>22.319000000000003</v>
      </c>
      <c r="G227" s="122">
        <f t="shared" si="21"/>
        <v>0.10607782430094176</v>
      </c>
      <c r="H227" s="128">
        <f t="shared" si="22"/>
        <v>16062.091999999999</v>
      </c>
      <c r="I227" s="122">
        <f t="shared" si="23"/>
        <v>-0.24521775716295238</v>
      </c>
      <c r="J227" s="128">
        <f t="shared" si="24"/>
        <v>96.959506136193312</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3.491705069124424E-2</v>
      </c>
      <c r="F228" s="128">
        <f t="shared" si="20"/>
        <v>7.577</v>
      </c>
      <c r="G228" s="122">
        <f t="shared" si="21"/>
        <v>3.9780798848221485E-2</v>
      </c>
      <c r="H228" s="128">
        <f t="shared" si="22"/>
        <v>6023.5290000000005</v>
      </c>
      <c r="I228" s="122">
        <f t="shared" si="23"/>
        <v>-0.50547735686133388</v>
      </c>
      <c r="J228" s="128">
        <f t="shared" si="24"/>
        <v>87.773628741005808</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0.1863594470046083</v>
      </c>
      <c r="F229" s="128">
        <f t="shared" si="20"/>
        <v>40.44</v>
      </c>
      <c r="G229" s="122">
        <f t="shared" si="21"/>
        <v>0.19068982551612093</v>
      </c>
      <c r="H229" s="128">
        <f t="shared" si="22"/>
        <v>28873.871999999999</v>
      </c>
      <c r="I229" s="122">
        <f t="shared" si="23"/>
        <v>-0.21388883659833266</v>
      </c>
      <c r="J229" s="128">
        <f t="shared" si="24"/>
        <v>97.729098288389508</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0.39952073732718907</v>
      </c>
      <c r="F230" s="128">
        <f t="shared" si="20"/>
        <v>86.696000000000026</v>
      </c>
      <c r="G230" s="122">
        <f t="shared" si="21"/>
        <v>0.38833122878389625</v>
      </c>
      <c r="H230" s="128">
        <f t="shared" si="22"/>
        <v>58800.338000000003</v>
      </c>
      <c r="I230" s="122">
        <f t="shared" si="23"/>
        <v>0.64367039861670061</v>
      </c>
      <c r="J230" s="128">
        <f t="shared" si="24"/>
        <v>102.88143412476356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0.33841474654377884</v>
      </c>
      <c r="F231" s="128">
        <f t="shared" si="20"/>
        <v>73.436000000000007</v>
      </c>
      <c r="G231" s="122">
        <f t="shared" si="21"/>
        <v>0.34146339272741671</v>
      </c>
      <c r="H231" s="128">
        <f t="shared" si="22"/>
        <v>51703.703999999983</v>
      </c>
      <c r="I231" s="122">
        <f t="shared" si="23"/>
        <v>-6.5879294559620119E-2</v>
      </c>
      <c r="J231" s="128">
        <f t="shared" si="24"/>
        <v>99.107182131798382</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7.5778801843317978E-2</v>
      </c>
      <c r="F232" s="128">
        <f t="shared" si="20"/>
        <v>16.444000000000003</v>
      </c>
      <c r="G232" s="122">
        <f t="shared" si="21"/>
        <v>7.9690340646422483E-2</v>
      </c>
      <c r="H232" s="128">
        <f t="shared" si="22"/>
        <v>12066.552</v>
      </c>
      <c r="I232" s="122">
        <f t="shared" si="23"/>
        <v>-0.36886013996776895</v>
      </c>
      <c r="J232" s="128">
        <f t="shared" si="24"/>
        <v>95.091577258453967</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0.14205529953917054</v>
      </c>
      <c r="F233" s="128">
        <f t="shared" si="20"/>
        <v>30.826000000000004</v>
      </c>
      <c r="G233" s="122">
        <f t="shared" si="21"/>
        <v>0.13070603230791583</v>
      </c>
      <c r="H233" s="128">
        <f t="shared" si="22"/>
        <v>19791.245999999999</v>
      </c>
      <c r="I233" s="122">
        <f t="shared" si="23"/>
        <v>0.35024488996971281</v>
      </c>
      <c r="J233" s="128">
        <f t="shared" si="24"/>
        <v>108.68304777588094</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0.30495852534562212</v>
      </c>
      <c r="F234" s="128">
        <f t="shared" si="20"/>
        <v>66.176000000000002</v>
      </c>
      <c r="G234" s="122">
        <f t="shared" si="21"/>
        <v>0.2888651415287482</v>
      </c>
      <c r="H234" s="128">
        <f t="shared" si="22"/>
        <v>43739.381999999998</v>
      </c>
      <c r="I234" s="122">
        <f t="shared" si="23"/>
        <v>0.48618185124586355</v>
      </c>
      <c r="J234" s="128">
        <f t="shared" si="24"/>
        <v>105.57124467552701</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0.13220737327188939</v>
      </c>
      <c r="F235" s="128">
        <f t="shared" si="20"/>
        <v>28.689</v>
      </c>
      <c r="G235" s="122">
        <f t="shared" si="21"/>
        <v>0.13273674199896976</v>
      </c>
      <c r="H235" s="128">
        <f t="shared" si="22"/>
        <v>20098.732000000004</v>
      </c>
      <c r="I235" s="122">
        <f t="shared" si="23"/>
        <v>-0.2886083601609758</v>
      </c>
      <c r="J235" s="128">
        <f t="shared" si="24"/>
        <v>99.601189000793411</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0.106963133640553</v>
      </c>
      <c r="F236" s="128">
        <f t="shared" si="20"/>
        <v>23.211000000000002</v>
      </c>
      <c r="G236" s="122">
        <f t="shared" si="21"/>
        <v>0.10259603217583116</v>
      </c>
      <c r="H236" s="128">
        <f t="shared" si="22"/>
        <v>15534.886000000002</v>
      </c>
      <c r="I236" s="122">
        <f t="shared" si="23"/>
        <v>0.58427271095923428</v>
      </c>
      <c r="J236" s="128">
        <f t="shared" si="24"/>
        <v>104.2565987905238</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6.5179723502304152E-2</v>
      </c>
      <c r="F237" s="128">
        <f t="shared" si="20"/>
        <v>14.144</v>
      </c>
      <c r="G237" s="122">
        <f t="shared" si="21"/>
        <v>6.7008083583193559E-2</v>
      </c>
      <c r="H237" s="128">
        <f t="shared" si="22"/>
        <v>10146.230000000001</v>
      </c>
      <c r="I237" s="122">
        <f t="shared" si="23"/>
        <v>-0.2396445631623173</v>
      </c>
      <c r="J237" s="128">
        <f t="shared" si="24"/>
        <v>97.271433559774295</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0.16093087557603689</v>
      </c>
      <c r="F238" s="128">
        <f t="shared" si="20"/>
        <v>34.922000000000004</v>
      </c>
      <c r="G238" s="122">
        <f t="shared" si="21"/>
        <v>0.17782838235876844</v>
      </c>
      <c r="H238" s="128">
        <f t="shared" si="22"/>
        <v>26926.418000000001</v>
      </c>
      <c r="I238" s="122">
        <f t="shared" si="23"/>
        <v>-0.50588384286752952</v>
      </c>
      <c r="J238" s="128">
        <f t="shared" si="24"/>
        <v>90.497857226952178</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8.7898617511520741E-2</v>
      </c>
      <c r="F239" s="128">
        <f t="shared" si="20"/>
        <v>19.074000000000002</v>
      </c>
      <c r="G239" s="122">
        <f t="shared" si="21"/>
        <v>0.10042827140762658</v>
      </c>
      <c r="H239" s="128">
        <f t="shared" si="22"/>
        <v>15206.648000000003</v>
      </c>
      <c r="I239" s="122">
        <f t="shared" si="23"/>
        <v>-0.43528206560313548</v>
      </c>
      <c r="J239" s="128">
        <f t="shared" si="24"/>
        <v>87.523778194638595</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5.8069124423963128E-2</v>
      </c>
      <c r="F240" s="128">
        <f t="shared" si="20"/>
        <v>12.600999999999999</v>
      </c>
      <c r="G240" s="122">
        <f t="shared" si="21"/>
        <v>5.6017732369995646E-2</v>
      </c>
      <c r="H240" s="128">
        <f t="shared" si="22"/>
        <v>8482.0930000000008</v>
      </c>
      <c r="I240" s="122">
        <f t="shared" si="23"/>
        <v>0.32609928780919489</v>
      </c>
      <c r="J240" s="128">
        <f t="shared" si="24"/>
        <v>103.66204051320409</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0.27106912442396314</v>
      </c>
      <c r="F241" s="128">
        <f t="shared" si="20"/>
        <v>58.822000000000003</v>
      </c>
      <c r="G241" s="122">
        <f t="shared" si="21"/>
        <v>0.24757276545721116</v>
      </c>
      <c r="H241" s="128">
        <f t="shared" si="22"/>
        <v>37486.972999999998</v>
      </c>
      <c r="I241" s="122">
        <f t="shared" si="23"/>
        <v>0.47350917749430105</v>
      </c>
      <c r="J241" s="128">
        <f t="shared" si="24"/>
        <v>109.4906880905739</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0.2853410138248848</v>
      </c>
      <c r="F242" s="128">
        <f t="shared" si="20"/>
        <v>61.918999999999997</v>
      </c>
      <c r="G242" s="122">
        <f t="shared" si="21"/>
        <v>0.27278869090861058</v>
      </c>
      <c r="H242" s="128">
        <f t="shared" si="22"/>
        <v>41305.117999999995</v>
      </c>
      <c r="I242" s="122">
        <f t="shared" si="23"/>
        <v>0.48131812721816836</v>
      </c>
      <c r="J242" s="128">
        <f t="shared" si="24"/>
        <v>104.60148214886206</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0.20124884792626727</v>
      </c>
      <c r="F243" s="128">
        <f t="shared" si="20"/>
        <v>43.670999999999999</v>
      </c>
      <c r="G243" s="122">
        <f t="shared" si="21"/>
        <v>0.20663275832463782</v>
      </c>
      <c r="H243" s="128">
        <f t="shared" si="22"/>
        <v>31287.919000000009</v>
      </c>
      <c r="I243" s="122">
        <f t="shared" si="23"/>
        <v>-0.16283143681257942</v>
      </c>
      <c r="J243" s="128">
        <f t="shared" si="24"/>
        <v>97.394454566631708</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0.10757142857142855</v>
      </c>
      <c r="F244" s="128">
        <f t="shared" si="20"/>
        <v>23.342999999999996</v>
      </c>
      <c r="G244" s="122">
        <f t="shared" si="21"/>
        <v>0.12525027407573736</v>
      </c>
      <c r="H244" s="128">
        <f t="shared" si="22"/>
        <v>18965.145999999997</v>
      </c>
      <c r="I244" s="122">
        <f t="shared" si="23"/>
        <v>-0.61736785820382434</v>
      </c>
      <c r="J244" s="128">
        <f t="shared" si="24"/>
        <v>85.885184176428538</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7.6668202764976962E-2</v>
      </c>
      <c r="F245" s="128">
        <f t="shared" si="20"/>
        <v>16.637</v>
      </c>
      <c r="G245" s="122">
        <f t="shared" si="21"/>
        <v>9.1525162133960322E-2</v>
      </c>
      <c r="H245" s="128">
        <f t="shared" si="22"/>
        <v>13858.557000000004</v>
      </c>
      <c r="I245" s="122">
        <f t="shared" si="23"/>
        <v>-0.44917762144092915</v>
      </c>
      <c r="J245" s="128">
        <f t="shared" si="24"/>
        <v>83.767349849391096</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6.7119815668202756E-2</v>
      </c>
      <c r="F246" s="128">
        <f t="shared" si="20"/>
        <v>14.564999999999998</v>
      </c>
      <c r="G246" s="122">
        <f t="shared" si="21"/>
        <v>6.4017950309738614E-2</v>
      </c>
      <c r="H246" s="128">
        <f t="shared" si="22"/>
        <v>9693.4700000000012</v>
      </c>
      <c r="I246" s="122">
        <f t="shared" si="23"/>
        <v>0.25502511468678357</v>
      </c>
      <c r="J246" s="128">
        <f t="shared" si="24"/>
        <v>104.8453056423337</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0.21773271889400916</v>
      </c>
      <c r="F247" s="128">
        <f t="shared" si="20"/>
        <v>47.24799999999999</v>
      </c>
      <c r="G247" s="122">
        <f t="shared" si="21"/>
        <v>0.21297238109075536</v>
      </c>
      <c r="H247" s="128">
        <f t="shared" si="22"/>
        <v>32247.851999999995</v>
      </c>
      <c r="I247" s="122">
        <f t="shared" si="23"/>
        <v>0.19133408599415974</v>
      </c>
      <c r="J247" s="128">
        <f t="shared" si="24"/>
        <v>102.23519020582543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0.14560368663594472</v>
      </c>
      <c r="F248" s="128">
        <f t="shared" si="20"/>
        <v>31.596000000000004</v>
      </c>
      <c r="G248" s="122">
        <f t="shared" si="21"/>
        <v>0.14996102180718276</v>
      </c>
      <c r="H248" s="128">
        <f t="shared" si="22"/>
        <v>22706.797999999999</v>
      </c>
      <c r="I248" s="122">
        <f t="shared" si="23"/>
        <v>-0.19648765771398569</v>
      </c>
      <c r="J248" s="128">
        <f t="shared" si="24"/>
        <v>97.09435484052608</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5.5751152073732733E-2</v>
      </c>
      <c r="F249" s="128">
        <f t="shared" si="20"/>
        <v>12.098000000000003</v>
      </c>
      <c r="G249" s="122">
        <f t="shared" si="21"/>
        <v>5.4834946967995873E-2</v>
      </c>
      <c r="H249" s="128">
        <f t="shared" si="22"/>
        <v>8302.9979999999996</v>
      </c>
      <c r="I249" s="122">
        <f t="shared" si="23"/>
        <v>-5.2977548634019749E-3</v>
      </c>
      <c r="J249" s="128">
        <f t="shared" si="24"/>
        <v>101.67084160083459</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0.16495852534562214</v>
      </c>
      <c r="F250" s="128">
        <f t="shared" si="20"/>
        <v>35.796000000000006</v>
      </c>
      <c r="G250" s="122">
        <f t="shared" si="21"/>
        <v>0.15174656249587234</v>
      </c>
      <c r="H250" s="128">
        <f t="shared" si="22"/>
        <v>22977.161</v>
      </c>
      <c r="I250" s="122">
        <f t="shared" si="23"/>
        <v>0.40630017366695753</v>
      </c>
      <c r="J250" s="128">
        <f t="shared" si="24"/>
        <v>108.70659778544187</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7.6640552995391686E-2</v>
      </c>
      <c r="F251" s="128">
        <f t="shared" si="20"/>
        <v>16.630999999999997</v>
      </c>
      <c r="G251" s="122">
        <f t="shared" si="21"/>
        <v>7.4581251898717463E-2</v>
      </c>
      <c r="H251" s="128">
        <f t="shared" si="22"/>
        <v>11292.944000000001</v>
      </c>
      <c r="I251" s="122">
        <f t="shared" si="23"/>
        <v>0.20365075424015616</v>
      </c>
      <c r="J251" s="128">
        <f t="shared" si="24"/>
        <v>102.76115115293423</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7.7516129032258074E-2</v>
      </c>
      <c r="F252" s="128">
        <f t="shared" si="20"/>
        <v>16.821000000000002</v>
      </c>
      <c r="G252" s="122">
        <f t="shared" si="21"/>
        <v>8.4248556974732214E-2</v>
      </c>
      <c r="H252" s="128">
        <f t="shared" si="22"/>
        <v>12756.748000000001</v>
      </c>
      <c r="I252" s="122">
        <f t="shared" si="23"/>
        <v>-0.52554088168812718</v>
      </c>
      <c r="J252" s="128">
        <f t="shared" si="24"/>
        <v>92.008850733795569</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0.12272811059907834</v>
      </c>
      <c r="F253" s="128">
        <f t="shared" si="20"/>
        <v>26.632000000000001</v>
      </c>
      <c r="G253" s="122">
        <f t="shared" si="21"/>
        <v>0.13227896947522752</v>
      </c>
      <c r="H253" s="128">
        <f t="shared" si="22"/>
        <v>20029.417000000001</v>
      </c>
      <c r="I253" s="122">
        <f t="shared" si="23"/>
        <v>-0.39709285676437805</v>
      </c>
      <c r="J253" s="128">
        <f t="shared" si="24"/>
        <v>92.779760143249518</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4.8069124423963133E-2</v>
      </c>
      <c r="F254" s="128">
        <f t="shared" si="20"/>
        <v>10.430999999999999</v>
      </c>
      <c r="G254" s="122">
        <f t="shared" si="21"/>
        <v>4.8391565071523861E-2</v>
      </c>
      <c r="H254" s="128">
        <f t="shared" si="22"/>
        <v>7327.3540000000003</v>
      </c>
      <c r="I254" s="122">
        <f t="shared" si="23"/>
        <v>-0.23983101131478662</v>
      </c>
      <c r="J254" s="128">
        <f t="shared" si="24"/>
        <v>99.333684192515477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2.3576036866359444E-2</v>
      </c>
      <c r="F255" s="128">
        <f t="shared" si="20"/>
        <v>5.1159999999999997</v>
      </c>
      <c r="G255" s="122">
        <f t="shared" si="21"/>
        <v>2.65688557503071E-2</v>
      </c>
      <c r="H255" s="128">
        <f t="shared" si="22"/>
        <v>4023.0030000000006</v>
      </c>
      <c r="I255" s="122">
        <f t="shared" si="23"/>
        <v>-0.62209993767058791</v>
      </c>
      <c r="J255" s="128">
        <f t="shared" si="24"/>
        <v>88.735612432563784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0.24195391705069125</v>
      </c>
      <c r="F256" s="128">
        <f t="shared" si="20"/>
        <v>52.503999999999998</v>
      </c>
      <c r="G256" s="122">
        <f t="shared" si="21"/>
        <v>0.22709924183386387</v>
      </c>
      <c r="H256" s="128">
        <f t="shared" si="22"/>
        <v>34386.913</v>
      </c>
      <c r="I256" s="122">
        <f t="shared" si="23"/>
        <v>0.20560529776586742</v>
      </c>
      <c r="J256" s="128">
        <f t="shared" si="24"/>
        <v>106.54105011398252</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0.10356221198156683</v>
      </c>
      <c r="F257" s="128">
        <f t="shared" si="20"/>
        <v>22.473000000000003</v>
      </c>
      <c r="G257" s="122">
        <f t="shared" si="21"/>
        <v>9.9086489056783175E-2</v>
      </c>
      <c r="H257" s="128">
        <f t="shared" si="22"/>
        <v>15003.477999999996</v>
      </c>
      <c r="I257" s="122">
        <f t="shared" si="23"/>
        <v>0.6226473072302624</v>
      </c>
      <c r="J257" s="128">
        <f t="shared" si="24"/>
        <v>104.51698608699192</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9.0041474654377868E-2</v>
      </c>
      <c r="F258" s="128">
        <f t="shared" si="20"/>
        <v>19.538999999999998</v>
      </c>
      <c r="G258" s="122">
        <f t="shared" si="21"/>
        <v>8.7828587090042126E-2</v>
      </c>
      <c r="H258" s="128">
        <f t="shared" si="22"/>
        <v>13298.828999999998</v>
      </c>
      <c r="I258" s="122">
        <f t="shared" si="23"/>
        <v>0.30415360099107697</v>
      </c>
      <c r="J258" s="128">
        <f t="shared" si="24"/>
        <v>102.51955273066966</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0.36049308755760362</v>
      </c>
      <c r="F259" s="128">
        <f t="shared" si="20"/>
        <v>78.22699999999999</v>
      </c>
      <c r="G259" s="122">
        <f t="shared" si="21"/>
        <v>0.36968509688412204</v>
      </c>
      <c r="H259" s="128">
        <f t="shared" si="22"/>
        <v>55976.977999999996</v>
      </c>
      <c r="I259" s="122">
        <f t="shared" si="23"/>
        <v>-0.21562189969221426</v>
      </c>
      <c r="J259" s="128">
        <f t="shared" si="24"/>
        <v>97.513556969433452</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0.20422119815668199</v>
      </c>
      <c r="F260" s="128">
        <f t="shared" si="20"/>
        <v>44.315999999999995</v>
      </c>
      <c r="G260" s="122">
        <f t="shared" si="21"/>
        <v>0.21633355347448791</v>
      </c>
      <c r="H260" s="128">
        <f t="shared" si="22"/>
        <v>32756.794000000009</v>
      </c>
      <c r="I260" s="122">
        <f t="shared" si="23"/>
        <v>-0.26838565675846432</v>
      </c>
      <c r="J260" s="128">
        <f t="shared" si="24"/>
        <v>94.401074117596679</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0.91975576036866358</v>
      </c>
      <c r="F261" s="128">
        <f t="shared" si="20"/>
        <v>199.58699999999999</v>
      </c>
      <c r="G261" s="122">
        <f t="shared" si="21"/>
        <v>0.9117802903221548</v>
      </c>
      <c r="H261" s="128">
        <f t="shared" si="22"/>
        <v>138059.94800000003</v>
      </c>
      <c r="I261" s="122">
        <f t="shared" si="23"/>
        <v>0.59270330322586606</v>
      </c>
      <c r="J261" s="128">
        <f t="shared" si="24"/>
        <v>100.87471402169604</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0.88382949308755754</v>
      </c>
      <c r="F262" s="128">
        <f t="shared" si="20"/>
        <v>191.791</v>
      </c>
      <c r="G262" s="122">
        <f t="shared" si="21"/>
        <v>0.87416902217701997</v>
      </c>
      <c r="H262" s="128">
        <f t="shared" si="22"/>
        <v>132364.92500000002</v>
      </c>
      <c r="I262" s="122">
        <f t="shared" si="23"/>
        <v>0.56373526971936716</v>
      </c>
      <c r="J262" s="128">
        <f t="shared" si="24"/>
        <v>101.10510332275094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0.94295391705069131</v>
      </c>
      <c r="F263" s="128">
        <f t="shared" si="20"/>
        <v>204.62100000000001</v>
      </c>
      <c r="G263" s="122">
        <f t="shared" si="21"/>
        <v>0.93684555336882025</v>
      </c>
      <c r="H263" s="128">
        <f t="shared" si="22"/>
        <v>141855.28000000003</v>
      </c>
      <c r="I263" s="122">
        <f t="shared" si="23"/>
        <v>0.59370046919070474</v>
      </c>
      <c r="J263" s="128">
        <f t="shared" si="24"/>
        <v>100.65201394828698</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0.93152073732718899</v>
      </c>
      <c r="F264" s="128">
        <f t="shared" si="20"/>
        <v>202.14000000000001</v>
      </c>
      <c r="G264" s="122">
        <f t="shared" si="21"/>
        <v>0.92392277668441003</v>
      </c>
      <c r="H264" s="128">
        <f t="shared" si="22"/>
        <v>139898.53899999999</v>
      </c>
      <c r="I264" s="122">
        <f t="shared" si="23"/>
        <v>0.62083217897751175</v>
      </c>
      <c r="J264" s="128">
        <f t="shared" si="24"/>
        <v>100.82235884150892</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0.91006912442396315</v>
      </c>
      <c r="F265" s="128">
        <f t="shared" ref="F265:F328" si="26">SUMPRODUCT($K$2:$AI$2,$K265:$AI265)</f>
        <v>197.48500000000001</v>
      </c>
      <c r="G265" s="122">
        <f t="shared" ref="G265:G328" si="27">SUMPRODUCT($K$3:$AI$3,$K265:$AI265)/$J$3</f>
        <v>0.90253477789958925</v>
      </c>
      <c r="H265" s="128">
        <f t="shared" ref="H265:H328" si="28">SUMPRODUCT($K$3:$AI$3,$K265:$AI265)</f>
        <v>136660.011</v>
      </c>
      <c r="I265" s="122">
        <f t="shared" ref="I265:I328" si="29">CORREL($K$4:$AI$4,$K265:$AI265)</f>
        <v>0.51917585664215338</v>
      </c>
      <c r="J265" s="128">
        <f t="shared" si="24"/>
        <v>100.83479847080332</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0.87104608294930885</v>
      </c>
      <c r="F266" s="128">
        <f t="shared" si="26"/>
        <v>189.01700000000002</v>
      </c>
      <c r="G266" s="122">
        <f t="shared" si="27"/>
        <v>0.86194383098442717</v>
      </c>
      <c r="H266" s="128">
        <f t="shared" si="28"/>
        <v>130513.81099999999</v>
      </c>
      <c r="I266" s="122">
        <f t="shared" si="29"/>
        <v>0.47839834703434919</v>
      </c>
      <c r="J266" s="128">
        <f t="shared" ref="J266:J329" si="30">$E266/$G266*100</f>
        <v>101.05601451483051</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0.87660368663594446</v>
      </c>
      <c r="F267" s="128">
        <f t="shared" si="26"/>
        <v>190.22299999999996</v>
      </c>
      <c r="G267" s="122">
        <f t="shared" si="27"/>
        <v>0.86912814196462784</v>
      </c>
      <c r="H267" s="128">
        <f t="shared" si="28"/>
        <v>131601.64500000002</v>
      </c>
      <c r="I267" s="122">
        <f t="shared" si="29"/>
        <v>0.44439523543944237</v>
      </c>
      <c r="J267" s="128">
        <f t="shared" si="30"/>
        <v>100.86011996509725</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0.80002764976958518</v>
      </c>
      <c r="F268" s="128">
        <f t="shared" si="26"/>
        <v>173.60599999999999</v>
      </c>
      <c r="G268" s="122">
        <f t="shared" si="27"/>
        <v>0.78982208852316105</v>
      </c>
      <c r="H268" s="128">
        <f t="shared" si="28"/>
        <v>119593.281</v>
      </c>
      <c r="I268" s="122">
        <f t="shared" si="29"/>
        <v>0.43034096449634213</v>
      </c>
      <c r="J268" s="128">
        <f t="shared" si="30"/>
        <v>101.29213419005625</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0.68452073732718888</v>
      </c>
      <c r="F269" s="128">
        <f t="shared" si="26"/>
        <v>148.541</v>
      </c>
      <c r="G269" s="122">
        <f t="shared" si="27"/>
        <v>0.66284301734272011</v>
      </c>
      <c r="H269" s="128">
        <f t="shared" si="28"/>
        <v>100366.364</v>
      </c>
      <c r="I269" s="122">
        <f t="shared" si="29"/>
        <v>0.5183529546861475</v>
      </c>
      <c r="J269" s="128">
        <f t="shared" si="30"/>
        <v>103.2704153800055</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0.59820276497695857</v>
      </c>
      <c r="F270" s="128">
        <f t="shared" si="26"/>
        <v>129.81</v>
      </c>
      <c r="G270" s="122">
        <f t="shared" si="27"/>
        <v>0.5773599902257327</v>
      </c>
      <c r="H270" s="128">
        <f t="shared" si="28"/>
        <v>87422.694999999992</v>
      </c>
      <c r="I270" s="122">
        <f t="shared" si="29"/>
        <v>0.51129386875368232</v>
      </c>
      <c r="J270" s="128">
        <f t="shared" si="30"/>
        <v>103.61001370099734</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0.46399078341013822</v>
      </c>
      <c r="F271" s="128">
        <f t="shared" si="26"/>
        <v>100.68599999999999</v>
      </c>
      <c r="G271" s="122">
        <f t="shared" si="27"/>
        <v>0.43638062845896786</v>
      </c>
      <c r="H271" s="128">
        <f t="shared" si="28"/>
        <v>66075.881999999998</v>
      </c>
      <c r="I271" s="122">
        <f t="shared" si="29"/>
        <v>0.47471685571001421</v>
      </c>
      <c r="J271" s="128">
        <f t="shared" si="30"/>
        <v>106.32708079840131</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0.38813824884792625</v>
      </c>
      <c r="F272" s="128">
        <f t="shared" si="26"/>
        <v>84.225999999999999</v>
      </c>
      <c r="G272" s="122">
        <f t="shared" si="27"/>
        <v>0.36624524825318</v>
      </c>
      <c r="H272" s="128">
        <f t="shared" si="28"/>
        <v>55456.123000000007</v>
      </c>
      <c r="I272" s="122">
        <f t="shared" si="29"/>
        <v>0.33592129839881191</v>
      </c>
      <c r="J272" s="128">
        <f t="shared" si="30"/>
        <v>105.97768863873749</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0.18981566820276496</v>
      </c>
      <c r="F273" s="128">
        <f t="shared" si="26"/>
        <v>41.19</v>
      </c>
      <c r="G273" s="122">
        <f t="shared" si="27"/>
        <v>0.17860721974930327</v>
      </c>
      <c r="H273" s="128">
        <f t="shared" si="28"/>
        <v>27044.348000000002</v>
      </c>
      <c r="I273" s="122">
        <f t="shared" si="29"/>
        <v>0.25470593304301709</v>
      </c>
      <c r="J273" s="128">
        <f t="shared" si="30"/>
        <v>106.2754733370768</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6.980645161290322E-2</v>
      </c>
      <c r="F274" s="128">
        <f t="shared" si="26"/>
        <v>15.148</v>
      </c>
      <c r="G274" s="122">
        <f t="shared" si="27"/>
        <v>6.5682481607206536E-2</v>
      </c>
      <c r="H274" s="128">
        <f t="shared" si="28"/>
        <v>9945.5099999999984</v>
      </c>
      <c r="I274" s="122">
        <f t="shared" si="29"/>
        <v>-0.25627905671614409</v>
      </c>
      <c r="J274" s="128">
        <f t="shared" si="30"/>
        <v>106.27864524114482</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0.67758064516129035</v>
      </c>
      <c r="F275" s="128">
        <f t="shared" si="26"/>
        <v>147.035</v>
      </c>
      <c r="G275" s="122">
        <f t="shared" si="27"/>
        <v>0.66553061723176909</v>
      </c>
      <c r="H275" s="128">
        <f t="shared" si="28"/>
        <v>100773.31500000002</v>
      </c>
      <c r="I275" s="122">
        <f t="shared" si="29"/>
        <v>0.5363978946865563</v>
      </c>
      <c r="J275" s="128">
        <f t="shared" si="30"/>
        <v>101.81058956831205</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5.1433179723502309E-2</v>
      </c>
      <c r="F276" s="128">
        <f t="shared" si="26"/>
        <v>11.161000000000001</v>
      </c>
      <c r="G276" s="122">
        <f t="shared" si="27"/>
        <v>6.0048488290692009E-2</v>
      </c>
      <c r="H276" s="128">
        <f t="shared" si="28"/>
        <v>9092.4220000000023</v>
      </c>
      <c r="I276" s="122">
        <f t="shared" si="29"/>
        <v>-0.64850867299374648</v>
      </c>
      <c r="J276" s="128">
        <f t="shared" si="30"/>
        <v>85.652746950958388</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3.3516129032258063E-2</v>
      </c>
      <c r="F277" s="128">
        <f t="shared" si="26"/>
        <v>7.2729999999999997</v>
      </c>
      <c r="G277" s="122">
        <f t="shared" si="27"/>
        <v>3.3939029705847383E-2</v>
      </c>
      <c r="H277" s="128">
        <f t="shared" si="28"/>
        <v>5138.9799999999996</v>
      </c>
      <c r="I277" s="122">
        <f t="shared" si="29"/>
        <v>-0.3653041733742135</v>
      </c>
      <c r="J277" s="128">
        <f t="shared" si="30"/>
        <v>98.753939999892054</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0.11221198156682027</v>
      </c>
      <c r="F278" s="128">
        <f t="shared" si="26"/>
        <v>24.349999999999998</v>
      </c>
      <c r="G278" s="122">
        <f t="shared" si="27"/>
        <v>0.12217639910710747</v>
      </c>
      <c r="H278" s="128">
        <f t="shared" si="28"/>
        <v>18499.705999999998</v>
      </c>
      <c r="I278" s="122">
        <f t="shared" si="29"/>
        <v>-0.66685561752501854</v>
      </c>
      <c r="J278" s="128">
        <f t="shared" si="30"/>
        <v>91.844237010495149</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9.8525345622119832E-3</v>
      </c>
      <c r="F279" s="128">
        <f t="shared" si="26"/>
        <v>2.1380000000000003</v>
      </c>
      <c r="G279" s="122">
        <f t="shared" si="27"/>
        <v>9.893434069925636E-3</v>
      </c>
      <c r="H279" s="128">
        <f t="shared" si="28"/>
        <v>1498.0439999999999</v>
      </c>
      <c r="I279" s="122">
        <f t="shared" si="29"/>
        <v>-0.12212843795914777</v>
      </c>
      <c r="J279" s="128">
        <f t="shared" si="30"/>
        <v>99.586599481791865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4.5451612903225816E-2</v>
      </c>
      <c r="F280" s="128">
        <f t="shared" si="26"/>
        <v>9.8630000000000013</v>
      </c>
      <c r="G280" s="122">
        <f t="shared" si="27"/>
        <v>4.2596553910367332E-2</v>
      </c>
      <c r="H280" s="128">
        <f t="shared" si="28"/>
        <v>6449.8850000000002</v>
      </c>
      <c r="I280" s="122">
        <f t="shared" si="29"/>
        <v>0.50611861170160166</v>
      </c>
      <c r="J280" s="128">
        <f t="shared" si="30"/>
        <v>106.70255861276048</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0.15755299539170511</v>
      </c>
      <c r="F281" s="128">
        <f t="shared" si="26"/>
        <v>34.189000000000007</v>
      </c>
      <c r="G281" s="122">
        <f t="shared" si="27"/>
        <v>0.1862280442219551</v>
      </c>
      <c r="H281" s="128">
        <f t="shared" si="28"/>
        <v>28198.277999999998</v>
      </c>
      <c r="I281" s="122">
        <f t="shared" si="29"/>
        <v>-0.65575349395668348</v>
      </c>
      <c r="J281" s="128">
        <f t="shared" si="30"/>
        <v>84.602185481756038</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0.40290322580645166</v>
      </c>
      <c r="F282" s="128">
        <f t="shared" si="26"/>
        <v>87.43</v>
      </c>
      <c r="G282" s="122">
        <f t="shared" si="27"/>
        <v>0.39956829439036307</v>
      </c>
      <c r="H282" s="128">
        <f t="shared" si="28"/>
        <v>60501.831999999995</v>
      </c>
      <c r="I282" s="122">
        <f t="shared" si="29"/>
        <v>-5.4436573560640369E-2</v>
      </c>
      <c r="J282" s="128">
        <f t="shared" si="30"/>
        <v>100.83463364408752</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0.34186635944700461</v>
      </c>
      <c r="F283" s="128">
        <f t="shared" si="26"/>
        <v>74.185000000000002</v>
      </c>
      <c r="G283" s="122">
        <f t="shared" si="27"/>
        <v>0.32095333447806729</v>
      </c>
      <c r="H283" s="128">
        <f t="shared" si="28"/>
        <v>48598.111999999994</v>
      </c>
      <c r="I283" s="122">
        <f t="shared" si="29"/>
        <v>0.68380394343394968</v>
      </c>
      <c r="J283" s="128">
        <f t="shared" si="30"/>
        <v>106.51590830266524</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9.7640552995391705E-2</v>
      </c>
      <c r="F284" s="128">
        <f t="shared" si="26"/>
        <v>21.187999999999999</v>
      </c>
      <c r="G284" s="122">
        <f t="shared" si="27"/>
        <v>9.3191073716466996E-2</v>
      </c>
      <c r="H284" s="128">
        <f t="shared" si="28"/>
        <v>14110.805999999999</v>
      </c>
      <c r="I284" s="122">
        <f t="shared" si="29"/>
        <v>0.56895002049517374</v>
      </c>
      <c r="J284" s="128">
        <f t="shared" si="30"/>
        <v>104.77457668581242</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0.14170506912442396</v>
      </c>
      <c r="F285" s="128">
        <f t="shared" si="26"/>
        <v>30.75</v>
      </c>
      <c r="G285" s="122">
        <f t="shared" si="27"/>
        <v>0.13409386598687076</v>
      </c>
      <c r="H285" s="128">
        <f t="shared" si="28"/>
        <v>20304.224999999999</v>
      </c>
      <c r="I285" s="122">
        <f t="shared" si="29"/>
        <v>0.67559067682639717</v>
      </c>
      <c r="J285" s="128">
        <f t="shared" si="30"/>
        <v>105.67602632792943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1.5857142857142858E-2</v>
      </c>
      <c r="F286" s="128">
        <f t="shared" si="26"/>
        <v>3.4409999999999998</v>
      </c>
      <c r="G286" s="122">
        <f t="shared" si="27"/>
        <v>1.5797249996697883E-2</v>
      </c>
      <c r="H286" s="128">
        <f t="shared" si="28"/>
        <v>2391.9879999999998</v>
      </c>
      <c r="I286" s="122">
        <f t="shared" si="29"/>
        <v>0.22946956177001179</v>
      </c>
      <c r="J286" s="128">
        <f t="shared" si="30"/>
        <v>100.37913472571172</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0.9841428571428571</v>
      </c>
      <c r="F287" s="128">
        <f t="shared" si="26"/>
        <v>213.559</v>
      </c>
      <c r="G287" s="122">
        <f t="shared" si="27"/>
        <v>0.98420275000330204</v>
      </c>
      <c r="H287" s="128">
        <f t="shared" si="28"/>
        <v>149026.01199999999</v>
      </c>
      <c r="I287" s="122">
        <f t="shared" si="29"/>
        <v>-0.22946956177001129</v>
      </c>
      <c r="J287" s="128">
        <f t="shared" si="30"/>
        <v>99.993914581071351</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0.17918433179723503</v>
      </c>
      <c r="F288" s="128">
        <f t="shared" si="26"/>
        <v>38.883000000000003</v>
      </c>
      <c r="G288" s="122">
        <f t="shared" si="27"/>
        <v>0.17997316039044234</v>
      </c>
      <c r="H288" s="128">
        <f t="shared" si="28"/>
        <v>27251.175999999999</v>
      </c>
      <c r="I288" s="122">
        <f t="shared" si="29"/>
        <v>-0.4524568831697115</v>
      </c>
      <c r="J288" s="128">
        <f t="shared" si="30"/>
        <v>99.561696537697074</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0.50122119815668198</v>
      </c>
      <c r="F289" s="128">
        <f t="shared" si="26"/>
        <v>108.765</v>
      </c>
      <c r="G289" s="122">
        <f t="shared" si="27"/>
        <v>0.50230542603917616</v>
      </c>
      <c r="H289" s="128">
        <f t="shared" si="28"/>
        <v>76058.082999999984</v>
      </c>
      <c r="I289" s="122">
        <f t="shared" si="29"/>
        <v>6.7812294523329292E-2</v>
      </c>
      <c r="J289" s="128">
        <f t="shared" si="30"/>
        <v>99.784149677409701</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7.0419354838709688E-2</v>
      </c>
      <c r="F290" s="128">
        <f t="shared" si="26"/>
        <v>15.281000000000002</v>
      </c>
      <c r="G290" s="122">
        <f t="shared" si="27"/>
        <v>7.03623083120897E-2</v>
      </c>
      <c r="H290" s="128">
        <f t="shared" si="28"/>
        <v>10654.119999999999</v>
      </c>
      <c r="I290" s="122">
        <f t="shared" si="29"/>
        <v>0.46094172802920819</v>
      </c>
      <c r="J290" s="128">
        <f t="shared" si="30"/>
        <v>100.08107540526805</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7.9138248847926279E-2</v>
      </c>
      <c r="F291" s="128">
        <f t="shared" si="26"/>
        <v>17.173000000000002</v>
      </c>
      <c r="G291" s="122">
        <f t="shared" si="27"/>
        <v>7.804568809520665E-2</v>
      </c>
      <c r="H291" s="128">
        <f t="shared" si="28"/>
        <v>11817.522000000001</v>
      </c>
      <c r="I291" s="122">
        <f t="shared" si="29"/>
        <v>-0.25511332410268311</v>
      </c>
      <c r="J291" s="128">
        <f t="shared" si="30"/>
        <v>101.39989893020973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0.16994470046082949</v>
      </c>
      <c r="F292" s="128">
        <f t="shared" si="26"/>
        <v>36.878</v>
      </c>
      <c r="G292" s="122">
        <f t="shared" si="27"/>
        <v>0.16926907633174393</v>
      </c>
      <c r="H292" s="128">
        <f t="shared" si="28"/>
        <v>25630.385000000002</v>
      </c>
      <c r="I292" s="122">
        <f t="shared" si="29"/>
        <v>0.48696168228350728</v>
      </c>
      <c r="J292" s="128">
        <f t="shared" si="30"/>
        <v>100.39914209005396</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0.38541013824884796</v>
      </c>
      <c r="F293" s="128">
        <f t="shared" si="26"/>
        <v>83.634</v>
      </c>
      <c r="G293" s="122">
        <f t="shared" si="27"/>
        <v>0.37348543766262932</v>
      </c>
      <c r="H293" s="128">
        <f t="shared" si="28"/>
        <v>56552.418000000005</v>
      </c>
      <c r="I293" s="122">
        <f t="shared" si="29"/>
        <v>0.34781165241624662</v>
      </c>
      <c r="J293" s="128">
        <f t="shared" si="30"/>
        <v>103.19281540422207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0.61458986175115216</v>
      </c>
      <c r="F294" s="128">
        <f t="shared" si="26"/>
        <v>133.36600000000001</v>
      </c>
      <c r="G294" s="122">
        <f t="shared" si="27"/>
        <v>0.62651456233737068</v>
      </c>
      <c r="H294" s="128">
        <f t="shared" si="28"/>
        <v>94865.581999999995</v>
      </c>
      <c r="I294" s="122">
        <f t="shared" si="29"/>
        <v>-0.34781165241624667</v>
      </c>
      <c r="J294" s="128">
        <f t="shared" si="30"/>
        <v>98.0966602688802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0.15827188940092166</v>
      </c>
      <c r="F295" s="128">
        <f t="shared" si="26"/>
        <v>34.344999999999999</v>
      </c>
      <c r="G295" s="122">
        <f t="shared" si="27"/>
        <v>0.16826898387245903</v>
      </c>
      <c r="H295" s="128">
        <f t="shared" si="28"/>
        <v>25478.953000000001</v>
      </c>
      <c r="I295" s="122">
        <f t="shared" si="29"/>
        <v>-0.32360740531626442</v>
      </c>
      <c r="J295" s="128">
        <f t="shared" si="30"/>
        <v>94.058860853932075</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0.30778341013824895</v>
      </c>
      <c r="F296" s="128">
        <f t="shared" si="26"/>
        <v>66.789000000000016</v>
      </c>
      <c r="G296" s="122">
        <f t="shared" si="27"/>
        <v>0.31505410189013194</v>
      </c>
      <c r="H296" s="128">
        <f t="shared" si="28"/>
        <v>47704.862000000001</v>
      </c>
      <c r="I296" s="122">
        <f t="shared" si="29"/>
        <v>-0.32695886257765061</v>
      </c>
      <c r="J296" s="128">
        <f t="shared" si="30"/>
        <v>97.692240250717802</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0.21233640552995392</v>
      </c>
      <c r="F297" s="128">
        <f t="shared" si="26"/>
        <v>46.076999999999998</v>
      </c>
      <c r="G297" s="122">
        <f t="shared" si="27"/>
        <v>0.2116378633980108</v>
      </c>
      <c r="H297" s="128">
        <f t="shared" si="28"/>
        <v>32045.781999999999</v>
      </c>
      <c r="I297" s="122">
        <f t="shared" si="29"/>
        <v>0.1142814671014377</v>
      </c>
      <c r="J297" s="128">
        <f t="shared" si="30"/>
        <v>100.33006481955897</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0.144184331797235</v>
      </c>
      <c r="F298" s="128">
        <f t="shared" si="26"/>
        <v>31.287999999999997</v>
      </c>
      <c r="G298" s="122">
        <f t="shared" si="27"/>
        <v>0.13969867519053217</v>
      </c>
      <c r="H298" s="128">
        <f t="shared" si="28"/>
        <v>21152.894</v>
      </c>
      <c r="I298" s="122">
        <f t="shared" si="29"/>
        <v>0.39095256034136577</v>
      </c>
      <c r="J298" s="128">
        <f t="shared" si="30"/>
        <v>103.21095142855503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8.0603686635944694E-2</v>
      </c>
      <c r="F299" s="128">
        <f t="shared" si="26"/>
        <v>17.491</v>
      </c>
      <c r="G299" s="122">
        <f t="shared" si="27"/>
        <v>7.3082163283097121E-2</v>
      </c>
      <c r="H299" s="128">
        <f t="shared" si="28"/>
        <v>11065.955</v>
      </c>
      <c r="I299" s="122">
        <f t="shared" si="29"/>
        <v>0.52799582242630216</v>
      </c>
      <c r="J299" s="128">
        <f t="shared" si="30"/>
        <v>110.29187289340572</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9.6774193548387094E-2</v>
      </c>
      <c r="F300" s="128">
        <f t="shared" si="26"/>
        <v>21</v>
      </c>
      <c r="G300" s="122">
        <f t="shared" si="27"/>
        <v>9.2183650556736968E-2</v>
      </c>
      <c r="H300" s="128">
        <f t="shared" si="28"/>
        <v>13958.263999999999</v>
      </c>
      <c r="I300" s="122">
        <f t="shared" si="29"/>
        <v>0.22211311864250421</v>
      </c>
      <c r="J300" s="128">
        <f t="shared" si="30"/>
        <v>104.97977999778252</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442.04567644746544</v>
      </c>
      <c r="F301" s="128">
        <f t="shared" si="26"/>
        <v>95923.911789100006</v>
      </c>
      <c r="G301" s="122">
        <f t="shared" si="27"/>
        <v>423.01439850581374</v>
      </c>
      <c r="H301" s="128">
        <f t="shared" si="28"/>
        <v>64051994.192953303</v>
      </c>
      <c r="I301" s="122">
        <f t="shared" si="29"/>
        <v>0.41120283059364443</v>
      </c>
      <c r="J301" s="128">
        <f t="shared" si="30"/>
        <v>104.49896694033929</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1.386635944700461E-2</v>
      </c>
      <c r="F302" s="128">
        <f t="shared" si="26"/>
        <v>3.0090000000000003</v>
      </c>
      <c r="G302" s="122">
        <f t="shared" si="27"/>
        <v>1.9827068116076027E-2</v>
      </c>
      <c r="H302" s="128">
        <f t="shared" si="28"/>
        <v>3002.1749999999997</v>
      </c>
      <c r="I302" s="122">
        <f t="shared" si="29"/>
        <v>-0.60676220664195069</v>
      </c>
      <c r="J302" s="128">
        <f t="shared" si="30"/>
        <v>69.936509855239763</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5.4746543778801853E-3</v>
      </c>
      <c r="F303" s="128">
        <f t="shared" si="26"/>
        <v>1.1880000000000002</v>
      </c>
      <c r="G303" s="122">
        <f t="shared" si="27"/>
        <v>7.286537928119511E-3</v>
      </c>
      <c r="H303" s="128">
        <f t="shared" si="28"/>
        <v>1103.3130000000001</v>
      </c>
      <c r="I303" s="122">
        <f t="shared" si="29"/>
        <v>-0.5751357969015426</v>
      </c>
      <c r="J303" s="128">
        <f t="shared" si="30"/>
        <v>75.133821190347788</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0.13239170506912443</v>
      </c>
      <c r="F304" s="128">
        <f t="shared" si="26"/>
        <v>28.728999999999999</v>
      </c>
      <c r="G304" s="122">
        <f t="shared" si="27"/>
        <v>0.14124916456431863</v>
      </c>
      <c r="H304" s="128">
        <f t="shared" si="28"/>
        <v>21387.665999999997</v>
      </c>
      <c r="I304" s="122">
        <f t="shared" si="29"/>
        <v>-0.30160327850350188</v>
      </c>
      <c r="J304" s="128">
        <f t="shared" si="30"/>
        <v>93.729195126558849</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1.7124423963133642E-2</v>
      </c>
      <c r="F305" s="128">
        <f t="shared" si="26"/>
        <v>3.7160000000000002</v>
      </c>
      <c r="G305" s="122">
        <f t="shared" si="27"/>
        <v>2.2734701290467445E-2</v>
      </c>
      <c r="H305" s="128">
        <f t="shared" si="28"/>
        <v>3442.4429999999998</v>
      </c>
      <c r="I305" s="122">
        <f t="shared" si="29"/>
        <v>-0.60699229953389522</v>
      </c>
      <c r="J305" s="128">
        <f t="shared" si="30"/>
        <v>75.322845654954065</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0.11957603686635941</v>
      </c>
      <c r="F306" s="128">
        <f t="shared" si="26"/>
        <v>25.947999999999993</v>
      </c>
      <c r="G306" s="122">
        <f t="shared" si="27"/>
        <v>0.11282889088483533</v>
      </c>
      <c r="H306" s="128">
        <f t="shared" si="28"/>
        <v>17084.324999999997</v>
      </c>
      <c r="I306" s="122">
        <f t="shared" si="29"/>
        <v>0.39894083067499775</v>
      </c>
      <c r="J306" s="128">
        <f t="shared" si="30"/>
        <v>105.97998077319657</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0.54367741935483871</v>
      </c>
      <c r="F307" s="128">
        <f t="shared" si="26"/>
        <v>117.97800000000001</v>
      </c>
      <c r="G307" s="122">
        <f t="shared" si="27"/>
        <v>0.5323408181325866</v>
      </c>
      <c r="H307" s="128">
        <f t="shared" si="28"/>
        <v>80605.982000000004</v>
      </c>
      <c r="I307" s="122">
        <f t="shared" si="29"/>
        <v>0.64877587107187895</v>
      </c>
      <c r="J307" s="128">
        <f t="shared" si="30"/>
        <v>102.12957579732851</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0.27140552995391709</v>
      </c>
      <c r="F308" s="128">
        <f t="shared" si="26"/>
        <v>58.895000000000003</v>
      </c>
      <c r="G308" s="122">
        <f t="shared" si="27"/>
        <v>0.29055058843730608</v>
      </c>
      <c r="H308" s="128">
        <f t="shared" si="28"/>
        <v>43994.589000000014</v>
      </c>
      <c r="I308" s="122">
        <f t="shared" si="29"/>
        <v>-0.5900273414618461</v>
      </c>
      <c r="J308" s="128">
        <f t="shared" si="30"/>
        <v>93.410765888873755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6.5677419354838715E-2</v>
      </c>
      <c r="F309" s="128">
        <f t="shared" si="26"/>
        <v>14.252000000000002</v>
      </c>
      <c r="G309" s="122">
        <f t="shared" si="27"/>
        <v>6.4571002126563568E-2</v>
      </c>
      <c r="H309" s="128">
        <f t="shared" si="28"/>
        <v>9777.2120000000032</v>
      </c>
      <c r="I309" s="122">
        <f t="shared" si="29"/>
        <v>0.32389348504510435</v>
      </c>
      <c r="J309" s="128">
        <f t="shared" si="30"/>
        <v>101.71348932467626</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0.13482949308755762</v>
      </c>
      <c r="F310" s="128">
        <f t="shared" si="26"/>
        <v>29.258000000000003</v>
      </c>
      <c r="G310" s="122">
        <f t="shared" si="27"/>
        <v>0.13023285870900422</v>
      </c>
      <c r="H310" s="128">
        <f t="shared" si="28"/>
        <v>19719.599000000002</v>
      </c>
      <c r="I310" s="122">
        <f t="shared" si="29"/>
        <v>0.44315888089331462</v>
      </c>
      <c r="J310" s="128">
        <f t="shared" si="30"/>
        <v>103.52955039466978</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0.61217511520737333</v>
      </c>
      <c r="F311" s="128">
        <f t="shared" si="26"/>
        <v>132.84200000000001</v>
      </c>
      <c r="G311" s="122">
        <f t="shared" si="27"/>
        <v>0.60259301404060273</v>
      </c>
      <c r="H311" s="128">
        <f t="shared" si="28"/>
        <v>91243.428999999989</v>
      </c>
      <c r="I311" s="122">
        <f t="shared" si="29"/>
        <v>0.15192373194144979</v>
      </c>
      <c r="J311" s="128">
        <f t="shared" si="30"/>
        <v>101.59014474836327</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0.57056221198156676</v>
      </c>
      <c r="F312" s="128">
        <f t="shared" si="26"/>
        <v>123.812</v>
      </c>
      <c r="G312" s="122">
        <f t="shared" si="27"/>
        <v>0.53481678532274901</v>
      </c>
      <c r="H312" s="128">
        <f t="shared" si="28"/>
        <v>80980.888000000006</v>
      </c>
      <c r="I312" s="122">
        <f t="shared" si="29"/>
        <v>0.65683052103874495</v>
      </c>
      <c r="J312" s="128">
        <f t="shared" si="30"/>
        <v>106.68367703478982</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0.23965437788018437</v>
      </c>
      <c r="F313" s="128">
        <f t="shared" si="26"/>
        <v>52.00500000000001</v>
      </c>
      <c r="G313" s="122">
        <f t="shared" si="27"/>
        <v>0.21990808886658123</v>
      </c>
      <c r="H313" s="128">
        <f t="shared" si="28"/>
        <v>33298.042999999998</v>
      </c>
      <c r="I313" s="122">
        <f t="shared" si="29"/>
        <v>0.55070826900090042</v>
      </c>
      <c r="J313" s="128">
        <f t="shared" si="30"/>
        <v>108.97933728376097</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0.15187096774193551</v>
      </c>
      <c r="F314" s="128">
        <f t="shared" si="26"/>
        <v>32.956000000000003</v>
      </c>
      <c r="G314" s="122">
        <f t="shared" si="27"/>
        <v>0.13974903247962595</v>
      </c>
      <c r="H314" s="128">
        <f t="shared" si="28"/>
        <v>21160.519</v>
      </c>
      <c r="I314" s="122">
        <f t="shared" si="29"/>
        <v>0.46195319668133067</v>
      </c>
      <c r="J314" s="128">
        <f t="shared" si="30"/>
        <v>108.67407455151923</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0.22881566820276497</v>
      </c>
      <c r="F315" s="128">
        <f t="shared" si="26"/>
        <v>49.652999999999999</v>
      </c>
      <c r="G315" s="122">
        <f t="shared" si="27"/>
        <v>0.20961002654902325</v>
      </c>
      <c r="H315" s="128">
        <f t="shared" si="28"/>
        <v>31738.731000000003</v>
      </c>
      <c r="I315" s="122">
        <f t="shared" si="29"/>
        <v>0.49513460819422467</v>
      </c>
      <c r="J315" s="128">
        <f t="shared" si="30"/>
        <v>109.16255866665325</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8.2967741935483855E-2</v>
      </c>
      <c r="F316" s="128">
        <f t="shared" si="26"/>
        <v>18.003999999999998</v>
      </c>
      <c r="G316" s="122">
        <f t="shared" si="27"/>
        <v>8.1599605066768804E-2</v>
      </c>
      <c r="H316" s="128">
        <f t="shared" si="28"/>
        <v>12355.648999999999</v>
      </c>
      <c r="I316" s="122">
        <f t="shared" si="29"/>
        <v>-1.8772540837629977E-2</v>
      </c>
      <c r="J316" s="128">
        <f t="shared" si="30"/>
        <v>101.67664643425121</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0.42017511520737327</v>
      </c>
      <c r="F317" s="128">
        <f t="shared" si="26"/>
        <v>91.177999999999997</v>
      </c>
      <c r="G317" s="122">
        <f t="shared" si="27"/>
        <v>0.38650303794793217</v>
      </c>
      <c r="H317" s="128">
        <f t="shared" si="28"/>
        <v>58523.516999999993</v>
      </c>
      <c r="I317" s="122">
        <f t="shared" si="29"/>
        <v>0.68276930503525057</v>
      </c>
      <c r="J317" s="128">
        <f t="shared" si="30"/>
        <v>108.71198255988281</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0.90189400921658969</v>
      </c>
      <c r="F318" s="128">
        <f t="shared" si="26"/>
        <v>195.71099999999996</v>
      </c>
      <c r="G318" s="122">
        <f t="shared" si="27"/>
        <v>0.90224438970267729</v>
      </c>
      <c r="H318" s="128">
        <f t="shared" si="28"/>
        <v>136616.041</v>
      </c>
      <c r="I318" s="122">
        <f t="shared" si="29"/>
        <v>9.6662562973969142E-3</v>
      </c>
      <c r="J318" s="128">
        <f t="shared" si="30"/>
        <v>99.961165678602555</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0.6085806451612904</v>
      </c>
      <c r="F319" s="128">
        <f t="shared" si="26"/>
        <v>132.06200000000001</v>
      </c>
      <c r="G319" s="122">
        <f t="shared" si="27"/>
        <v>0.58034568545351284</v>
      </c>
      <c r="H319" s="128">
        <f t="shared" si="28"/>
        <v>87874.78300000001</v>
      </c>
      <c r="I319" s="122">
        <f t="shared" si="29"/>
        <v>0.69148983161034749</v>
      </c>
      <c r="J319" s="128">
        <f t="shared" si="30"/>
        <v>104.86519679830364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0.86810138248847935</v>
      </c>
      <c r="F320" s="128">
        <f t="shared" si="26"/>
        <v>188.37800000000001</v>
      </c>
      <c r="G320" s="122">
        <f t="shared" si="27"/>
        <v>0.85516336234793755</v>
      </c>
      <c r="H320" s="128">
        <f t="shared" si="28"/>
        <v>129487.126</v>
      </c>
      <c r="I320" s="122">
        <f t="shared" si="29"/>
        <v>0.6308341994526615</v>
      </c>
      <c r="J320" s="128">
        <f t="shared" si="30"/>
        <v>101.51292965884544</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0.62746543778801844</v>
      </c>
      <c r="F321" s="128">
        <f t="shared" si="26"/>
        <v>136.16</v>
      </c>
      <c r="G321" s="122">
        <f t="shared" si="27"/>
        <v>0.61991716308497002</v>
      </c>
      <c r="H321" s="128">
        <f t="shared" si="28"/>
        <v>93866.616999999998</v>
      </c>
      <c r="I321" s="122">
        <f t="shared" si="29"/>
        <v>0.46989074256717178</v>
      </c>
      <c r="J321" s="128">
        <f t="shared" si="30"/>
        <v>101.21762634631457</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0.45299539170506908</v>
      </c>
      <c r="F322" s="128">
        <f t="shared" si="26"/>
        <v>98.3</v>
      </c>
      <c r="G322" s="122">
        <f t="shared" si="27"/>
        <v>0.43310079382900313</v>
      </c>
      <c r="H322" s="128">
        <f t="shared" si="28"/>
        <v>65579.255999999994</v>
      </c>
      <c r="I322" s="122">
        <f t="shared" si="29"/>
        <v>0.61980951671065376</v>
      </c>
      <c r="J322" s="128">
        <f t="shared" si="30"/>
        <v>104.59352607049728</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0.29301843317972348</v>
      </c>
      <c r="F323" s="128">
        <f t="shared" si="26"/>
        <v>63.584999999999994</v>
      </c>
      <c r="G323" s="122">
        <f t="shared" si="27"/>
        <v>0.27632477644665759</v>
      </c>
      <c r="H323" s="128">
        <f t="shared" si="28"/>
        <v>41840.544999999998</v>
      </c>
      <c r="I323" s="122">
        <f t="shared" si="29"/>
        <v>0.72178919575836065</v>
      </c>
      <c r="J323" s="128">
        <f t="shared" si="30"/>
        <v>106.04131737578315</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0.11552995391705069</v>
      </c>
      <c r="F324" s="128">
        <f t="shared" si="26"/>
        <v>25.07</v>
      </c>
      <c r="G324" s="122">
        <f t="shared" si="27"/>
        <v>0.10629117410083344</v>
      </c>
      <c r="H324" s="128">
        <f t="shared" si="28"/>
        <v>16094.396999999997</v>
      </c>
      <c r="I324" s="122">
        <f t="shared" si="29"/>
        <v>0.48379539564451596</v>
      </c>
      <c r="J324" s="128">
        <f t="shared" si="30"/>
        <v>108.69195386575828</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1.4198156682027651E-2</v>
      </c>
      <c r="F325" s="128">
        <f t="shared" si="26"/>
        <v>3.0810000000000004</v>
      </c>
      <c r="G325" s="122">
        <f t="shared" si="27"/>
        <v>1.4119972526383917E-2</v>
      </c>
      <c r="H325" s="128">
        <f t="shared" si="28"/>
        <v>2138.018</v>
      </c>
      <c r="I325" s="122">
        <f t="shared" si="29"/>
        <v>0.1998802202203781</v>
      </c>
      <c r="J325" s="128">
        <f t="shared" si="30"/>
        <v>100.55371322782423</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0.10689400921658987</v>
      </c>
      <c r="F326" s="128">
        <f t="shared" si="26"/>
        <v>23.196000000000002</v>
      </c>
      <c r="G326" s="122">
        <f t="shared" si="27"/>
        <v>9.8409356879631218E-2</v>
      </c>
      <c r="H326" s="128">
        <f t="shared" si="28"/>
        <v>14900.948</v>
      </c>
      <c r="I326" s="122">
        <f t="shared" si="29"/>
        <v>0.53679639954720182</v>
      </c>
      <c r="J326" s="128">
        <f t="shared" si="30"/>
        <v>108.62179431508387</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2.8815668202764981E-2</v>
      </c>
      <c r="F327" s="128">
        <f t="shared" si="26"/>
        <v>6.253000000000001</v>
      </c>
      <c r="G327" s="122">
        <f t="shared" si="27"/>
        <v>2.6878422644599716E-2</v>
      </c>
      <c r="H327" s="128">
        <f t="shared" si="28"/>
        <v>4069.877</v>
      </c>
      <c r="I327" s="122">
        <f t="shared" si="29"/>
        <v>0.44298899759156241</v>
      </c>
      <c r="J327" s="128">
        <f t="shared" si="30"/>
        <v>107.20743766768057</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0.21452995391705071</v>
      </c>
      <c r="F328" s="128">
        <f t="shared" si="26"/>
        <v>46.553000000000004</v>
      </c>
      <c r="G328" s="122">
        <f t="shared" si="27"/>
        <v>0.19371003447410481</v>
      </c>
      <c r="H328" s="128">
        <f t="shared" si="28"/>
        <v>29331.186000000002</v>
      </c>
      <c r="I328" s="122">
        <f t="shared" si="29"/>
        <v>0.7393369264709112</v>
      </c>
      <c r="J328" s="128">
        <f t="shared" si="30"/>
        <v>110.74798189957944</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0.23017050691244245</v>
      </c>
      <c r="F329" s="128">
        <f t="shared" ref="F329:F392" si="32">SUMPRODUCT($K$2:$AI$2,$K329:$AI329)</f>
        <v>49.94700000000001</v>
      </c>
      <c r="G329" s="122">
        <f t="shared" ref="G329:G392" si="33">SUMPRODUCT($K$3:$AI$3,$K329:$AI329)/$J$3</f>
        <v>0.21265735249441944</v>
      </c>
      <c r="H329" s="128">
        <f t="shared" ref="H329:H392" si="34">SUMPRODUCT($K$3:$AI$3,$K329:$AI329)</f>
        <v>32200.151000000005</v>
      </c>
      <c r="I329" s="122">
        <f t="shared" ref="I329:I392" si="35">CORREL($K$4:$AI$4,$K329:$AI329)</f>
        <v>0.48540696022724111</v>
      </c>
      <c r="J329" s="128">
        <f t="shared" si="30"/>
        <v>108.23538627402154</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7.0423963133640563E-2</v>
      </c>
      <c r="F330" s="128">
        <f t="shared" si="32"/>
        <v>15.282000000000002</v>
      </c>
      <c r="G330" s="122">
        <f t="shared" si="33"/>
        <v>6.5865795347977124E-2</v>
      </c>
      <c r="H330" s="128">
        <f t="shared" si="34"/>
        <v>9973.2669999999998</v>
      </c>
      <c r="I330" s="122">
        <f t="shared" si="35"/>
        <v>0.38986685396530163</v>
      </c>
      <c r="J330" s="128">
        <f t="shared" ref="J330:J393" si="36">$E330/$G330*100</f>
        <v>106.9203867676418</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0.12979262672811059</v>
      </c>
      <c r="F331" s="128">
        <f t="shared" si="32"/>
        <v>28.164999999999999</v>
      </c>
      <c r="G331" s="122">
        <f t="shared" si="33"/>
        <v>0.1316044393665218</v>
      </c>
      <c r="H331" s="128">
        <f t="shared" si="34"/>
        <v>19927.280999999999</v>
      </c>
      <c r="I331" s="122">
        <f t="shared" si="35"/>
        <v>-0.14921231081496436</v>
      </c>
      <c r="J331" s="128">
        <f t="shared" si="36"/>
        <v>98.62328911765259</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0.10691705069124424</v>
      </c>
      <c r="F332" s="128">
        <f t="shared" si="32"/>
        <v>23.201000000000001</v>
      </c>
      <c r="G332" s="122">
        <f t="shared" si="33"/>
        <v>0.10570558321996062</v>
      </c>
      <c r="H332" s="128">
        <f t="shared" si="34"/>
        <v>16005.727999999997</v>
      </c>
      <c r="I332" s="122">
        <f t="shared" si="35"/>
        <v>0.25017627044748997</v>
      </c>
      <c r="J332" s="128">
        <f t="shared" si="36"/>
        <v>101.14607708919472</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0.13474193548387098</v>
      </c>
      <c r="F333" s="128">
        <f t="shared" si="32"/>
        <v>29.239000000000004</v>
      </c>
      <c r="G333" s="122">
        <f t="shared" si="33"/>
        <v>0.12775848974362358</v>
      </c>
      <c r="H333" s="128">
        <f t="shared" si="34"/>
        <v>19344.934999999998</v>
      </c>
      <c r="I333" s="122">
        <f t="shared" si="35"/>
        <v>0.66644158306987156</v>
      </c>
      <c r="J333" s="128">
        <f t="shared" si="36"/>
        <v>105.46613047341221</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0.23705990783410141</v>
      </c>
      <c r="F334" s="128">
        <f t="shared" si="32"/>
        <v>51.442000000000007</v>
      </c>
      <c r="G334" s="122">
        <f t="shared" si="33"/>
        <v>0.21515459192434191</v>
      </c>
      <c r="H334" s="128">
        <f t="shared" si="34"/>
        <v>32578.278000000006</v>
      </c>
      <c r="I334" s="122">
        <f t="shared" si="35"/>
        <v>0.62314383458396017</v>
      </c>
      <c r="J334" s="128">
        <f t="shared" si="36"/>
        <v>110.18119841823426</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0.12817511520737329</v>
      </c>
      <c r="F335" s="128">
        <f t="shared" si="32"/>
        <v>27.814000000000007</v>
      </c>
      <c r="G335" s="122">
        <f t="shared" si="33"/>
        <v>0.1233877081984969</v>
      </c>
      <c r="H335" s="128">
        <f t="shared" si="34"/>
        <v>18683.120000000003</v>
      </c>
      <c r="I335" s="122">
        <f t="shared" si="35"/>
        <v>0.58321574478360161</v>
      </c>
      <c r="J335" s="128">
        <f t="shared" si="36"/>
        <v>103.87997076757011</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6.8188940092165889E-2</v>
      </c>
      <c r="F336" s="128">
        <f t="shared" si="32"/>
        <v>14.796999999999997</v>
      </c>
      <c r="G336" s="122">
        <f t="shared" si="33"/>
        <v>6.6695108903829112E-2</v>
      </c>
      <c r="H336" s="128">
        <f t="shared" si="34"/>
        <v>10098.839999999997</v>
      </c>
      <c r="I336" s="122">
        <f t="shared" si="35"/>
        <v>0.43209973098146093</v>
      </c>
      <c r="J336" s="128">
        <f t="shared" si="36"/>
        <v>102.23979121241229</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2.5718894009216595E-2</v>
      </c>
      <c r="F337" s="128">
        <f t="shared" si="32"/>
        <v>5.5810000000000013</v>
      </c>
      <c r="G337" s="122">
        <f t="shared" si="33"/>
        <v>2.5043396425788213E-2</v>
      </c>
      <c r="H337" s="128">
        <f t="shared" si="34"/>
        <v>3792.0209999999997</v>
      </c>
      <c r="I337" s="122">
        <f t="shared" si="35"/>
        <v>0.19804055789696681</v>
      </c>
      <c r="J337" s="128">
        <f t="shared" si="36"/>
        <v>102.69730819232169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1.293548387096774E-2</v>
      </c>
      <c r="F338" s="128">
        <f t="shared" si="32"/>
        <v>2.8069999999999995</v>
      </c>
      <c r="G338" s="122">
        <f t="shared" si="33"/>
        <v>1.1837965103224185E-2</v>
      </c>
      <c r="H338" s="128">
        <f t="shared" si="34"/>
        <v>1792.4809999999998</v>
      </c>
      <c r="I338" s="122">
        <f t="shared" si="35"/>
        <v>0.71128748787489871</v>
      </c>
      <c r="J338" s="128">
        <f t="shared" si="36"/>
        <v>109.27117758984299</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4.5589861751152067E-2</v>
      </c>
      <c r="F339" s="128">
        <f t="shared" si="32"/>
        <v>9.8929999999999989</v>
      </c>
      <c r="G339" s="122">
        <f t="shared" si="33"/>
        <v>4.2896524851734938E-2</v>
      </c>
      <c r="H339" s="128">
        <f t="shared" si="34"/>
        <v>6495.3060000000005</v>
      </c>
      <c r="I339" s="122">
        <f t="shared" si="35"/>
        <v>0.14267191663573514</v>
      </c>
      <c r="J339" s="128">
        <f t="shared" si="36"/>
        <v>106.27868320039029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4.4493087557603686E-2</v>
      </c>
      <c r="F340" s="128">
        <f t="shared" si="32"/>
        <v>9.6549999999999994</v>
      </c>
      <c r="G340" s="122">
        <f t="shared" si="33"/>
        <v>4.2690142519383426E-2</v>
      </c>
      <c r="H340" s="128">
        <f t="shared" si="34"/>
        <v>6464.0559999999996</v>
      </c>
      <c r="I340" s="122">
        <f t="shared" si="35"/>
        <v>0.20055333382511775</v>
      </c>
      <c r="J340" s="128">
        <f t="shared" si="36"/>
        <v>104.223328693273</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0.34370046082949302</v>
      </c>
      <c r="F341" s="128">
        <f t="shared" si="32"/>
        <v>74.582999999999984</v>
      </c>
      <c r="G341" s="122">
        <f t="shared" si="33"/>
        <v>0.34063172806403469</v>
      </c>
      <c r="H341" s="128">
        <f t="shared" si="34"/>
        <v>51577.775000000001</v>
      </c>
      <c r="I341" s="122">
        <f t="shared" si="35"/>
        <v>0.4816541593547809</v>
      </c>
      <c r="J341" s="128">
        <f t="shared" si="36"/>
        <v>100.90089457693779</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0.23948847926267286</v>
      </c>
      <c r="F342" s="128">
        <f t="shared" si="32"/>
        <v>51.969000000000008</v>
      </c>
      <c r="G342" s="122">
        <f t="shared" si="33"/>
        <v>0.23923552681979693</v>
      </c>
      <c r="H342" s="128">
        <f t="shared" si="34"/>
        <v>36224.56500000001</v>
      </c>
      <c r="I342" s="122">
        <f t="shared" si="35"/>
        <v>0.32239464547880775</v>
      </c>
      <c r="J342" s="128">
        <f t="shared" si="36"/>
        <v>100.10573364509798</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0.33956221198156677</v>
      </c>
      <c r="F343" s="128">
        <f t="shared" si="32"/>
        <v>73.684999999999988</v>
      </c>
      <c r="G343" s="122">
        <f t="shared" si="33"/>
        <v>0.33859306687447993</v>
      </c>
      <c r="H343" s="128">
        <f t="shared" si="34"/>
        <v>51269.084999999999</v>
      </c>
      <c r="I343" s="122">
        <f t="shared" si="35"/>
        <v>-1.6939363174978912E-2</v>
      </c>
      <c r="J343" s="128">
        <f t="shared" si="36"/>
        <v>100.28622709733337</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6.4119815668202768E-2</v>
      </c>
      <c r="F344" s="128">
        <f t="shared" si="32"/>
        <v>13.914</v>
      </c>
      <c r="G344" s="122">
        <f t="shared" si="33"/>
        <v>6.1435833256283927E-2</v>
      </c>
      <c r="H344" s="128">
        <f t="shared" si="34"/>
        <v>9302.491</v>
      </c>
      <c r="I344" s="122">
        <f t="shared" si="35"/>
        <v>0.298976406419871</v>
      </c>
      <c r="J344" s="128">
        <f t="shared" si="36"/>
        <v>104.36875723768964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0.19288940092165899</v>
      </c>
      <c r="F345" s="128">
        <f t="shared" si="32"/>
        <v>41.856999999999999</v>
      </c>
      <c r="G345" s="122">
        <f t="shared" si="33"/>
        <v>0.1851485820708238</v>
      </c>
      <c r="H345" s="128">
        <f t="shared" si="34"/>
        <v>28034.827999999998</v>
      </c>
      <c r="I345" s="122">
        <f t="shared" si="35"/>
        <v>0.29272002967226374</v>
      </c>
      <c r="J345" s="128">
        <f t="shared" si="36"/>
        <v>104.18086855662452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5.6387096774193554E-2</v>
      </c>
      <c r="F346" s="128">
        <f t="shared" si="32"/>
        <v>12.236000000000001</v>
      </c>
      <c r="G346" s="122">
        <f t="shared" si="33"/>
        <v>5.4750861852619896E-2</v>
      </c>
      <c r="H346" s="128">
        <f t="shared" si="34"/>
        <v>8290.2659999999996</v>
      </c>
      <c r="I346" s="122">
        <f t="shared" si="35"/>
        <v>-0.18288920511868947</v>
      </c>
      <c r="J346" s="128">
        <f t="shared" si="36"/>
        <v>102.98850989045275</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4.6995391705069126E-2</v>
      </c>
      <c r="F347" s="128">
        <f t="shared" si="32"/>
        <v>10.198</v>
      </c>
      <c r="G347" s="122">
        <f t="shared" si="33"/>
        <v>4.6355578596996391E-2</v>
      </c>
      <c r="H347" s="128">
        <f t="shared" si="34"/>
        <v>7019.0689999999995</v>
      </c>
      <c r="I347" s="122">
        <f t="shared" si="35"/>
        <v>-0.24173763914339932</v>
      </c>
      <c r="J347" s="128">
        <f t="shared" si="36"/>
        <v>101.38022893346906</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0.38217972350230411</v>
      </c>
      <c r="F348" s="128">
        <f t="shared" si="32"/>
        <v>82.932999999999993</v>
      </c>
      <c r="G348" s="122">
        <f t="shared" si="33"/>
        <v>0.38727181048488285</v>
      </c>
      <c r="H348" s="128">
        <f t="shared" si="34"/>
        <v>58639.922999999995</v>
      </c>
      <c r="I348" s="122">
        <f t="shared" si="35"/>
        <v>-0.65683862925541614</v>
      </c>
      <c r="J348" s="128">
        <f t="shared" si="36"/>
        <v>98.685138746297284</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0.39556682027649775</v>
      </c>
      <c r="F349" s="128">
        <f t="shared" si="32"/>
        <v>85.838000000000008</v>
      </c>
      <c r="G349" s="122">
        <f t="shared" si="33"/>
        <v>0.38745178908716271</v>
      </c>
      <c r="H349" s="128">
        <f t="shared" si="34"/>
        <v>58667.175000000003</v>
      </c>
      <c r="I349" s="122">
        <f t="shared" si="35"/>
        <v>0.79357454617724388</v>
      </c>
      <c r="J349" s="128">
        <f t="shared" si="36"/>
        <v>102.09446218030224</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0.11587557603686634</v>
      </c>
      <c r="F350" s="128">
        <f t="shared" si="32"/>
        <v>25.144999999999996</v>
      </c>
      <c r="G350" s="122">
        <f t="shared" si="33"/>
        <v>0.11810364685836557</v>
      </c>
      <c r="H350" s="128">
        <f t="shared" si="34"/>
        <v>17883.017999999996</v>
      </c>
      <c r="I350" s="122">
        <f t="shared" si="35"/>
        <v>-0.52143407374573847</v>
      </c>
      <c r="J350" s="128">
        <f t="shared" si="36"/>
        <v>98.113461454605869</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4.9239631336405541E-2</v>
      </c>
      <c r="F351" s="128">
        <f t="shared" si="32"/>
        <v>10.685000000000002</v>
      </c>
      <c r="G351" s="122">
        <f t="shared" si="33"/>
        <v>5.0733730467976065E-2</v>
      </c>
      <c r="H351" s="128">
        <f t="shared" si="34"/>
        <v>7682</v>
      </c>
      <c r="I351" s="122">
        <f t="shared" si="35"/>
        <v>-0.76805165623442173</v>
      </c>
      <c r="J351" s="128">
        <f t="shared" si="36"/>
        <v>97.055018194426637</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5.7124423963133636E-2</v>
      </c>
      <c r="F352" s="128">
        <f t="shared" si="32"/>
        <v>12.395999999999999</v>
      </c>
      <c r="G352" s="122">
        <f t="shared" si="33"/>
        <v>5.6445891505633408E-2</v>
      </c>
      <c r="H352" s="128">
        <f t="shared" si="34"/>
        <v>8546.9239999999991</v>
      </c>
      <c r="I352" s="122">
        <f t="shared" si="35"/>
        <v>0.29382226257679445</v>
      </c>
      <c r="J352" s="128">
        <f t="shared" si="36"/>
        <v>101.20209361461234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0.13920276497695852</v>
      </c>
      <c r="F353" s="128">
        <f t="shared" si="32"/>
        <v>30.207000000000001</v>
      </c>
      <c r="G353" s="122">
        <f t="shared" si="33"/>
        <v>0.14323974692572877</v>
      </c>
      <c r="H353" s="128">
        <f t="shared" si="34"/>
        <v>21689.075999999997</v>
      </c>
      <c r="I353" s="122">
        <f t="shared" si="35"/>
        <v>-0.64790749142338433</v>
      </c>
      <c r="J353" s="128">
        <f t="shared" si="36"/>
        <v>97.181660792193753</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0.38901382488479269</v>
      </c>
      <c r="F354" s="128">
        <f t="shared" si="32"/>
        <v>84.416000000000011</v>
      </c>
      <c r="G354" s="122">
        <f t="shared" si="33"/>
        <v>0.38495620071589909</v>
      </c>
      <c r="H354" s="128">
        <f t="shared" si="34"/>
        <v>58289.29800000001</v>
      </c>
      <c r="I354" s="122">
        <f t="shared" si="35"/>
        <v>0.32413495124132669</v>
      </c>
      <c r="J354" s="128">
        <f t="shared" si="36"/>
        <v>101.05404826869855</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0.21543778801843314</v>
      </c>
      <c r="F355" s="128">
        <f t="shared" si="32"/>
        <v>46.749999999999993</v>
      </c>
      <c r="G355" s="122">
        <f t="shared" si="33"/>
        <v>0.21040800961576558</v>
      </c>
      <c r="H355" s="128">
        <f t="shared" si="34"/>
        <v>31859.559999999994</v>
      </c>
      <c r="I355" s="122">
        <f t="shared" si="35"/>
        <v>0.6280011308537552</v>
      </c>
      <c r="J355" s="128">
        <f t="shared" si="36"/>
        <v>102.39048808638636</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7.9391705069124435E-2</v>
      </c>
      <c r="F356" s="128">
        <f t="shared" si="32"/>
        <v>17.228000000000002</v>
      </c>
      <c r="G356" s="122">
        <f t="shared" si="33"/>
        <v>8.4025571596507684E-2</v>
      </c>
      <c r="H356" s="128">
        <f t="shared" si="34"/>
        <v>12722.984</v>
      </c>
      <c r="I356" s="122">
        <f t="shared" si="35"/>
        <v>-0.49852056082234808</v>
      </c>
      <c r="J356" s="128">
        <f t="shared" si="36"/>
        <v>94.485171074306805</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0.17675115207373271</v>
      </c>
      <c r="F357" s="128">
        <f t="shared" si="32"/>
        <v>38.354999999999997</v>
      </c>
      <c r="G357" s="122">
        <f t="shared" si="33"/>
        <v>0.17714439498606505</v>
      </c>
      <c r="H357" s="128">
        <f t="shared" si="34"/>
        <v>26822.85</v>
      </c>
      <c r="I357" s="122">
        <f t="shared" si="35"/>
        <v>0.19235880995802887</v>
      </c>
      <c r="J357" s="128">
        <f t="shared" si="36"/>
        <v>99.778009960539109</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0.59902764976958522</v>
      </c>
      <c r="F358" s="128">
        <f t="shared" si="32"/>
        <v>129.989</v>
      </c>
      <c r="G358" s="122">
        <f t="shared" si="33"/>
        <v>0.61109903049835557</v>
      </c>
      <c r="H358" s="128">
        <f t="shared" si="34"/>
        <v>92531.393000000011</v>
      </c>
      <c r="I358" s="122">
        <f t="shared" si="35"/>
        <v>-0.16375056828279816</v>
      </c>
      <c r="J358" s="128">
        <f t="shared" si="36"/>
        <v>98.024644104094548</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0.10766820276497698</v>
      </c>
      <c r="F359" s="128">
        <f t="shared" si="32"/>
        <v>23.364000000000004</v>
      </c>
      <c r="G359" s="122">
        <f t="shared" si="33"/>
        <v>0.10246448903036626</v>
      </c>
      <c r="H359" s="128">
        <f t="shared" si="34"/>
        <v>15514.967999999999</v>
      </c>
      <c r="I359" s="122">
        <f t="shared" si="35"/>
        <v>0.42766187575615144</v>
      </c>
      <c r="J359" s="128">
        <f t="shared" si="36"/>
        <v>105.0785533445334</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0.1930921658986175</v>
      </c>
      <c r="F360" s="128">
        <f t="shared" si="32"/>
        <v>41.900999999999996</v>
      </c>
      <c r="G360" s="122">
        <f t="shared" si="33"/>
        <v>0.18741485820708237</v>
      </c>
      <c r="H360" s="128">
        <f t="shared" si="34"/>
        <v>28377.982999999997</v>
      </c>
      <c r="I360" s="122">
        <f t="shared" si="35"/>
        <v>0.20096319561894244</v>
      </c>
      <c r="J360" s="128">
        <f t="shared" si="36"/>
        <v>103.02927299673435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5.9861751152073726E-2</v>
      </c>
      <c r="F361" s="128">
        <f t="shared" si="32"/>
        <v>12.989999999999998</v>
      </c>
      <c r="G361" s="122">
        <f t="shared" si="33"/>
        <v>5.9695201363114028E-2</v>
      </c>
      <c r="H361" s="128">
        <f t="shared" si="34"/>
        <v>9038.9279999999999</v>
      </c>
      <c r="I361" s="122">
        <f t="shared" si="35"/>
        <v>-0.25418263458452311</v>
      </c>
      <c r="J361" s="128">
        <f t="shared" si="36"/>
        <v>100.2790002967686</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9.4516129032258065E-3</v>
      </c>
      <c r="F362" s="128">
        <f t="shared" si="32"/>
        <v>2.0510000000000002</v>
      </c>
      <c r="G362" s="122">
        <f t="shared" si="33"/>
        <v>9.5477155952396649E-3</v>
      </c>
      <c r="H362" s="128">
        <f t="shared" si="34"/>
        <v>1445.6959999999997</v>
      </c>
      <c r="I362" s="122">
        <f t="shared" si="35"/>
        <v>-0.20014476552081037</v>
      </c>
      <c r="J362" s="128">
        <f t="shared" si="36"/>
        <v>98.993448316979894</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3.0958525345622118E-2</v>
      </c>
      <c r="F363" s="128">
        <f t="shared" si="32"/>
        <v>6.718</v>
      </c>
      <c r="G363" s="122">
        <f t="shared" si="33"/>
        <v>2.9892271724629833E-2</v>
      </c>
      <c r="H363" s="128">
        <f t="shared" si="34"/>
        <v>4526.2280000000001</v>
      </c>
      <c r="I363" s="122">
        <f t="shared" si="35"/>
        <v>0.1272401999243121</v>
      </c>
      <c r="J363" s="128">
        <f t="shared" si="36"/>
        <v>103.56698758399732</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0.57033179723502303</v>
      </c>
      <c r="F364" s="128">
        <f t="shared" si="32"/>
        <v>123.762</v>
      </c>
      <c r="G364" s="122">
        <f t="shared" si="33"/>
        <v>0.57424652947469912</v>
      </c>
      <c r="H364" s="128">
        <f t="shared" si="34"/>
        <v>86951.260999999984</v>
      </c>
      <c r="I364" s="122">
        <f t="shared" si="35"/>
        <v>-0.31793035097717803</v>
      </c>
      <c r="J364" s="128">
        <f t="shared" si="36"/>
        <v>99.318283691978564</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0.60038248847926257</v>
      </c>
      <c r="F365" s="128">
        <f t="shared" si="32"/>
        <v>130.28299999999999</v>
      </c>
      <c r="G365" s="122">
        <f t="shared" si="33"/>
        <v>0.58811882999379184</v>
      </c>
      <c r="H365" s="128">
        <f t="shared" si="34"/>
        <v>89051.776999999973</v>
      </c>
      <c r="I365" s="122">
        <f t="shared" si="35"/>
        <v>0.33356980945207959</v>
      </c>
      <c r="J365" s="128">
        <f t="shared" si="36"/>
        <v>102.08523479610407</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0.3761290322580646</v>
      </c>
      <c r="F366" s="128">
        <f t="shared" si="32"/>
        <v>81.620000000000019</v>
      </c>
      <c r="G366" s="122">
        <f t="shared" si="33"/>
        <v>0.37499342878653796</v>
      </c>
      <c r="H366" s="128">
        <f t="shared" si="34"/>
        <v>56780.755000000005</v>
      </c>
      <c r="I366" s="122">
        <f t="shared" si="35"/>
        <v>1.4011654435155222E-4</v>
      </c>
      <c r="J366" s="128">
        <f t="shared" si="36"/>
        <v>100.30283289901942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0.42293087557603687</v>
      </c>
      <c r="F367" s="128">
        <f t="shared" si="32"/>
        <v>91.775999999999996</v>
      </c>
      <c r="G367" s="122">
        <f t="shared" si="33"/>
        <v>0.40283647254619659</v>
      </c>
      <c r="H367" s="128">
        <f t="shared" si="34"/>
        <v>60996.692999999992</v>
      </c>
      <c r="I367" s="122">
        <f t="shared" si="35"/>
        <v>0.48657599464290946</v>
      </c>
      <c r="J367" s="128">
        <f t="shared" si="36"/>
        <v>104.98822832570997</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7.1410138248847913E-2</v>
      </c>
      <c r="F368" s="128">
        <f t="shared" si="32"/>
        <v>15.495999999999997</v>
      </c>
      <c r="G368" s="122">
        <f t="shared" si="33"/>
        <v>6.9362480022190226E-2</v>
      </c>
      <c r="H368" s="128">
        <f t="shared" si="34"/>
        <v>10502.727999999999</v>
      </c>
      <c r="I368" s="122">
        <f t="shared" si="35"/>
        <v>4.5005419073282822E-2</v>
      </c>
      <c r="J368" s="128">
        <f t="shared" si="36"/>
        <v>102.95211218803395</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0.24825806451612903</v>
      </c>
      <c r="F369" s="128">
        <f t="shared" si="32"/>
        <v>53.872</v>
      </c>
      <c r="G369" s="122">
        <f t="shared" si="33"/>
        <v>0.2545115045767346</v>
      </c>
      <c r="H369" s="128">
        <f t="shared" si="34"/>
        <v>38537.623</v>
      </c>
      <c r="I369" s="122">
        <f t="shared" si="35"/>
        <v>-2.8346854295000473E-2</v>
      </c>
      <c r="J369" s="128">
        <f t="shared" si="36"/>
        <v>97.542963697847227</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0.18539170506912447</v>
      </c>
      <c r="F370" s="128">
        <f t="shared" si="32"/>
        <v>40.230000000000011</v>
      </c>
      <c r="G370" s="122">
        <f t="shared" si="33"/>
        <v>0.18030343156031645</v>
      </c>
      <c r="H370" s="128">
        <f t="shared" si="34"/>
        <v>27301.184999999998</v>
      </c>
      <c r="I370" s="122">
        <f t="shared" si="35"/>
        <v>0.52438635324270588</v>
      </c>
      <c r="J370" s="128">
        <f t="shared" si="36"/>
        <v>102.82206137996096</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0.36730414746543777</v>
      </c>
      <c r="F371" s="128">
        <f t="shared" si="32"/>
        <v>79.704999999999998</v>
      </c>
      <c r="G371" s="122">
        <f t="shared" si="33"/>
        <v>0.34789057443632848</v>
      </c>
      <c r="H371" s="128">
        <f t="shared" si="34"/>
        <v>52676.89499999999</v>
      </c>
      <c r="I371" s="122">
        <f t="shared" si="35"/>
        <v>0.50555803104843067</v>
      </c>
      <c r="J371" s="128">
        <f t="shared" si="36"/>
        <v>105.5803676373136</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0.19858064516129031</v>
      </c>
      <c r="F372" s="128">
        <f t="shared" si="32"/>
        <v>43.091999999999999</v>
      </c>
      <c r="G372" s="122">
        <f t="shared" si="33"/>
        <v>0.19199862631919587</v>
      </c>
      <c r="H372" s="128">
        <f t="shared" si="34"/>
        <v>29072.047999999999</v>
      </c>
      <c r="I372" s="122">
        <f t="shared" si="35"/>
        <v>0.24905444601433935</v>
      </c>
      <c r="J372" s="128">
        <f t="shared" si="36"/>
        <v>103.4281593406569</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0.22982949308755762</v>
      </c>
      <c r="F373" s="128">
        <f t="shared" si="32"/>
        <v>49.873000000000005</v>
      </c>
      <c r="G373" s="122">
        <f t="shared" si="33"/>
        <v>0.21305822953677897</v>
      </c>
      <c r="H373" s="128">
        <f t="shared" si="34"/>
        <v>32260.850999999999</v>
      </c>
      <c r="I373" s="122">
        <f t="shared" si="35"/>
        <v>0.59747776950392173</v>
      </c>
      <c r="J373" s="128">
        <f t="shared" si="36"/>
        <v>107.87168070777737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8.2253456221198146E-2</v>
      </c>
      <c r="F374" s="128">
        <f t="shared" si="32"/>
        <v>17.848999999999997</v>
      </c>
      <c r="G374" s="122">
        <f t="shared" si="33"/>
        <v>8.0801212537479017E-2</v>
      </c>
      <c r="H374" s="128">
        <f t="shared" si="34"/>
        <v>12234.757999999998</v>
      </c>
      <c r="I374" s="122">
        <f t="shared" si="35"/>
        <v>7.6761544164259043E-3</v>
      </c>
      <c r="J374" s="128">
        <f t="shared" si="36"/>
        <v>101.7973043202112</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0.11200921658986177</v>
      </c>
      <c r="F375" s="128">
        <f t="shared" si="32"/>
        <v>24.306000000000004</v>
      </c>
      <c r="G375" s="122">
        <f t="shared" si="33"/>
        <v>0.10754310583946426</v>
      </c>
      <c r="H375" s="128">
        <f t="shared" si="34"/>
        <v>16283.962</v>
      </c>
      <c r="I375" s="122">
        <f t="shared" si="35"/>
        <v>0.69857904022280803</v>
      </c>
      <c r="J375" s="128">
        <f t="shared" si="36"/>
        <v>104.15285639701007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3.2211981566820272E-2</v>
      </c>
      <c r="F376" s="128">
        <f t="shared" si="32"/>
        <v>6.9899999999999984</v>
      </c>
      <c r="G376" s="122">
        <f t="shared" si="33"/>
        <v>3.3295143245849243E-2</v>
      </c>
      <c r="H376" s="128">
        <f t="shared" si="34"/>
        <v>5041.4840000000004</v>
      </c>
      <c r="I376" s="122">
        <f t="shared" si="35"/>
        <v>-0.65882146749572967</v>
      </c>
      <c r="J376" s="128">
        <f t="shared" si="36"/>
        <v>96.746787749099099</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0.37815207373271886</v>
      </c>
      <c r="F377" s="128">
        <f t="shared" si="32"/>
        <v>82.058999999999997</v>
      </c>
      <c r="G377" s="122">
        <f t="shared" si="33"/>
        <v>0.3723251925134396</v>
      </c>
      <c r="H377" s="128">
        <f t="shared" si="34"/>
        <v>56376.735999999997</v>
      </c>
      <c r="I377" s="122">
        <f t="shared" si="35"/>
        <v>0.28699853340328763</v>
      </c>
      <c r="J377" s="128">
        <f t="shared" si="36"/>
        <v>101.56499783964227</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0.24476497695852539</v>
      </c>
      <c r="F378" s="128">
        <f t="shared" si="32"/>
        <v>53.114000000000011</v>
      </c>
      <c r="G378" s="122">
        <f t="shared" si="33"/>
        <v>0.24506102312802966</v>
      </c>
      <c r="H378" s="128">
        <f t="shared" si="34"/>
        <v>37106.649999999994</v>
      </c>
      <c r="I378" s="122">
        <f t="shared" si="35"/>
        <v>4.4756569572932399E-2</v>
      </c>
      <c r="J378" s="128">
        <f t="shared" si="36"/>
        <v>99.879194918177745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0.16899078341013829</v>
      </c>
      <c r="F379" s="128">
        <f t="shared" si="32"/>
        <v>36.671000000000006</v>
      </c>
      <c r="G379" s="122">
        <f t="shared" si="33"/>
        <v>0.16056623386915692</v>
      </c>
      <c r="H379" s="128">
        <f t="shared" si="34"/>
        <v>24312.618000000002</v>
      </c>
      <c r="I379" s="122">
        <f t="shared" si="35"/>
        <v>0.53338274300304978</v>
      </c>
      <c r="J379" s="128">
        <f t="shared" si="36"/>
        <v>105.2467753262784</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1.2258064516129033E-2</v>
      </c>
      <c r="F380" s="128">
        <f t="shared" si="32"/>
        <v>2.66</v>
      </c>
      <c r="G380" s="122">
        <f t="shared" si="33"/>
        <v>1.200507205219987E-2</v>
      </c>
      <c r="H380" s="128">
        <f t="shared" si="34"/>
        <v>1817.7839999999999</v>
      </c>
      <c r="I380" s="122">
        <f t="shared" si="35"/>
        <v>-0.18948703123458985</v>
      </c>
      <c r="J380" s="128">
        <f t="shared" si="36"/>
        <v>102.10737980437862</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4.9932718894009218</v>
      </c>
      <c r="F381" s="128">
        <f t="shared" si="32"/>
        <v>1083.54</v>
      </c>
      <c r="G381" s="122">
        <f t="shared" si="33"/>
        <v>4.8935454371342901</v>
      </c>
      <c r="H381" s="128">
        <f t="shared" si="34"/>
        <v>740970.8629999999</v>
      </c>
      <c r="I381" s="122">
        <f t="shared" si="35"/>
        <v>0.29161166677137429</v>
      </c>
      <c r="J381" s="128">
        <f t="shared" si="36"/>
        <v>102.03791818320241</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0.61620276497695858</v>
      </c>
      <c r="F382" s="128">
        <f t="shared" si="32"/>
        <v>133.71600000000001</v>
      </c>
      <c r="G382" s="122">
        <f t="shared" si="33"/>
        <v>0.60593096593535778</v>
      </c>
      <c r="H382" s="128">
        <f t="shared" si="34"/>
        <v>91748.85500000001</v>
      </c>
      <c r="I382" s="122">
        <f t="shared" si="35"/>
        <v>0.42174606018736449</v>
      </c>
      <c r="J382" s="128">
        <f t="shared" si="36"/>
        <v>101.69520945768873</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9.0493087557603699E-2</v>
      </c>
      <c r="F383" s="128">
        <f t="shared" si="32"/>
        <v>19.637000000000004</v>
      </c>
      <c r="G383" s="122">
        <f t="shared" si="33"/>
        <v>8.8273501168949539E-2</v>
      </c>
      <c r="H383" s="128">
        <f t="shared" si="34"/>
        <v>13366.197000000002</v>
      </c>
      <c r="I383" s="122">
        <f t="shared" si="35"/>
        <v>0.4940829957370001</v>
      </c>
      <c r="J383" s="128">
        <f t="shared" si="36"/>
        <v>102.51444245358074</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3.1364055299539173E-2</v>
      </c>
      <c r="F384" s="128">
        <f t="shared" si="32"/>
        <v>6.806</v>
      </c>
      <c r="G384" s="122">
        <f t="shared" si="33"/>
        <v>3.698947284999142E-2</v>
      </c>
      <c r="H384" s="128">
        <f t="shared" si="34"/>
        <v>5600.8720000000003</v>
      </c>
      <c r="I384" s="122">
        <f t="shared" si="35"/>
        <v>-0.54876550366382493</v>
      </c>
      <c r="J384" s="128">
        <f t="shared" si="36"/>
        <v>84.791841794378115</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0.25087557603686633</v>
      </c>
      <c r="F385" s="128">
        <f t="shared" si="32"/>
        <v>54.439999999999991</v>
      </c>
      <c r="G385" s="122">
        <f t="shared" si="33"/>
        <v>0.24254991480537322</v>
      </c>
      <c r="H385" s="128">
        <f t="shared" si="34"/>
        <v>36726.423000000003</v>
      </c>
      <c r="I385" s="122">
        <f t="shared" si="35"/>
        <v>0.26430764368563286</v>
      </c>
      <c r="J385" s="128">
        <f t="shared" si="36"/>
        <v>103.43255582595185</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0.68418894009216591</v>
      </c>
      <c r="F386" s="128">
        <f t="shared" si="32"/>
        <v>148.46899999999999</v>
      </c>
      <c r="G386" s="122">
        <f t="shared" si="33"/>
        <v>0.70191489783249028</v>
      </c>
      <c r="H386" s="128">
        <f t="shared" si="34"/>
        <v>106282.55000000002</v>
      </c>
      <c r="I386" s="122">
        <f t="shared" si="35"/>
        <v>-0.37338153315931166</v>
      </c>
      <c r="J386" s="128">
        <f t="shared" si="36"/>
        <v>97.474628648706272</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0.41389861751152074</v>
      </c>
      <c r="F387" s="128">
        <f t="shared" si="32"/>
        <v>89.816000000000003</v>
      </c>
      <c r="G387" s="122">
        <f t="shared" si="33"/>
        <v>0.40008750610891702</v>
      </c>
      <c r="H387" s="128">
        <f t="shared" si="34"/>
        <v>60580.45</v>
      </c>
      <c r="I387" s="122">
        <f t="shared" si="35"/>
        <v>0.45939649998049087</v>
      </c>
      <c r="J387" s="128">
        <f t="shared" si="36"/>
        <v>103.452022667972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2.557603686635945E-3</v>
      </c>
      <c r="F388" s="128">
        <f t="shared" si="32"/>
        <v>0.55500000000000005</v>
      </c>
      <c r="G388" s="122">
        <f t="shared" si="33"/>
        <v>2.420518036164789E-3</v>
      </c>
      <c r="H388" s="128">
        <f t="shared" si="34"/>
        <v>366.51000000000005</v>
      </c>
      <c r="I388" s="122">
        <f t="shared" si="35"/>
        <v>0.32815235617894256</v>
      </c>
      <c r="J388" s="128">
        <f t="shared" si="36"/>
        <v>105.66348394942607</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1.6152073732718892E-2</v>
      </c>
      <c r="F389" s="128">
        <f t="shared" si="32"/>
        <v>3.5049999999999999</v>
      </c>
      <c r="G389" s="122">
        <f t="shared" si="33"/>
        <v>1.5683531680513545E-2</v>
      </c>
      <c r="H389" s="128">
        <f t="shared" si="34"/>
        <v>2374.7690000000002</v>
      </c>
      <c r="I389" s="122">
        <f t="shared" si="35"/>
        <v>0.4414150627522449</v>
      </c>
      <c r="J389" s="128">
        <f t="shared" si="36"/>
        <v>102.98747795936485</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2E-3</v>
      </c>
      <c r="F390" s="128">
        <f t="shared" si="32"/>
        <v>0.434</v>
      </c>
      <c r="G390" s="122">
        <f t="shared" si="33"/>
        <v>1.8699560157973295E-3</v>
      </c>
      <c r="H390" s="128">
        <f t="shared" si="34"/>
        <v>283.14500000000004</v>
      </c>
      <c r="I390" s="122">
        <f t="shared" si="35"/>
        <v>-0.12263603367372702</v>
      </c>
      <c r="J390" s="128">
        <f t="shared" si="36"/>
        <v>106.95438732804745</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1.9193548387096776E-2</v>
      </c>
      <c r="F391" s="128">
        <f t="shared" si="32"/>
        <v>4.165</v>
      </c>
      <c r="G391" s="122">
        <f t="shared" si="33"/>
        <v>1.7614471198932755E-2</v>
      </c>
      <c r="H391" s="128">
        <f t="shared" si="34"/>
        <v>2667.1480000000001</v>
      </c>
      <c r="I391" s="122">
        <f t="shared" si="35"/>
        <v>0.65600296984944029</v>
      </c>
      <c r="J391" s="128">
        <f t="shared" si="36"/>
        <v>108.96465849204542</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3.0414746543778803E-4</v>
      </c>
      <c r="F392" s="128">
        <f t="shared" si="32"/>
        <v>6.6000000000000003E-2</v>
      </c>
      <c r="G392" s="122">
        <f t="shared" si="33"/>
        <v>2.2511854601170274E-4</v>
      </c>
      <c r="H392" s="128">
        <f t="shared" si="34"/>
        <v>34.087000000000003</v>
      </c>
      <c r="I392" s="122">
        <f t="shared" si="35"/>
        <v>0.24396091680499093</v>
      </c>
      <c r="J392" s="128">
        <f t="shared" si="36"/>
        <v>135.10546813054532</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4.3225806451612911E-3</v>
      </c>
      <c r="F393" s="128">
        <f t="shared" ref="F393:F456" si="38">SUMPRODUCT($K$2:$AI$2,$K393:$AI393)</f>
        <v>0.93800000000000017</v>
      </c>
      <c r="G393" s="122">
        <f t="shared" ref="G393:G456" si="39">SUMPRODUCT($K$3:$AI$3,$K393:$AI393)/$J$3</f>
        <v>4.3611261540900028E-3</v>
      </c>
      <c r="H393" s="128">
        <f t="shared" ref="H393:H456" si="40">SUMPRODUCT($K$3:$AI$3,$K393:$AI393)</f>
        <v>660.35300000000007</v>
      </c>
      <c r="I393" s="122">
        <f t="shared" ref="I393:I456" si="41">CORREL($K$4:$AI$4,$K393:$AI393)</f>
        <v>0.31286552024329495</v>
      </c>
      <c r="J393" s="128">
        <f t="shared" si="36"/>
        <v>99.116156984072518</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2.3870967741935483E-3</v>
      </c>
      <c r="F394" s="128">
        <f t="shared" si="38"/>
        <v>0.51800000000000002</v>
      </c>
      <c r="G394" s="122">
        <f t="shared" si="39"/>
        <v>2.3452627824961368E-3</v>
      </c>
      <c r="H394" s="128">
        <f t="shared" si="40"/>
        <v>355.11500000000001</v>
      </c>
      <c r="I394" s="122">
        <f t="shared" si="41"/>
        <v>0.38752535379145003</v>
      </c>
      <c r="J394" s="128">
        <f t="shared" ref="J394:J457" si="42">$E394/$G394*100</f>
        <v>101.78376564066249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1.1981566820276499E-4</v>
      </c>
      <c r="F395" s="128">
        <f t="shared" si="38"/>
        <v>2.6000000000000002E-2</v>
      </c>
      <c r="G395" s="122">
        <f t="shared" si="39"/>
        <v>1.679456867743597E-4</v>
      </c>
      <c r="H395" s="128">
        <f t="shared" si="40"/>
        <v>25.43</v>
      </c>
      <c r="I395" s="122">
        <f t="shared" si="41"/>
        <v>-5.3149580513644102E-4</v>
      </c>
      <c r="J395" s="128">
        <f t="shared" si="42"/>
        <v>71.341914462942469</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1.4285714285714286E-3</v>
      </c>
      <c r="F396" s="128">
        <f t="shared" si="38"/>
        <v>0.31</v>
      </c>
      <c r="G396" s="122">
        <f t="shared" si="39"/>
        <v>1.3564569602028821E-3</v>
      </c>
      <c r="H396" s="128">
        <f t="shared" si="40"/>
        <v>205.392</v>
      </c>
      <c r="I396" s="122">
        <f t="shared" si="41"/>
        <v>0.40957960978856001</v>
      </c>
      <c r="J396" s="128">
        <f t="shared" si="42"/>
        <v>105.31638455802981</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1.1078341013824884E-2</v>
      </c>
      <c r="F397" s="128">
        <f t="shared" si="38"/>
        <v>2.4039999999999999</v>
      </c>
      <c r="G397" s="122">
        <f t="shared" si="39"/>
        <v>1.0444900870438128E-2</v>
      </c>
      <c r="H397" s="128">
        <f t="shared" si="40"/>
        <v>1581.5460000000005</v>
      </c>
      <c r="I397" s="122">
        <f t="shared" si="41"/>
        <v>0.57418207865224413</v>
      </c>
      <c r="J397" s="128">
        <f t="shared" si="42"/>
        <v>106.06458741202189</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1.4746543778801847E-2</v>
      </c>
      <c r="F398" s="128">
        <f t="shared" si="38"/>
        <v>3.2000000000000006</v>
      </c>
      <c r="G398" s="122">
        <f t="shared" si="39"/>
        <v>1.3988185024237541E-2</v>
      </c>
      <c r="H398" s="128">
        <f t="shared" si="40"/>
        <v>2118.0630000000001</v>
      </c>
      <c r="I398" s="122">
        <f t="shared" si="41"/>
        <v>0.40300346180079971</v>
      </c>
      <c r="J398" s="128">
        <f t="shared" si="42"/>
        <v>105.42142353171829</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7.7557603686635949E-3</v>
      </c>
      <c r="F400" s="128">
        <f t="shared" si="38"/>
        <v>1.6830000000000001</v>
      </c>
      <c r="G400" s="122">
        <f t="shared" si="39"/>
        <v>7.3761970175276383E-3</v>
      </c>
      <c r="H400" s="128">
        <f t="shared" si="40"/>
        <v>1116.8889999999999</v>
      </c>
      <c r="I400" s="122">
        <f t="shared" si="41"/>
        <v>0.24166707567402448</v>
      </c>
      <c r="J400" s="128">
        <f t="shared" si="42"/>
        <v>105.14578651077271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1.0368663594470047E-3</v>
      </c>
      <c r="F401" s="128">
        <f t="shared" si="38"/>
        <v>0.22500000000000003</v>
      </c>
      <c r="G401" s="122">
        <f t="shared" si="39"/>
        <v>7.5742646184733648E-4</v>
      </c>
      <c r="H401" s="128">
        <f t="shared" si="40"/>
        <v>114.688</v>
      </c>
      <c r="I401" s="122">
        <f t="shared" si="41"/>
        <v>0.40138716086617349</v>
      </c>
      <c r="J401" s="128">
        <f t="shared" si="42"/>
        <v>136.89333706642941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0.85081566820276489</v>
      </c>
      <c r="F402" s="128">
        <f t="shared" si="38"/>
        <v>184.62699999999998</v>
      </c>
      <c r="G402" s="122">
        <f t="shared" si="39"/>
        <v>0.81798162701924471</v>
      </c>
      <c r="H402" s="128">
        <f t="shared" si="40"/>
        <v>123857.14199999999</v>
      </c>
      <c r="I402" s="122">
        <f t="shared" si="41"/>
        <v>0.51627980928415362</v>
      </c>
      <c r="J402" s="128">
        <f t="shared" si="42"/>
        <v>104.01403162356698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0.16784331797235025</v>
      </c>
      <c r="F403" s="128">
        <f t="shared" si="38"/>
        <v>36.422000000000004</v>
      </c>
      <c r="G403" s="122">
        <f t="shared" si="39"/>
        <v>0.16627541639699375</v>
      </c>
      <c r="H403" s="128">
        <f t="shared" si="40"/>
        <v>25177.091</v>
      </c>
      <c r="I403" s="122">
        <f t="shared" si="41"/>
        <v>0.22410895305901207</v>
      </c>
      <c r="J403" s="128">
        <f t="shared" si="42"/>
        <v>100.94295453250469</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0.7960230414746543</v>
      </c>
      <c r="F404" s="128">
        <f t="shared" si="38"/>
        <v>172.73699999999999</v>
      </c>
      <c r="G404" s="122">
        <f t="shared" si="39"/>
        <v>0.76848142228797112</v>
      </c>
      <c r="H404" s="128">
        <f t="shared" si="40"/>
        <v>116361.92000000001</v>
      </c>
      <c r="I404" s="122">
        <f t="shared" si="41"/>
        <v>0.50266645777051244</v>
      </c>
      <c r="J404" s="128">
        <f t="shared" si="42"/>
        <v>103.58390175584005</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6.8732718894009212E-2</v>
      </c>
      <c r="F405" s="128">
        <f t="shared" si="38"/>
        <v>14.914999999999999</v>
      </c>
      <c r="G405" s="122">
        <f t="shared" si="39"/>
        <v>7.6332576047761821E-2</v>
      </c>
      <c r="H405" s="128">
        <f t="shared" si="40"/>
        <v>11558.126</v>
      </c>
      <c r="I405" s="122">
        <f t="shared" si="41"/>
        <v>-0.1403459038667175</v>
      </c>
      <c r="J405" s="128">
        <f t="shared" si="42"/>
        <v>90.043756483473942</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0.48804608294930885</v>
      </c>
      <c r="F406" s="128">
        <f t="shared" si="38"/>
        <v>105.90600000000002</v>
      </c>
      <c r="G406" s="122">
        <f t="shared" si="39"/>
        <v>0.47234429196000477</v>
      </c>
      <c r="H406" s="128">
        <f t="shared" si="40"/>
        <v>71521.428</v>
      </c>
      <c r="I406" s="122">
        <f t="shared" si="41"/>
        <v>0.24183935727201553</v>
      </c>
      <c r="J406" s="128">
        <f t="shared" si="42"/>
        <v>103.32422583623253</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0.45182488479262667</v>
      </c>
      <c r="F407" s="128">
        <f t="shared" si="38"/>
        <v>98.045999999999992</v>
      </c>
      <c r="G407" s="122">
        <f t="shared" si="39"/>
        <v>0.43772399582612365</v>
      </c>
      <c r="H407" s="128">
        <f t="shared" si="40"/>
        <v>66279.291999999987</v>
      </c>
      <c r="I407" s="122">
        <f t="shared" si="41"/>
        <v>0.37551614986425302</v>
      </c>
      <c r="J407" s="128">
        <f t="shared" si="42"/>
        <v>103.22141100350008</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0.19517050691244242</v>
      </c>
      <c r="F408" s="128">
        <f t="shared" si="38"/>
        <v>42.352000000000004</v>
      </c>
      <c r="G408" s="122">
        <f t="shared" si="39"/>
        <v>0.1873534454292092</v>
      </c>
      <c r="H408" s="128">
        <f t="shared" si="40"/>
        <v>28368.684000000001</v>
      </c>
      <c r="I408" s="122">
        <f t="shared" si="41"/>
        <v>0.25632410314861404</v>
      </c>
      <c r="J408" s="128">
        <f t="shared" si="42"/>
        <v>104.1723606765411</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0.90711059907834102</v>
      </c>
      <c r="F409" s="128">
        <f t="shared" si="38"/>
        <v>196.84299999999999</v>
      </c>
      <c r="G409" s="122">
        <f t="shared" si="39"/>
        <v>0.89804866660502725</v>
      </c>
      <c r="H409" s="128">
        <f t="shared" si="40"/>
        <v>135980.73300000001</v>
      </c>
      <c r="I409" s="122">
        <f t="shared" si="41"/>
        <v>0.2703535726840996</v>
      </c>
      <c r="J409" s="128">
        <f t="shared" si="42"/>
        <v>101.00906919750479</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7.9433179723502292E-2</v>
      </c>
      <c r="F410" s="128">
        <f t="shared" si="38"/>
        <v>17.236999999999998</v>
      </c>
      <c r="G410" s="122">
        <f t="shared" si="39"/>
        <v>8.767013168843861E-2</v>
      </c>
      <c r="H410" s="128">
        <f t="shared" si="40"/>
        <v>13274.835999999998</v>
      </c>
      <c r="I410" s="122">
        <f t="shared" si="41"/>
        <v>-0.27479923936553913</v>
      </c>
      <c r="J410" s="128">
        <f t="shared" si="42"/>
        <v>90.604608654850978</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2.3953917050691241E-2</v>
      </c>
      <c r="F411" s="128">
        <f t="shared" si="38"/>
        <v>5.1979999999999995</v>
      </c>
      <c r="G411" s="122">
        <f t="shared" si="39"/>
        <v>2.3910644705385099E-2</v>
      </c>
      <c r="H411" s="128">
        <f t="shared" si="40"/>
        <v>3620.5020000000009</v>
      </c>
      <c r="I411" s="122">
        <f t="shared" si="41"/>
        <v>0.15419578977049067</v>
      </c>
      <c r="J411" s="128">
        <f t="shared" si="42"/>
        <v>100.18097523441681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0.41343778801843317</v>
      </c>
      <c r="F412" s="128">
        <f t="shared" si="38"/>
        <v>89.715999999999994</v>
      </c>
      <c r="G412" s="122">
        <f t="shared" si="39"/>
        <v>0.4198674133854628</v>
      </c>
      <c r="H412" s="128">
        <f t="shared" si="40"/>
        <v>63575.484000000004</v>
      </c>
      <c r="I412" s="122">
        <f t="shared" si="41"/>
        <v>-0.11799152217023424</v>
      </c>
      <c r="J412" s="128">
        <f t="shared" si="42"/>
        <v>98.468653398179569</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0.46970506912442406</v>
      </c>
      <c r="F413" s="128">
        <f t="shared" si="38"/>
        <v>101.92600000000002</v>
      </c>
      <c r="G413" s="122">
        <f t="shared" si="39"/>
        <v>0.45413358385396713</v>
      </c>
      <c r="H413" s="128">
        <f t="shared" si="40"/>
        <v>68763.998999999996</v>
      </c>
      <c r="I413" s="122">
        <f t="shared" si="41"/>
        <v>0.23048571575089402</v>
      </c>
      <c r="J413" s="128">
        <f t="shared" si="42"/>
        <v>103.42883367891685</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0.10258525345622121</v>
      </c>
      <c r="F414" s="128">
        <f t="shared" si="38"/>
        <v>22.261000000000003</v>
      </c>
      <c r="G414" s="122">
        <f t="shared" si="39"/>
        <v>0.11263865590616703</v>
      </c>
      <c r="H414" s="128">
        <f t="shared" si="40"/>
        <v>17055.52</v>
      </c>
      <c r="I414" s="122">
        <f t="shared" si="41"/>
        <v>-0.27427519168694348</v>
      </c>
      <c r="J414" s="128">
        <f t="shared" si="42"/>
        <v>91.074642742256486</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9.2142857142857165E-2</v>
      </c>
      <c r="F415" s="128">
        <f t="shared" si="38"/>
        <v>19.995000000000005</v>
      </c>
      <c r="G415" s="122">
        <f t="shared" si="39"/>
        <v>9.1546454186424334E-2</v>
      </c>
      <c r="H415" s="128">
        <f t="shared" si="40"/>
        <v>13861.780999999999</v>
      </c>
      <c r="I415" s="122">
        <f t="shared" si="41"/>
        <v>0.25515100269782581</v>
      </c>
      <c r="J415" s="128">
        <f t="shared" si="42"/>
        <v>100.65147575810892</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0.23979723502304148</v>
      </c>
      <c r="F416" s="128">
        <f t="shared" si="38"/>
        <v>52.036000000000001</v>
      </c>
      <c r="G416" s="122">
        <f t="shared" si="39"/>
        <v>0.24631241992365505</v>
      </c>
      <c r="H416" s="128">
        <f t="shared" si="40"/>
        <v>37296.133999999998</v>
      </c>
      <c r="I416" s="122">
        <f t="shared" si="41"/>
        <v>-0.26359275789403397</v>
      </c>
      <c r="J416" s="128">
        <f t="shared" si="42"/>
        <v>97.354910116739973</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0.2658479262672811</v>
      </c>
      <c r="F417" s="128">
        <f t="shared" si="38"/>
        <v>57.688999999999993</v>
      </c>
      <c r="G417" s="122">
        <f t="shared" si="39"/>
        <v>0.2605573181523993</v>
      </c>
      <c r="H417" s="128">
        <f t="shared" si="40"/>
        <v>39453.067999999999</v>
      </c>
      <c r="I417" s="122">
        <f t="shared" si="41"/>
        <v>0.26655301295988904</v>
      </c>
      <c r="J417" s="128">
        <f t="shared" si="42"/>
        <v>102.03049684130818</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0.29903225806451611</v>
      </c>
      <c r="F418" s="128">
        <f t="shared" si="38"/>
        <v>64.89</v>
      </c>
      <c r="G418" s="122">
        <f t="shared" si="39"/>
        <v>0.28854043772867161</v>
      </c>
      <c r="H418" s="128">
        <f t="shared" si="40"/>
        <v>43690.216</v>
      </c>
      <c r="I418" s="122">
        <f t="shared" si="41"/>
        <v>0.18236354590677528</v>
      </c>
      <c r="J418" s="128">
        <f t="shared" si="42"/>
        <v>103.6361698271597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8.116129032258064E-2</v>
      </c>
      <c r="F419" s="128">
        <f t="shared" si="38"/>
        <v>17.611999999999998</v>
      </c>
      <c r="G419" s="122">
        <f t="shared" si="39"/>
        <v>7.7982994095814231E-2</v>
      </c>
      <c r="H419" s="128">
        <f t="shared" si="40"/>
        <v>11808.028999999999</v>
      </c>
      <c r="I419" s="122">
        <f t="shared" si="41"/>
        <v>0.49970971378341505</v>
      </c>
      <c r="J419" s="128">
        <f t="shared" si="42"/>
        <v>104.07562733852124</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0.22605069124423963</v>
      </c>
      <c r="F420" s="128">
        <f t="shared" si="38"/>
        <v>49.052999999999997</v>
      </c>
      <c r="G420" s="122">
        <f t="shared" si="39"/>
        <v>0.22638863939558046</v>
      </c>
      <c r="H420" s="128">
        <f t="shared" si="40"/>
        <v>34279.315000000002</v>
      </c>
      <c r="I420" s="122">
        <f t="shared" si="41"/>
        <v>2.4745188615161149E-2</v>
      </c>
      <c r="J420" s="128">
        <f t="shared" si="42"/>
        <v>99.850722124465648</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0.89285253456221181</v>
      </c>
      <c r="F421" s="128">
        <f t="shared" si="38"/>
        <v>193.74899999999997</v>
      </c>
      <c r="G421" s="122">
        <f t="shared" si="39"/>
        <v>0.88916369255966932</v>
      </c>
      <c r="H421" s="128">
        <f t="shared" si="40"/>
        <v>134635.38800000001</v>
      </c>
      <c r="I421" s="122">
        <f t="shared" si="41"/>
        <v>0.34182891265536225</v>
      </c>
      <c r="J421" s="128">
        <f t="shared" si="42"/>
        <v>100.41486646760434</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0.74600921658986163</v>
      </c>
      <c r="F422" s="128">
        <f t="shared" si="38"/>
        <v>161.88399999999999</v>
      </c>
      <c r="G422" s="122">
        <f t="shared" si="39"/>
        <v>0.74022456379030233</v>
      </c>
      <c r="H422" s="128">
        <f t="shared" si="40"/>
        <v>112083.323</v>
      </c>
      <c r="I422" s="122">
        <f t="shared" si="41"/>
        <v>0.10242083339259818</v>
      </c>
      <c r="J422" s="128">
        <f t="shared" si="42"/>
        <v>100.78147268849594</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0.32197235023041482</v>
      </c>
      <c r="F423" s="128">
        <f t="shared" si="38"/>
        <v>69.868000000000009</v>
      </c>
      <c r="G423" s="122">
        <f t="shared" si="39"/>
        <v>0.31491588846768542</v>
      </c>
      <c r="H423" s="128">
        <f t="shared" si="40"/>
        <v>47683.933999999994</v>
      </c>
      <c r="I423" s="122">
        <f t="shared" si="41"/>
        <v>0.14095322280283218</v>
      </c>
      <c r="J423" s="128">
        <f t="shared" si="42"/>
        <v>102.24074491670289</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0.48763594470046073</v>
      </c>
      <c r="F424" s="128">
        <f t="shared" si="38"/>
        <v>105.81699999999998</v>
      </c>
      <c r="G424" s="122">
        <f t="shared" si="39"/>
        <v>0.47334081813258666</v>
      </c>
      <c r="H424" s="128">
        <f t="shared" si="40"/>
        <v>71672.320000000007</v>
      </c>
      <c r="I424" s="122">
        <f t="shared" si="41"/>
        <v>0.59286629215210862</v>
      </c>
      <c r="J424" s="128">
        <f t="shared" si="42"/>
        <v>103.02004940631804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3.6230414746543774E-2</v>
      </c>
      <c r="F425" s="128">
        <f t="shared" si="38"/>
        <v>7.8619999999999992</v>
      </c>
      <c r="G425" s="122">
        <f t="shared" si="39"/>
        <v>3.6301608791557145E-2</v>
      </c>
      <c r="H425" s="128">
        <f t="shared" si="40"/>
        <v>5496.7169999999996</v>
      </c>
      <c r="I425" s="122">
        <f t="shared" si="41"/>
        <v>0.1403528267784003</v>
      </c>
      <c r="J425" s="128">
        <f t="shared" si="42"/>
        <v>99.803881846057664</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5.2198156682027666E-2</v>
      </c>
      <c r="F426" s="128">
        <f t="shared" si="38"/>
        <v>11.327000000000004</v>
      </c>
      <c r="G426" s="122">
        <f t="shared" si="39"/>
        <v>5.0970241318733567E-2</v>
      </c>
      <c r="H426" s="128">
        <f t="shared" si="40"/>
        <v>7717.811999999999</v>
      </c>
      <c r="I426" s="122">
        <f t="shared" si="41"/>
        <v>0.12809090112559612</v>
      </c>
      <c r="J426" s="128">
        <f t="shared" si="42"/>
        <v>102.40908289135919</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0.15915668202764977</v>
      </c>
      <c r="F427" s="128">
        <f t="shared" si="38"/>
        <v>34.536999999999999</v>
      </c>
      <c r="G427" s="122">
        <f t="shared" si="39"/>
        <v>0.15540460843492845</v>
      </c>
      <c r="H427" s="128">
        <f t="shared" si="40"/>
        <v>23531.054999999997</v>
      </c>
      <c r="I427" s="122">
        <f t="shared" si="41"/>
        <v>9.275773863491496E-2</v>
      </c>
      <c r="J427" s="128">
        <f t="shared" si="42"/>
        <v>102.41439017189273</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0.50117050691244247</v>
      </c>
      <c r="F428" s="128">
        <f t="shared" si="38"/>
        <v>108.754</v>
      </c>
      <c r="G428" s="122">
        <f t="shared" si="39"/>
        <v>0.50198383943784752</v>
      </c>
      <c r="H428" s="128">
        <f t="shared" si="40"/>
        <v>76009.388999999996</v>
      </c>
      <c r="I428" s="122">
        <f t="shared" si="41"/>
        <v>-1.9484933386853767E-2</v>
      </c>
      <c r="J428" s="128">
        <f t="shared" si="42"/>
        <v>99.837976352721654</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0.23176497695852535</v>
      </c>
      <c r="F429" s="128">
        <f t="shared" si="38"/>
        <v>50.292999999999999</v>
      </c>
      <c r="G429" s="122">
        <f t="shared" si="39"/>
        <v>0.23724907210503368</v>
      </c>
      <c r="H429" s="128">
        <f t="shared" si="40"/>
        <v>35923.779999999992</v>
      </c>
      <c r="I429" s="122">
        <f t="shared" si="41"/>
        <v>-0.42285566397664404</v>
      </c>
      <c r="J429" s="128">
        <f t="shared" si="42"/>
        <v>97.688465081085567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0.11820737327188942</v>
      </c>
      <c r="F430" s="128">
        <f t="shared" si="38"/>
        <v>25.651000000000003</v>
      </c>
      <c r="G430" s="122">
        <f t="shared" si="39"/>
        <v>0.12308522104373323</v>
      </c>
      <c r="H430" s="128">
        <f t="shared" si="40"/>
        <v>18637.317999999999</v>
      </c>
      <c r="I430" s="122">
        <f t="shared" si="41"/>
        <v>-0.46523982280803805</v>
      </c>
      <c r="J430" s="128">
        <f t="shared" si="42"/>
        <v>96.03701587365174</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0.26855760368663595</v>
      </c>
      <c r="F431" s="128">
        <f t="shared" si="38"/>
        <v>58.277000000000001</v>
      </c>
      <c r="G431" s="122">
        <f t="shared" si="39"/>
        <v>0.26889186226208239</v>
      </c>
      <c r="H431" s="128">
        <f t="shared" si="40"/>
        <v>40715.067999999992</v>
      </c>
      <c r="I431" s="122">
        <f t="shared" si="41"/>
        <v>-0.24578593068393942</v>
      </c>
      <c r="J431" s="128">
        <f t="shared" si="42"/>
        <v>99.875690334160922</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0.12669585253456223</v>
      </c>
      <c r="F432" s="128">
        <f t="shared" si="38"/>
        <v>27.493000000000002</v>
      </c>
      <c r="G432" s="122">
        <f t="shared" si="39"/>
        <v>0.13212858444834824</v>
      </c>
      <c r="H432" s="128">
        <f t="shared" si="40"/>
        <v>20006.645999999993</v>
      </c>
      <c r="I432" s="122">
        <f t="shared" si="41"/>
        <v>-0.43929281110179336</v>
      </c>
      <c r="J432" s="128">
        <f t="shared" si="42"/>
        <v>95.888299313529856</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0.16994930875576036</v>
      </c>
      <c r="F433" s="128">
        <f t="shared" si="38"/>
        <v>36.878999999999998</v>
      </c>
      <c r="G433" s="122">
        <f t="shared" si="39"/>
        <v>0.17133054854772881</v>
      </c>
      <c r="H433" s="128">
        <f t="shared" si="40"/>
        <v>25942.528999999999</v>
      </c>
      <c r="I433" s="122">
        <f t="shared" si="41"/>
        <v>-0.31426061700665597</v>
      </c>
      <c r="J433" s="128">
        <f t="shared" si="42"/>
        <v>99.193815811788127</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0.19173732718894013</v>
      </c>
      <c r="F434" s="128">
        <f t="shared" si="38"/>
        <v>41.607000000000006</v>
      </c>
      <c r="G434" s="122">
        <f t="shared" si="39"/>
        <v>0.19234205312446342</v>
      </c>
      <c r="H434" s="128">
        <f t="shared" si="40"/>
        <v>29124.049000000003</v>
      </c>
      <c r="I434" s="122">
        <f t="shared" si="41"/>
        <v>-0.32141147458874925</v>
      </c>
      <c r="J434" s="128">
        <f t="shared" si="42"/>
        <v>99.685598689574149</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0.46192626728110597</v>
      </c>
      <c r="F435" s="128">
        <f t="shared" si="38"/>
        <v>100.238</v>
      </c>
      <c r="G435" s="122">
        <f t="shared" si="39"/>
        <v>0.46277986765113793</v>
      </c>
      <c r="H435" s="128">
        <f t="shared" si="40"/>
        <v>70073.202000000005</v>
      </c>
      <c r="I435" s="122">
        <f t="shared" si="41"/>
        <v>-0.29199920557509618</v>
      </c>
      <c r="J435" s="128">
        <f t="shared" si="42"/>
        <v>99.815549372455536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0.22863594470046084</v>
      </c>
      <c r="F436" s="128">
        <f t="shared" si="38"/>
        <v>49.614000000000004</v>
      </c>
      <c r="G436" s="122">
        <f t="shared" si="39"/>
        <v>0.23078772008611922</v>
      </c>
      <c r="H436" s="128">
        <f t="shared" si="40"/>
        <v>34945.415000000001</v>
      </c>
      <c r="I436" s="122">
        <f t="shared" si="41"/>
        <v>-0.33486668657718716</v>
      </c>
      <c r="J436" s="128">
        <f t="shared" si="42"/>
        <v>99.067638700683275</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0.21717050691244238</v>
      </c>
      <c r="F437" s="128">
        <f t="shared" si="38"/>
        <v>47.125999999999998</v>
      </c>
      <c r="G437" s="122">
        <f t="shared" si="39"/>
        <v>0.21824923721089962</v>
      </c>
      <c r="H437" s="128">
        <f t="shared" si="40"/>
        <v>33046.862999999998</v>
      </c>
      <c r="I437" s="122">
        <f t="shared" si="41"/>
        <v>-0.29884586058611595</v>
      </c>
      <c r="J437" s="128">
        <f t="shared" si="42"/>
        <v>99.505734676444789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0.69350230414746561</v>
      </c>
      <c r="F438" s="128">
        <f t="shared" si="38"/>
        <v>150.49000000000004</v>
      </c>
      <c r="G438" s="122">
        <f t="shared" si="39"/>
        <v>0.68837276281551729</v>
      </c>
      <c r="H438" s="128">
        <f t="shared" si="40"/>
        <v>104232.027</v>
      </c>
      <c r="I438" s="122">
        <f t="shared" si="41"/>
        <v>2.5714351963085174E-2</v>
      </c>
      <c r="J438" s="128">
        <f t="shared" si="42"/>
        <v>100.74516913059837</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0.32006912442396313</v>
      </c>
      <c r="F439" s="128">
        <f t="shared" si="38"/>
        <v>69.454999999999998</v>
      </c>
      <c r="G439" s="122">
        <f t="shared" si="39"/>
        <v>0.31949282119695144</v>
      </c>
      <c r="H439" s="128">
        <f t="shared" si="40"/>
        <v>48376.963999999993</v>
      </c>
      <c r="I439" s="122">
        <f t="shared" si="41"/>
        <v>-0.2336091582400166</v>
      </c>
      <c r="J439" s="128">
        <f t="shared" si="42"/>
        <v>100.18038064982262</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0.22505990783410137</v>
      </c>
      <c r="F440" s="128">
        <f t="shared" si="38"/>
        <v>48.838000000000001</v>
      </c>
      <c r="G440" s="122">
        <f t="shared" si="39"/>
        <v>0.22098192420980334</v>
      </c>
      <c r="H440" s="128">
        <f t="shared" si="40"/>
        <v>33460.641000000003</v>
      </c>
      <c r="I440" s="122">
        <f t="shared" si="41"/>
        <v>-0.22658502240811987</v>
      </c>
      <c r="J440" s="128">
        <f t="shared" si="42"/>
        <v>101.84539239527408</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5.3930875576036874E-2</v>
      </c>
      <c r="F441" s="128">
        <f t="shared" si="38"/>
        <v>11.703000000000001</v>
      </c>
      <c r="G441" s="122">
        <f t="shared" si="39"/>
        <v>5.7510428086489054E-2</v>
      </c>
      <c r="H441" s="128">
        <f t="shared" si="40"/>
        <v>8708.1139999999996</v>
      </c>
      <c r="I441" s="122">
        <f t="shared" si="41"/>
        <v>-0.35014414065896371</v>
      </c>
      <c r="J441" s="128">
        <f t="shared" si="42"/>
        <v>93.775820091151218</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5.3589861751152081E-2</v>
      </c>
      <c r="F442" s="128">
        <f t="shared" si="38"/>
        <v>11.629000000000001</v>
      </c>
      <c r="G442" s="122">
        <f t="shared" si="39"/>
        <v>5.5055601051394149E-2</v>
      </c>
      <c r="H442" s="128">
        <f t="shared" si="40"/>
        <v>8336.4089999999997</v>
      </c>
      <c r="I442" s="122">
        <f t="shared" si="41"/>
        <v>-0.31930820495336437</v>
      </c>
      <c r="J442" s="128">
        <f t="shared" si="42"/>
        <v>97.337710837315527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0.80870506912442408</v>
      </c>
      <c r="F443" s="128">
        <f t="shared" si="38"/>
        <v>175.48900000000003</v>
      </c>
      <c r="G443" s="122">
        <f t="shared" si="39"/>
        <v>0.79565486930219664</v>
      </c>
      <c r="H443" s="128">
        <f t="shared" si="40"/>
        <v>120476.46900000001</v>
      </c>
      <c r="I443" s="122">
        <f t="shared" si="41"/>
        <v>0.31257161446291015</v>
      </c>
      <c r="J443" s="128">
        <f t="shared" si="42"/>
        <v>101.64018349233163</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0.62235483870967734</v>
      </c>
      <c r="F444" s="128">
        <f t="shared" si="38"/>
        <v>135.05099999999999</v>
      </c>
      <c r="G444" s="122">
        <f t="shared" si="39"/>
        <v>0.6209622898202326</v>
      </c>
      <c r="H444" s="128">
        <f t="shared" si="40"/>
        <v>94024.867999999988</v>
      </c>
      <c r="I444" s="122">
        <f t="shared" si="41"/>
        <v>6.4037406207049646E-2</v>
      </c>
      <c r="J444" s="128">
        <f t="shared" si="42"/>
        <v>100.22425659533172</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0.4481751152073733</v>
      </c>
      <c r="F445" s="128">
        <f t="shared" si="38"/>
        <v>97.254000000000005</v>
      </c>
      <c r="G445" s="122">
        <f t="shared" si="39"/>
        <v>0.45306335442285595</v>
      </c>
      <c r="H445" s="128">
        <f t="shared" si="40"/>
        <v>68601.947</v>
      </c>
      <c r="I445" s="122">
        <f t="shared" si="41"/>
        <v>-0.32540348273285213</v>
      </c>
      <c r="J445" s="128">
        <f t="shared" si="42"/>
        <v>98.921069389575848</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5.2133640552995394E-2</v>
      </c>
      <c r="F446" s="128">
        <f t="shared" si="38"/>
        <v>11.313000000000001</v>
      </c>
      <c r="G446" s="122">
        <f t="shared" si="39"/>
        <v>5.3236590101573132E-2</v>
      </c>
      <c r="H446" s="128">
        <f t="shared" si="40"/>
        <v>8060.978000000001</v>
      </c>
      <c r="I446" s="122">
        <f t="shared" si="41"/>
        <v>-0.31812063797128209</v>
      </c>
      <c r="J446" s="128">
        <f t="shared" si="42"/>
        <v>97.928211505520252</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0.36509677419354836</v>
      </c>
      <c r="F447" s="128">
        <f t="shared" si="38"/>
        <v>79.225999999999999</v>
      </c>
      <c r="G447" s="122">
        <f t="shared" si="39"/>
        <v>0.36580804131609185</v>
      </c>
      <c r="H447" s="128">
        <f t="shared" si="40"/>
        <v>55389.921999999999</v>
      </c>
      <c r="I447" s="122">
        <f t="shared" si="41"/>
        <v>-0.24248587197552621</v>
      </c>
      <c r="J447" s="128">
        <f t="shared" si="42"/>
        <v>99.805562742692985</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0.15005990783410139</v>
      </c>
      <c r="F448" s="128">
        <f t="shared" si="38"/>
        <v>32.563000000000002</v>
      </c>
      <c r="G448" s="122">
        <f t="shared" si="39"/>
        <v>0.14928911357962726</v>
      </c>
      <c r="H448" s="128">
        <f t="shared" si="40"/>
        <v>22605.059000000001</v>
      </c>
      <c r="I448" s="122">
        <f t="shared" si="41"/>
        <v>-0.22186961949311607</v>
      </c>
      <c r="J448" s="128">
        <f t="shared" si="42"/>
        <v>100.51630975359969</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0.15391705069124423</v>
      </c>
      <c r="F449" s="128">
        <f t="shared" si="38"/>
        <v>33.4</v>
      </c>
      <c r="G449" s="122">
        <f t="shared" si="39"/>
        <v>0.15460086647558413</v>
      </c>
      <c r="H449" s="128">
        <f t="shared" si="40"/>
        <v>23409.353999999999</v>
      </c>
      <c r="I449" s="122">
        <f t="shared" si="41"/>
        <v>-0.29866668265047402</v>
      </c>
      <c r="J449" s="128">
        <f t="shared" si="42"/>
        <v>99.557689552504613</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0.10560368663594469</v>
      </c>
      <c r="F450" s="128">
        <f t="shared" si="38"/>
        <v>22.915999999999997</v>
      </c>
      <c r="G450" s="122">
        <f t="shared" si="39"/>
        <v>0.10807553263152332</v>
      </c>
      <c r="H450" s="128">
        <f t="shared" si="40"/>
        <v>16364.580999999998</v>
      </c>
      <c r="I450" s="122">
        <f t="shared" si="41"/>
        <v>-0.35740487316718011</v>
      </c>
      <c r="J450" s="128">
        <f t="shared" si="42"/>
        <v>97.712853283817509</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0.10755760368663596</v>
      </c>
      <c r="F451" s="128">
        <f t="shared" si="38"/>
        <v>23.340000000000003</v>
      </c>
      <c r="G451" s="122">
        <f t="shared" si="39"/>
        <v>0.1058775046559854</v>
      </c>
      <c r="H451" s="128">
        <f t="shared" si="40"/>
        <v>16031.759999999998</v>
      </c>
      <c r="I451" s="122">
        <f t="shared" si="41"/>
        <v>-0.25664046930484624</v>
      </c>
      <c r="J451" s="128">
        <f t="shared" si="42"/>
        <v>101.58683285567551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0.18979262672811056</v>
      </c>
      <c r="F452" s="128">
        <f t="shared" si="38"/>
        <v>41.184999999999995</v>
      </c>
      <c r="G452" s="122">
        <f t="shared" si="39"/>
        <v>0.19583193543700222</v>
      </c>
      <c r="H452" s="128">
        <f t="shared" si="40"/>
        <v>29652.480000000003</v>
      </c>
      <c r="I452" s="122">
        <f t="shared" si="41"/>
        <v>-0.36513174360293293</v>
      </c>
      <c r="J452" s="128">
        <f t="shared" si="42"/>
        <v>96.916075666915688</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0.14138709677419353</v>
      </c>
      <c r="F453" s="128">
        <f t="shared" si="38"/>
        <v>30.680999999999997</v>
      </c>
      <c r="G453" s="122">
        <f t="shared" si="39"/>
        <v>0.14374555204797315</v>
      </c>
      <c r="H453" s="128">
        <f t="shared" si="40"/>
        <v>21765.663999999997</v>
      </c>
      <c r="I453" s="122">
        <f t="shared" si="41"/>
        <v>-0.3348850756917589</v>
      </c>
      <c r="J453" s="128">
        <f t="shared" si="42"/>
        <v>98.359284694254384</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6.5801843317972356E-2</v>
      </c>
      <c r="F454" s="128">
        <f t="shared" si="38"/>
        <v>14.279000000000002</v>
      </c>
      <c r="G454" s="122">
        <f t="shared" si="39"/>
        <v>6.7877029151091686E-2</v>
      </c>
      <c r="H454" s="128">
        <f t="shared" si="40"/>
        <v>10277.804</v>
      </c>
      <c r="I454" s="122">
        <f t="shared" si="41"/>
        <v>-0.30653333168942998</v>
      </c>
      <c r="J454" s="128">
        <f t="shared" si="42"/>
        <v>96.942727371729774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6.0866359447004595E-2</v>
      </c>
      <c r="F455" s="128">
        <f t="shared" si="38"/>
        <v>13.207999999999997</v>
      </c>
      <c r="G455" s="122">
        <f t="shared" si="39"/>
        <v>6.2694613586231476E-2</v>
      </c>
      <c r="H455" s="128">
        <f t="shared" si="40"/>
        <v>9493.0929999999971</v>
      </c>
      <c r="I455" s="122">
        <f t="shared" si="41"/>
        <v>-0.29152716215728997</v>
      </c>
      <c r="J455" s="128">
        <f t="shared" si="42"/>
        <v>97.083873662109326</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0.29704608294930879</v>
      </c>
      <c r="F456" s="128">
        <f t="shared" si="38"/>
        <v>64.459000000000003</v>
      </c>
      <c r="G456" s="122">
        <f t="shared" si="39"/>
        <v>0.29794161196158975</v>
      </c>
      <c r="H456" s="128">
        <f t="shared" si="40"/>
        <v>45113.722999999998</v>
      </c>
      <c r="I456" s="122">
        <f t="shared" si="41"/>
        <v>-0.20213277048093536</v>
      </c>
      <c r="J456" s="128">
        <f t="shared" si="42"/>
        <v>99.699428016655688</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5.1751152073732723E-2</v>
      </c>
      <c r="F457" s="128">
        <f t="shared" ref="F457:F520" si="44">SUMPRODUCT($K$2:$AI$2,$K457:$AI457)</f>
        <v>11.23</v>
      </c>
      <c r="G457" s="122">
        <f t="shared" ref="G457:G520" si="45">SUMPRODUCT($K$3:$AI$3,$K457:$AI457)/$J$3</f>
        <v>5.3643833626121067E-2</v>
      </c>
      <c r="H457" s="128">
        <f t="shared" ref="H457:H520" si="46">SUMPRODUCT($K$3:$AI$3,$K457:$AI457)</f>
        <v>8122.6419999999998</v>
      </c>
      <c r="I457" s="122">
        <f t="shared" ref="I457:I520" si="47">CORREL($K$4:$AI$4,$K457:$AI457)</f>
        <v>-0.3207280648334907</v>
      </c>
      <c r="J457" s="128">
        <f t="shared" si="42"/>
        <v>96.471763063058319</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0.55029953917050689</v>
      </c>
      <c r="F458" s="128">
        <f t="shared" si="44"/>
        <v>119.41500000000001</v>
      </c>
      <c r="G458" s="122">
        <f t="shared" si="45"/>
        <v>0.54536452733492713</v>
      </c>
      <c r="H458" s="128">
        <f t="shared" si="46"/>
        <v>82578.005999999994</v>
      </c>
      <c r="I458" s="122">
        <f t="shared" si="47"/>
        <v>-8.7351280284176623E-3</v>
      </c>
      <c r="J458" s="128">
        <f t="shared" ref="J458:J521" si="48">$E458/$G458*100</f>
        <v>100.90490150866542</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0.56749308755760364</v>
      </c>
      <c r="F459" s="128">
        <f t="shared" si="44"/>
        <v>123.146</v>
      </c>
      <c r="G459" s="122">
        <f t="shared" si="45"/>
        <v>0.56692323898083452</v>
      </c>
      <c r="H459" s="128">
        <f t="shared" si="46"/>
        <v>85842.383000000002</v>
      </c>
      <c r="I459" s="122">
        <f t="shared" si="47"/>
        <v>1.6173595185639297E-3</v>
      </c>
      <c r="J459" s="128">
        <f t="shared" si="48"/>
        <v>100.10051600244745</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0.41624884792626726</v>
      </c>
      <c r="F460" s="128">
        <f t="shared" si="44"/>
        <v>90.325999999999993</v>
      </c>
      <c r="G460" s="122">
        <f t="shared" si="45"/>
        <v>0.41919693827682314</v>
      </c>
      <c r="H460" s="128">
        <f t="shared" si="46"/>
        <v>63473.962000000007</v>
      </c>
      <c r="I460" s="122">
        <f t="shared" si="47"/>
        <v>-0.13222277261237197</v>
      </c>
      <c r="J460" s="128">
        <f t="shared" si="48"/>
        <v>99.296729035599725</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0.2496774193548387</v>
      </c>
      <c r="F461" s="128">
        <f t="shared" si="44"/>
        <v>54.18</v>
      </c>
      <c r="G461" s="122">
        <f t="shared" si="45"/>
        <v>0.24957568452891996</v>
      </c>
      <c r="H461" s="128">
        <f t="shared" si="46"/>
        <v>37790.251000000004</v>
      </c>
      <c r="I461" s="122">
        <f t="shared" si="47"/>
        <v>-0.15861543088950836</v>
      </c>
      <c r="J461" s="128">
        <f t="shared" si="48"/>
        <v>100.04076311605066</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0.11770506912442397</v>
      </c>
      <c r="F462" s="128">
        <f t="shared" si="44"/>
        <v>25.542000000000002</v>
      </c>
      <c r="G462" s="122">
        <f t="shared" si="45"/>
        <v>0.11503987636872763</v>
      </c>
      <c r="H462" s="128">
        <f t="shared" si="46"/>
        <v>17419.108</v>
      </c>
      <c r="I462" s="122">
        <f t="shared" si="47"/>
        <v>-0.13800609530511498</v>
      </c>
      <c r="J462" s="128">
        <f t="shared" si="48"/>
        <v>102.31675558060738</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9.9585253456221198E-2</v>
      </c>
      <c r="F463" s="128">
        <f t="shared" si="44"/>
        <v>21.61</v>
      </c>
      <c r="G463" s="122">
        <f t="shared" si="45"/>
        <v>9.909798042504854E-2</v>
      </c>
      <c r="H463" s="128">
        <f t="shared" si="46"/>
        <v>15005.218000000001</v>
      </c>
      <c r="I463" s="122">
        <f t="shared" si="47"/>
        <v>-0.26459301796039686</v>
      </c>
      <c r="J463" s="128">
        <f t="shared" si="48"/>
        <v>100.49170833662065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0.111110599078341</v>
      </c>
      <c r="F464" s="128">
        <f t="shared" si="44"/>
        <v>24.110999999999997</v>
      </c>
      <c r="G464" s="122">
        <f t="shared" si="45"/>
        <v>0.11071544994650569</v>
      </c>
      <c r="H464" s="128">
        <f t="shared" si="46"/>
        <v>16764.311999999998</v>
      </c>
      <c r="I464" s="122">
        <f t="shared" si="47"/>
        <v>-0.25149080311222272</v>
      </c>
      <c r="J464" s="128">
        <f t="shared" si="48"/>
        <v>100.35690514018253</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4.7658986175115207E-2</v>
      </c>
      <c r="F465" s="128">
        <f t="shared" si="44"/>
        <v>10.342000000000001</v>
      </c>
      <c r="G465" s="122">
        <f t="shared" si="45"/>
        <v>4.8667721142796765E-2</v>
      </c>
      <c r="H465" s="128">
        <f t="shared" si="46"/>
        <v>7369.1690000000008</v>
      </c>
      <c r="I465" s="122">
        <f t="shared" si="47"/>
        <v>-0.33755249769857659</v>
      </c>
      <c r="J465" s="128">
        <f t="shared" si="48"/>
        <v>97.927301825532751</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5.8875576036866356E-2</v>
      </c>
      <c r="F466" s="128">
        <f t="shared" si="44"/>
        <v>12.776</v>
      </c>
      <c r="G466" s="122">
        <f t="shared" si="45"/>
        <v>5.9353115217477444E-2</v>
      </c>
      <c r="H466" s="128">
        <f t="shared" si="46"/>
        <v>8987.1299999999992</v>
      </c>
      <c r="I466" s="122">
        <f t="shared" si="47"/>
        <v>-0.30854948870233945</v>
      </c>
      <c r="J466" s="128">
        <f t="shared" si="48"/>
        <v>99.195426931069548</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0.10154838709677419</v>
      </c>
      <c r="F467" s="128">
        <f t="shared" si="44"/>
        <v>22.035999999999998</v>
      </c>
      <c r="G467" s="122">
        <f t="shared" si="45"/>
        <v>0.10194887661968854</v>
      </c>
      <c r="H467" s="128">
        <f t="shared" si="46"/>
        <v>15436.895</v>
      </c>
      <c r="I467" s="122">
        <f t="shared" si="47"/>
        <v>-0.27619124833056319</v>
      </c>
      <c r="J467" s="128">
        <f t="shared" si="48"/>
        <v>99.607166320813562</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0.19564055299539171</v>
      </c>
      <c r="F468" s="128">
        <f t="shared" si="44"/>
        <v>42.454000000000001</v>
      </c>
      <c r="G468" s="122">
        <f t="shared" si="45"/>
        <v>0.19422194851338678</v>
      </c>
      <c r="H468" s="128">
        <f t="shared" si="46"/>
        <v>29408.699000000001</v>
      </c>
      <c r="I468" s="122">
        <f t="shared" si="47"/>
        <v>-7.0005769492523517E-2</v>
      </c>
      <c r="J468" s="128">
        <f t="shared" si="48"/>
        <v>100.73040379466029</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0.4660230414746544</v>
      </c>
      <c r="F469" s="128">
        <f t="shared" si="44"/>
        <v>101.12700000000001</v>
      </c>
      <c r="G469" s="122">
        <f t="shared" si="45"/>
        <v>0.4666252096844497</v>
      </c>
      <c r="H469" s="128">
        <f t="shared" si="46"/>
        <v>70655.456000000006</v>
      </c>
      <c r="I469" s="122">
        <f t="shared" si="47"/>
        <v>-0.12871351878144721</v>
      </c>
      <c r="J469" s="128">
        <f t="shared" si="48"/>
        <v>99.870952490928957</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0.23009216589861756</v>
      </c>
      <c r="F470" s="128">
        <f t="shared" si="44"/>
        <v>49.930000000000007</v>
      </c>
      <c r="G470" s="122">
        <f t="shared" si="45"/>
        <v>0.23485590880872814</v>
      </c>
      <c r="H470" s="128">
        <f t="shared" si="46"/>
        <v>35561.411999999997</v>
      </c>
      <c r="I470" s="122">
        <f t="shared" si="47"/>
        <v>-0.43999261747856783</v>
      </c>
      <c r="J470" s="128">
        <f t="shared" si="48"/>
        <v>97.971631655224698</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0.28721658986175119</v>
      </c>
      <c r="F471" s="128">
        <f t="shared" si="44"/>
        <v>62.326000000000008</v>
      </c>
      <c r="G471" s="122">
        <f t="shared" si="45"/>
        <v>0.28292761758839768</v>
      </c>
      <c r="H471" s="128">
        <f t="shared" si="46"/>
        <v>42840.334000000003</v>
      </c>
      <c r="I471" s="122">
        <f t="shared" si="47"/>
        <v>2.3449476673682183E-2</v>
      </c>
      <c r="J471" s="128">
        <f t="shared" si="48"/>
        <v>101.51592563140764</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0.18234562211981567</v>
      </c>
      <c r="F472" s="128">
        <f t="shared" si="44"/>
        <v>39.569000000000003</v>
      </c>
      <c r="G472" s="122">
        <f t="shared" si="45"/>
        <v>0.1817973886856252</v>
      </c>
      <c r="H472" s="128">
        <f t="shared" si="46"/>
        <v>27527.396999999997</v>
      </c>
      <c r="I472" s="122">
        <f t="shared" si="47"/>
        <v>-0.13959380420981976</v>
      </c>
      <c r="J472" s="128">
        <f t="shared" si="48"/>
        <v>100.30156287620748</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0.15590322580645163</v>
      </c>
      <c r="F473" s="128">
        <f t="shared" si="44"/>
        <v>33.831000000000003</v>
      </c>
      <c r="G473" s="122">
        <f t="shared" si="45"/>
        <v>0.15782650675613205</v>
      </c>
      <c r="H473" s="128">
        <f t="shared" si="46"/>
        <v>23897.774000000005</v>
      </c>
      <c r="I473" s="122">
        <f t="shared" si="47"/>
        <v>-0.27692879971825585</v>
      </c>
      <c r="J473" s="128">
        <f t="shared" si="48"/>
        <v>98.781395477090413</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7.5645161290322588E-2</v>
      </c>
      <c r="F474" s="128">
        <f t="shared" si="44"/>
        <v>16.415000000000003</v>
      </c>
      <c r="G474" s="122">
        <f t="shared" si="45"/>
        <v>7.7976429486586799E-2</v>
      </c>
      <c r="H474" s="128">
        <f t="shared" si="46"/>
        <v>11807.035</v>
      </c>
      <c r="I474" s="122">
        <f t="shared" si="47"/>
        <v>-0.37890240380962287</v>
      </c>
      <c r="J474" s="128">
        <f t="shared" si="48"/>
        <v>97.010291171814643</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5.4995391705069133E-2</v>
      </c>
      <c r="F475" s="128">
        <f t="shared" si="44"/>
        <v>11.934000000000001</v>
      </c>
      <c r="G475" s="122">
        <f t="shared" si="45"/>
        <v>5.5948236008928925E-2</v>
      </c>
      <c r="H475" s="128">
        <f t="shared" si="46"/>
        <v>8471.57</v>
      </c>
      <c r="I475" s="122">
        <f t="shared" si="47"/>
        <v>-0.33100084024586707</v>
      </c>
      <c r="J475" s="128">
        <f t="shared" si="48"/>
        <v>98.296918058850451</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5.9576036866359448E-2</v>
      </c>
      <c r="F476" s="128">
        <f t="shared" si="44"/>
        <v>12.928000000000001</v>
      </c>
      <c r="G476" s="122">
        <f t="shared" si="45"/>
        <v>6.1286471885773158E-2</v>
      </c>
      <c r="H476" s="128">
        <f t="shared" si="46"/>
        <v>9279.875</v>
      </c>
      <c r="I476" s="122">
        <f t="shared" si="47"/>
        <v>-0.46555234596364264</v>
      </c>
      <c r="J476" s="128">
        <f t="shared" si="48"/>
        <v>97.20911488818993</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0.13276497695852535</v>
      </c>
      <c r="F477" s="128">
        <f t="shared" si="44"/>
        <v>28.810000000000002</v>
      </c>
      <c r="G477" s="122">
        <f t="shared" si="45"/>
        <v>0.13668334015770914</v>
      </c>
      <c r="H477" s="128">
        <f t="shared" si="46"/>
        <v>20696.318000000003</v>
      </c>
      <c r="I477" s="122">
        <f t="shared" si="47"/>
        <v>-0.4426408546124625</v>
      </c>
      <c r="J477" s="128">
        <f t="shared" si="48"/>
        <v>97.133254722438977</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0.59606451612903211</v>
      </c>
      <c r="F478" s="128">
        <f t="shared" si="44"/>
        <v>129.34599999999998</v>
      </c>
      <c r="G478" s="122">
        <f t="shared" si="45"/>
        <v>0.59298479044763508</v>
      </c>
      <c r="H478" s="128">
        <f t="shared" si="46"/>
        <v>89788.571000000011</v>
      </c>
      <c r="I478" s="122">
        <f t="shared" si="47"/>
        <v>7.2612432358172847E-3</v>
      </c>
      <c r="J478" s="128">
        <f t="shared" si="48"/>
        <v>100.51935997870574</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0.20400000000000004</v>
      </c>
      <c r="F479" s="128">
        <f t="shared" si="44"/>
        <v>44.268000000000008</v>
      </c>
      <c r="G479" s="122">
        <f t="shared" si="45"/>
        <v>0.20394737745842631</v>
      </c>
      <c r="H479" s="128">
        <f t="shared" si="46"/>
        <v>30881.303999999996</v>
      </c>
      <c r="I479" s="122">
        <f t="shared" si="47"/>
        <v>-0.29686879214748146</v>
      </c>
      <c r="J479" s="128">
        <f t="shared" si="48"/>
        <v>100.02580201924118</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0.28075576036866356</v>
      </c>
      <c r="F480" s="128">
        <f t="shared" si="44"/>
        <v>60.923999999999999</v>
      </c>
      <c r="G480" s="122">
        <f t="shared" si="45"/>
        <v>0.27970980332589257</v>
      </c>
      <c r="H480" s="128">
        <f t="shared" si="46"/>
        <v>42353.099000000002</v>
      </c>
      <c r="I480" s="122">
        <f t="shared" si="47"/>
        <v>-0.11033409061253942</v>
      </c>
      <c r="J480" s="128">
        <f t="shared" si="48"/>
        <v>100.37394364814321</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0.53743778801843312</v>
      </c>
      <c r="F481" s="128">
        <f t="shared" si="44"/>
        <v>116.624</v>
      </c>
      <c r="G481" s="122">
        <f t="shared" si="45"/>
        <v>0.53143749091917736</v>
      </c>
      <c r="H481" s="128">
        <f t="shared" si="46"/>
        <v>80469.202000000005</v>
      </c>
      <c r="I481" s="122">
        <f t="shared" si="47"/>
        <v>1.0601121511882052E-2</v>
      </c>
      <c r="J481" s="128">
        <f t="shared" si="48"/>
        <v>101.12906921355467</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0.83270046082949312</v>
      </c>
      <c r="F482" s="128">
        <f t="shared" si="44"/>
        <v>180.696</v>
      </c>
      <c r="G482" s="122">
        <f t="shared" si="45"/>
        <v>0.82217704632210165</v>
      </c>
      <c r="H482" s="128">
        <f t="shared" si="46"/>
        <v>124492.40399999999</v>
      </c>
      <c r="I482" s="122">
        <f t="shared" si="47"/>
        <v>0.24814265117210585</v>
      </c>
      <c r="J482" s="128">
        <f t="shared" si="48"/>
        <v>101.27994506225473</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0.50854838709677419</v>
      </c>
      <c r="F483" s="128">
        <f t="shared" si="44"/>
        <v>110.35499999999999</v>
      </c>
      <c r="G483" s="122">
        <f t="shared" si="45"/>
        <v>0.50310474316131493</v>
      </c>
      <c r="H483" s="128">
        <f t="shared" si="46"/>
        <v>76179.113999999987</v>
      </c>
      <c r="I483" s="122">
        <f t="shared" si="47"/>
        <v>0.22866061482950609</v>
      </c>
      <c r="J483" s="128">
        <f t="shared" si="48"/>
        <v>101.08201006042073</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0.73862672811059915</v>
      </c>
      <c r="F484" s="128">
        <f t="shared" si="44"/>
        <v>160.28200000000001</v>
      </c>
      <c r="G484" s="122">
        <f t="shared" si="45"/>
        <v>0.72984647135743441</v>
      </c>
      <c r="H484" s="128">
        <f t="shared" si="46"/>
        <v>110511.893</v>
      </c>
      <c r="I484" s="122">
        <f t="shared" si="47"/>
        <v>0.33336346410506851</v>
      </c>
      <c r="J484" s="128">
        <f t="shared" si="48"/>
        <v>101.20302791035414</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0.74946543778801833</v>
      </c>
      <c r="F485" s="128">
        <f t="shared" si="44"/>
        <v>162.63399999999999</v>
      </c>
      <c r="G485" s="122">
        <f t="shared" si="45"/>
        <v>0.73583387708198489</v>
      </c>
      <c r="H485" s="128">
        <f t="shared" si="46"/>
        <v>111418.49399999999</v>
      </c>
      <c r="I485" s="122">
        <f t="shared" si="47"/>
        <v>0.42502843787979833</v>
      </c>
      <c r="J485" s="128">
        <f t="shared" si="48"/>
        <v>101.85253236234388</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0.59686175115207385</v>
      </c>
      <c r="F486" s="128">
        <f t="shared" si="44"/>
        <v>129.51900000000003</v>
      </c>
      <c r="G486" s="122">
        <f t="shared" si="45"/>
        <v>0.59415070203014164</v>
      </c>
      <c r="H486" s="128">
        <f t="shared" si="46"/>
        <v>89965.11099999999</v>
      </c>
      <c r="I486" s="122">
        <f t="shared" si="47"/>
        <v>0.203971938838377</v>
      </c>
      <c r="J486" s="128">
        <f t="shared" si="48"/>
        <v>100.45628981210808</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0.34080645161290324</v>
      </c>
      <c r="F487" s="128">
        <f t="shared" si="44"/>
        <v>73.954999999999998</v>
      </c>
      <c r="G487" s="122">
        <f t="shared" si="45"/>
        <v>0.33761288618262031</v>
      </c>
      <c r="H487" s="128">
        <f t="shared" si="46"/>
        <v>51120.667999999998</v>
      </c>
      <c r="I487" s="122">
        <f t="shared" si="47"/>
        <v>0.23874899713379358</v>
      </c>
      <c r="J487" s="128">
        <f t="shared" si="48"/>
        <v>100.94592521819663</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0.80871889400921682</v>
      </c>
      <c r="F488" s="128">
        <f t="shared" si="44"/>
        <v>175.49200000000005</v>
      </c>
      <c r="G488" s="122">
        <f t="shared" si="45"/>
        <v>0.79604523900725144</v>
      </c>
      <c r="H488" s="128">
        <f t="shared" si="46"/>
        <v>120535.57799999999</v>
      </c>
      <c r="I488" s="122">
        <f t="shared" si="47"/>
        <v>0.38954674427795077</v>
      </c>
      <c r="J488" s="128">
        <f t="shared" si="48"/>
        <v>101.59207723141095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0.68558986175115189</v>
      </c>
      <c r="F489" s="128">
        <f t="shared" si="44"/>
        <v>148.77299999999997</v>
      </c>
      <c r="G489" s="122">
        <f t="shared" si="45"/>
        <v>0.67757534110871886</v>
      </c>
      <c r="H489" s="128">
        <f t="shared" si="46"/>
        <v>102597.10299999999</v>
      </c>
      <c r="I489" s="122">
        <f t="shared" si="47"/>
        <v>0.38097219146681854</v>
      </c>
      <c r="J489" s="128">
        <f t="shared" si="48"/>
        <v>101.18282354096873</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0.66718894009216589</v>
      </c>
      <c r="F490" s="128">
        <f t="shared" si="44"/>
        <v>144.78</v>
      </c>
      <c r="G490" s="122">
        <f t="shared" si="45"/>
        <v>0.65962422565348899</v>
      </c>
      <c r="H490" s="128">
        <f t="shared" si="46"/>
        <v>99878.981</v>
      </c>
      <c r="I490" s="122">
        <f t="shared" si="47"/>
        <v>0.38502835580277539</v>
      </c>
      <c r="J490" s="128">
        <f t="shared" si="48"/>
        <v>101.14682180315353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0.80228110599078339</v>
      </c>
      <c r="F491" s="128">
        <f t="shared" si="44"/>
        <v>174.095</v>
      </c>
      <c r="G491" s="122">
        <f t="shared" si="45"/>
        <v>0.79480078326222792</v>
      </c>
      <c r="H491" s="128">
        <f t="shared" si="46"/>
        <v>120347.14500000002</v>
      </c>
      <c r="I491" s="122">
        <f t="shared" si="47"/>
        <v>0.33409976883985554</v>
      </c>
      <c r="J491" s="128">
        <f t="shared" si="48"/>
        <v>100.9411569397117</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0.75114746543778799</v>
      </c>
      <c r="F492" s="128">
        <f t="shared" si="44"/>
        <v>162.999</v>
      </c>
      <c r="G492" s="122">
        <f t="shared" si="45"/>
        <v>0.74253269096144447</v>
      </c>
      <c r="H492" s="128">
        <f t="shared" si="46"/>
        <v>112432.815</v>
      </c>
      <c r="I492" s="122">
        <f t="shared" si="47"/>
        <v>0.31815389144999118</v>
      </c>
      <c r="J492" s="128">
        <f t="shared" si="48"/>
        <v>101.16018790569193</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0.50275115207373267</v>
      </c>
      <c r="F493" s="128">
        <f t="shared" si="44"/>
        <v>109.09699999999999</v>
      </c>
      <c r="G493" s="122">
        <f t="shared" si="45"/>
        <v>0.49409436130446843</v>
      </c>
      <c r="H493" s="128">
        <f t="shared" si="46"/>
        <v>74814.78</v>
      </c>
      <c r="I493" s="122">
        <f t="shared" si="47"/>
        <v>0.26627707737477885</v>
      </c>
      <c r="J493" s="128">
        <f t="shared" si="48"/>
        <v>101.75205212753475</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0.28221658986175119</v>
      </c>
      <c r="F494" s="128">
        <f t="shared" si="44"/>
        <v>61.241000000000007</v>
      </c>
      <c r="G494" s="122">
        <f t="shared" si="45"/>
        <v>0.27602300915346922</v>
      </c>
      <c r="H494" s="128">
        <f t="shared" si="46"/>
        <v>41794.852000000006</v>
      </c>
      <c r="I494" s="122">
        <f t="shared" si="47"/>
        <v>0.32003240344980166</v>
      </c>
      <c r="J494" s="128">
        <f t="shared" si="48"/>
        <v>102.24386391818456</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0.75691705069124426</v>
      </c>
      <c r="F495" s="128">
        <f t="shared" si="44"/>
        <v>164.251</v>
      </c>
      <c r="G495" s="122">
        <f t="shared" si="45"/>
        <v>0.74541302222985395</v>
      </c>
      <c r="H495" s="128">
        <f t="shared" si="46"/>
        <v>112868.94900000002</v>
      </c>
      <c r="I495" s="122">
        <f t="shared" si="47"/>
        <v>0.42488640626897195</v>
      </c>
      <c r="J495" s="128">
        <f t="shared" si="48"/>
        <v>101.54330929542614</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0.62035483870967734</v>
      </c>
      <c r="F496" s="128">
        <f t="shared" si="44"/>
        <v>134.61699999999999</v>
      </c>
      <c r="G496" s="122">
        <f t="shared" si="45"/>
        <v>0.60738048977004044</v>
      </c>
      <c r="H496" s="128">
        <f t="shared" si="46"/>
        <v>91968.338999999978</v>
      </c>
      <c r="I496" s="122">
        <f t="shared" si="47"/>
        <v>0.47715542706739078</v>
      </c>
      <c r="J496" s="128">
        <f t="shared" si="48"/>
        <v>102.13611552530261</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0.51458525345622119</v>
      </c>
      <c r="F497" s="128">
        <f t="shared" si="44"/>
        <v>111.66499999999999</v>
      </c>
      <c r="G497" s="122">
        <f t="shared" si="45"/>
        <v>0.51160291378832112</v>
      </c>
      <c r="H497" s="128">
        <f t="shared" si="46"/>
        <v>77465.89</v>
      </c>
      <c r="I497" s="122">
        <f t="shared" si="47"/>
        <v>-3.362139564672912E-2</v>
      </c>
      <c r="J497" s="128">
        <f t="shared" si="48"/>
        <v>100.58294032100335</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9.5539170506912449E-2</v>
      </c>
      <c r="F498" s="128">
        <f t="shared" si="44"/>
        <v>20.732000000000003</v>
      </c>
      <c r="G498" s="122">
        <f t="shared" si="45"/>
        <v>9.4819526080122576E-2</v>
      </c>
      <c r="H498" s="128">
        <f t="shared" si="46"/>
        <v>14357.383</v>
      </c>
      <c r="I498" s="122">
        <f t="shared" si="47"/>
        <v>4.1767113519724411E-2</v>
      </c>
      <c r="J498" s="128">
        <f t="shared" si="48"/>
        <v>100.75896226920791</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0.45504147465437794</v>
      </c>
      <c r="F499" s="128">
        <f t="shared" si="44"/>
        <v>98.744000000000014</v>
      </c>
      <c r="G499" s="122">
        <f t="shared" si="45"/>
        <v>0.45247447463313478</v>
      </c>
      <c r="H499" s="128">
        <f t="shared" si="46"/>
        <v>68512.78</v>
      </c>
      <c r="I499" s="122">
        <f t="shared" si="47"/>
        <v>0.23405528392736072</v>
      </c>
      <c r="J499" s="128">
        <f t="shared" si="48"/>
        <v>100.56732482496929</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0.40984792626728112</v>
      </c>
      <c r="F500" s="128">
        <f t="shared" si="44"/>
        <v>88.936999999999998</v>
      </c>
      <c r="G500" s="122">
        <f t="shared" si="45"/>
        <v>0.40074310187692347</v>
      </c>
      <c r="H500" s="128">
        <f t="shared" si="46"/>
        <v>60679.718999999997</v>
      </c>
      <c r="I500" s="122">
        <f t="shared" si="47"/>
        <v>0.26048476328001269</v>
      </c>
      <c r="J500" s="128">
        <f t="shared" si="48"/>
        <v>102.27198530622591</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0.42724423963133634</v>
      </c>
      <c r="F501" s="128">
        <f t="shared" si="44"/>
        <v>92.711999999999989</v>
      </c>
      <c r="G501" s="122">
        <f t="shared" si="45"/>
        <v>0.42482686998903696</v>
      </c>
      <c r="H501" s="128">
        <f t="shared" si="46"/>
        <v>64326.434999999998</v>
      </c>
      <c r="I501" s="122">
        <f t="shared" si="47"/>
        <v>0.23012178926188967</v>
      </c>
      <c r="J501" s="128">
        <f t="shared" si="48"/>
        <v>100.56902465758857</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0.22289861751152074</v>
      </c>
      <c r="F502" s="128">
        <f t="shared" si="44"/>
        <v>48.369</v>
      </c>
      <c r="G502" s="122">
        <f t="shared" si="45"/>
        <v>0.21852380166162541</v>
      </c>
      <c r="H502" s="128">
        <f t="shared" si="46"/>
        <v>33088.436999999998</v>
      </c>
      <c r="I502" s="122">
        <f t="shared" si="47"/>
        <v>0.24359340484101782</v>
      </c>
      <c r="J502" s="128">
        <f t="shared" si="48"/>
        <v>102.00198596977987</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0.49312903225806459</v>
      </c>
      <c r="F503" s="128">
        <f t="shared" si="44"/>
        <v>107.00900000000001</v>
      </c>
      <c r="G503" s="122">
        <f t="shared" si="45"/>
        <v>0.47836442827140763</v>
      </c>
      <c r="H503" s="128">
        <f t="shared" si="46"/>
        <v>72432.985000000001</v>
      </c>
      <c r="I503" s="122">
        <f t="shared" si="47"/>
        <v>0.40919298615375144</v>
      </c>
      <c r="J503" s="128">
        <f t="shared" si="48"/>
        <v>103.08647614957691</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0.378447004608295</v>
      </c>
      <c r="F504" s="128">
        <f t="shared" si="44"/>
        <v>82.123000000000019</v>
      </c>
      <c r="G504" s="122">
        <f t="shared" si="45"/>
        <v>0.37468226366746366</v>
      </c>
      <c r="H504" s="128">
        <f t="shared" si="46"/>
        <v>56733.63900000001</v>
      </c>
      <c r="I504" s="122">
        <f t="shared" si="47"/>
        <v>0.30318011410174589</v>
      </c>
      <c r="J504" s="128">
        <f t="shared" si="48"/>
        <v>101.00478226644125</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0.19929032258064514</v>
      </c>
      <c r="F505" s="128">
        <f t="shared" si="44"/>
        <v>43.245999999999995</v>
      </c>
      <c r="G505" s="122">
        <f t="shared" si="45"/>
        <v>0.20033597062436434</v>
      </c>
      <c r="H505" s="128">
        <f t="shared" si="46"/>
        <v>30334.471999999998</v>
      </c>
      <c r="I505" s="122">
        <f t="shared" si="47"/>
        <v>-9.9660478590698556E-2</v>
      </c>
      <c r="J505" s="128">
        <f t="shared" si="48"/>
        <v>99.47805277281941</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0.42707834101382497</v>
      </c>
      <c r="F506" s="128">
        <f t="shared" si="44"/>
        <v>92.676000000000016</v>
      </c>
      <c r="G506" s="122">
        <f t="shared" si="45"/>
        <v>0.42543290758034047</v>
      </c>
      <c r="H506" s="128">
        <f t="shared" si="46"/>
        <v>64418.19999999999</v>
      </c>
      <c r="I506" s="122">
        <f t="shared" si="47"/>
        <v>0.16067617305334536</v>
      </c>
      <c r="J506" s="128">
        <f t="shared" si="48"/>
        <v>100.38676684482235</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0.48419354838709672</v>
      </c>
      <c r="F507" s="128">
        <f t="shared" si="44"/>
        <v>105.07</v>
      </c>
      <c r="G507" s="122">
        <f t="shared" si="45"/>
        <v>0.47354543053005582</v>
      </c>
      <c r="H507" s="128">
        <f t="shared" si="46"/>
        <v>71703.301999999996</v>
      </c>
      <c r="I507" s="122">
        <f t="shared" si="47"/>
        <v>0.48121258123426897</v>
      </c>
      <c r="J507" s="128">
        <f t="shared" si="48"/>
        <v>102.24859478532441</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0.28069585253456225</v>
      </c>
      <c r="F508" s="128">
        <f t="shared" si="44"/>
        <v>60.911000000000008</v>
      </c>
      <c r="G508" s="122">
        <f t="shared" si="45"/>
        <v>0.27718590920498232</v>
      </c>
      <c r="H508" s="128">
        <f t="shared" si="46"/>
        <v>41970.936000000009</v>
      </c>
      <c r="I508" s="122">
        <f t="shared" si="47"/>
        <v>0.23288850275688897</v>
      </c>
      <c r="J508" s="128">
        <f t="shared" si="48"/>
        <v>101.26627769053884</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0.14474654377880186</v>
      </c>
      <c r="F509" s="128">
        <f t="shared" si="44"/>
        <v>31.410000000000004</v>
      </c>
      <c r="G509" s="122">
        <f t="shared" si="45"/>
        <v>0.13921432062238304</v>
      </c>
      <c r="H509" s="128">
        <f t="shared" si="46"/>
        <v>21079.553999999993</v>
      </c>
      <c r="I509" s="122">
        <f t="shared" si="47"/>
        <v>0.39769226015460646</v>
      </c>
      <c r="J509" s="128">
        <f t="shared" si="48"/>
        <v>103.9738894186216</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0.26325806451612904</v>
      </c>
      <c r="F510" s="128">
        <f t="shared" si="44"/>
        <v>57.127000000000002</v>
      </c>
      <c r="G510" s="122">
        <f t="shared" si="45"/>
        <v>0.26769425035332656</v>
      </c>
      <c r="H510" s="128">
        <f t="shared" si="46"/>
        <v>40533.728000000003</v>
      </c>
      <c r="I510" s="122">
        <f t="shared" si="47"/>
        <v>-0.15271684301108845</v>
      </c>
      <c r="J510" s="128">
        <f t="shared" si="48"/>
        <v>98.34281616757093</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0.26360368663594469</v>
      </c>
      <c r="F511" s="128">
        <f t="shared" si="44"/>
        <v>57.201999999999998</v>
      </c>
      <c r="G511" s="122">
        <f t="shared" si="45"/>
        <v>0.2636266824287733</v>
      </c>
      <c r="H511" s="128">
        <f t="shared" si="46"/>
        <v>39917.824999999997</v>
      </c>
      <c r="I511" s="122">
        <f t="shared" si="47"/>
        <v>6.5083044446242092E-2</v>
      </c>
      <c r="J511" s="128">
        <f t="shared" si="48"/>
        <v>99.991277137573192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0.23856221198156685</v>
      </c>
      <c r="F512" s="128">
        <f t="shared" si="44"/>
        <v>51.768000000000008</v>
      </c>
      <c r="G512" s="122">
        <f t="shared" si="45"/>
        <v>0.23739754190386875</v>
      </c>
      <c r="H512" s="128">
        <f t="shared" si="46"/>
        <v>35946.260999999999</v>
      </c>
      <c r="I512" s="122">
        <f t="shared" si="47"/>
        <v>2.250469145464706E-2</v>
      </c>
      <c r="J512" s="128">
        <f t="shared" si="48"/>
        <v>100.49059904679625</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5.0576036866359454E-2</v>
      </c>
      <c r="F513" s="128">
        <f t="shared" si="44"/>
        <v>10.975000000000001</v>
      </c>
      <c r="G513" s="122">
        <f t="shared" si="45"/>
        <v>4.9229635842502208E-2</v>
      </c>
      <c r="H513" s="128">
        <f t="shared" si="46"/>
        <v>7454.2529999999997</v>
      </c>
      <c r="I513" s="122">
        <f t="shared" si="47"/>
        <v>2.5419578036301922E-2</v>
      </c>
      <c r="J513" s="128">
        <f t="shared" si="48"/>
        <v>102.73494004336069</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0.51157603686635944</v>
      </c>
      <c r="F514" s="128">
        <f t="shared" si="44"/>
        <v>111.012</v>
      </c>
      <c r="G514" s="122">
        <f t="shared" si="45"/>
        <v>0.50592774306885568</v>
      </c>
      <c r="H514" s="128">
        <f t="shared" si="46"/>
        <v>76606.566999999995</v>
      </c>
      <c r="I514" s="122">
        <f t="shared" si="47"/>
        <v>0.44970715535335676</v>
      </c>
      <c r="J514" s="128">
        <f t="shared" si="48"/>
        <v>101.1164230218415</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5.6216589861751154E-2</v>
      </c>
      <c r="F515" s="128">
        <f t="shared" si="44"/>
        <v>12.199</v>
      </c>
      <c r="G515" s="122">
        <f t="shared" si="45"/>
        <v>5.6210318456194105E-2</v>
      </c>
      <c r="H515" s="128">
        <f t="shared" si="46"/>
        <v>8511.253999999999</v>
      </c>
      <c r="I515" s="122">
        <f t="shared" si="47"/>
        <v>-0.21450102835905396</v>
      </c>
      <c r="J515" s="128">
        <f t="shared" si="48"/>
        <v>100.01115703616222</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0.13548847926267285</v>
      </c>
      <c r="F516" s="128">
        <f t="shared" si="44"/>
        <v>29.401000000000007</v>
      </c>
      <c r="G516" s="122">
        <f t="shared" si="45"/>
        <v>0.13904031885244819</v>
      </c>
      <c r="H516" s="128">
        <f t="shared" si="46"/>
        <v>21053.207000000002</v>
      </c>
      <c r="I516" s="122">
        <f t="shared" si="47"/>
        <v>-0.53749229887835992</v>
      </c>
      <c r="J516" s="128">
        <f t="shared" si="48"/>
        <v>97.445460698673585</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7.5341013824884812E-2</v>
      </c>
      <c r="F517" s="128">
        <f t="shared" si="44"/>
        <v>16.349000000000004</v>
      </c>
      <c r="G517" s="122">
        <f t="shared" si="45"/>
        <v>7.575946717034962E-2</v>
      </c>
      <c r="H517" s="128">
        <f t="shared" si="46"/>
        <v>11471.347</v>
      </c>
      <c r="I517" s="122">
        <f t="shared" si="47"/>
        <v>-5.7374405527972246E-2</v>
      </c>
      <c r="J517" s="128">
        <f t="shared" si="48"/>
        <v>99.447655374180641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3.1119815668202766E-2</v>
      </c>
      <c r="F518" s="128">
        <f t="shared" si="44"/>
        <v>6.7530000000000001</v>
      </c>
      <c r="G518" s="122">
        <f t="shared" si="45"/>
        <v>3.1414455348769625E-2</v>
      </c>
      <c r="H518" s="128">
        <f t="shared" si="46"/>
        <v>4756.713999999999</v>
      </c>
      <c r="I518" s="122">
        <f t="shared" si="47"/>
        <v>-0.25355171414598787</v>
      </c>
      <c r="J518" s="128">
        <f t="shared" si="48"/>
        <v>99.062088846374351</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3.5055299539170505E-2</v>
      </c>
      <c r="F519" s="128">
        <f t="shared" si="44"/>
        <v>7.6070000000000002</v>
      </c>
      <c r="G519" s="122">
        <f t="shared" si="45"/>
        <v>3.4610000132084699E-2</v>
      </c>
      <c r="H519" s="128">
        <f t="shared" si="46"/>
        <v>5240.5770000000011</v>
      </c>
      <c r="I519" s="122">
        <f t="shared" si="47"/>
        <v>0.32989063225244392</v>
      </c>
      <c r="J519" s="128">
        <f t="shared" si="48"/>
        <v>101.28662064543883</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0.10761290322580647</v>
      </c>
      <c r="F520" s="128">
        <f t="shared" si="44"/>
        <v>23.352000000000004</v>
      </c>
      <c r="G520" s="122">
        <f t="shared" si="45"/>
        <v>0.10553181259823799</v>
      </c>
      <c r="H520" s="128">
        <f t="shared" si="46"/>
        <v>15979.415999999999</v>
      </c>
      <c r="I520" s="122">
        <f t="shared" si="47"/>
        <v>0.32375018171133085</v>
      </c>
      <c r="J520" s="128">
        <f t="shared" si="48"/>
        <v>101.97200311103462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0.29135023041474656</v>
      </c>
      <c r="F521" s="128">
        <f t="shared" ref="F521:F584" si="50">SUMPRODUCT($K$2:$AI$2,$K521:$AI521)</f>
        <v>63.222999999999999</v>
      </c>
      <c r="G521" s="122">
        <f t="shared" ref="G521:G584" si="51">SUMPRODUCT($K$3:$AI$3,$K521:$AI521)/$J$3</f>
        <v>0.28006081839675601</v>
      </c>
      <c r="H521" s="128">
        <f t="shared" ref="H521:H584" si="52">SUMPRODUCT($K$3:$AI$3,$K521:$AI521)</f>
        <v>42406.249000000003</v>
      </c>
      <c r="I521" s="122">
        <f t="shared" ref="I521:I584" si="53">CORREL($K$4:$AI$4,$K521:$AI521)</f>
        <v>0.49860681740816643</v>
      </c>
      <c r="J521" s="128">
        <f t="shared" si="48"/>
        <v>104.03105728342088</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0.15873271889400922</v>
      </c>
      <c r="F522" s="128">
        <f t="shared" si="50"/>
        <v>34.445</v>
      </c>
      <c r="G522" s="122">
        <f t="shared" si="51"/>
        <v>0.15454622964244674</v>
      </c>
      <c r="H522" s="128">
        <f t="shared" si="52"/>
        <v>23401.081000000002</v>
      </c>
      <c r="I522" s="122">
        <f t="shared" si="53"/>
        <v>0.45060353286566568</v>
      </c>
      <c r="J522" s="128">
        <f t="shared" ref="J522:J585" si="54">$E522/$G522*100</f>
        <v>102.7088912238417</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2.5290322580645168E-2</v>
      </c>
      <c r="F523" s="128">
        <f t="shared" si="50"/>
        <v>5.4880000000000013</v>
      </c>
      <c r="G523" s="122">
        <f t="shared" si="51"/>
        <v>2.5607662233023812E-2</v>
      </c>
      <c r="H523" s="128">
        <f t="shared" si="52"/>
        <v>3877.4609999999998</v>
      </c>
      <c r="I523" s="122">
        <f t="shared" si="53"/>
        <v>-0.30782924216296181</v>
      </c>
      <c r="J523" s="128">
        <f t="shared" si="54"/>
        <v>98.760762893969286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2.0479262672811058E-2</v>
      </c>
      <c r="F524" s="128">
        <f t="shared" si="50"/>
        <v>4.444</v>
      </c>
      <c r="G524" s="122">
        <f t="shared" si="51"/>
        <v>2.0227945158435588E-2</v>
      </c>
      <c r="H524" s="128">
        <f t="shared" si="52"/>
        <v>3062.875</v>
      </c>
      <c r="I524" s="122">
        <f t="shared" si="53"/>
        <v>-9.6343253117089633E-2</v>
      </c>
      <c r="J524" s="128">
        <f t="shared" si="54"/>
        <v>101.24242730740578</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0.10795852534562216</v>
      </c>
      <c r="F525" s="128">
        <f t="shared" si="50"/>
        <v>23.427000000000007</v>
      </c>
      <c r="G525" s="122">
        <f t="shared" si="51"/>
        <v>0.10780160879155716</v>
      </c>
      <c r="H525" s="128">
        <f t="shared" si="52"/>
        <v>16323.104000000001</v>
      </c>
      <c r="I525" s="122">
        <f t="shared" si="53"/>
        <v>-4.3557243880879913E-2</v>
      </c>
      <c r="J525" s="128">
        <f t="shared" si="54"/>
        <v>100.14556049378484</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3.569124423963134E-2</v>
      </c>
      <c r="F526" s="128">
        <f t="shared" si="50"/>
        <v>7.7450000000000001</v>
      </c>
      <c r="G526" s="122">
        <f t="shared" si="51"/>
        <v>3.566329630559114E-2</v>
      </c>
      <c r="H526" s="128">
        <f t="shared" si="52"/>
        <v>5400.0649999999996</v>
      </c>
      <c r="I526" s="122">
        <f t="shared" si="53"/>
        <v>-0.17573212212555991</v>
      </c>
      <c r="J526" s="128">
        <f t="shared" si="54"/>
        <v>100.07836609886176</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1.8465437788018433E-2</v>
      </c>
      <c r="F527" s="128">
        <f t="shared" si="50"/>
        <v>4.0069999999999997</v>
      </c>
      <c r="G527" s="122">
        <f t="shared" si="51"/>
        <v>1.7938626847534642E-2</v>
      </c>
      <c r="H527" s="128">
        <f t="shared" si="52"/>
        <v>2716.2310000000002</v>
      </c>
      <c r="I527" s="122">
        <f t="shared" si="53"/>
        <v>6.2873955959304825E-2</v>
      </c>
      <c r="J527" s="128">
        <f t="shared" si="54"/>
        <v>102.93674061544009</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6.6571428571428573E-2</v>
      </c>
      <c r="F528" s="128">
        <f t="shared" si="50"/>
        <v>14.446</v>
      </c>
      <c r="G528" s="122">
        <f t="shared" si="51"/>
        <v>6.6145669603349666E-2</v>
      </c>
      <c r="H528" s="128">
        <f t="shared" si="52"/>
        <v>10015.645</v>
      </c>
      <c r="I528" s="122">
        <f t="shared" si="53"/>
        <v>0.16813616317440047</v>
      </c>
      <c r="J528" s="128">
        <f t="shared" si="54"/>
        <v>100.64366869461298</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2.690322580645161E-2</v>
      </c>
      <c r="F529" s="128">
        <f t="shared" si="50"/>
        <v>5.8379999999999992</v>
      </c>
      <c r="G529" s="122">
        <f t="shared" si="51"/>
        <v>2.6941961986025439E-2</v>
      </c>
      <c r="H529" s="128">
        <f t="shared" si="52"/>
        <v>4079.498</v>
      </c>
      <c r="I529" s="122">
        <f t="shared" si="53"/>
        <v>-0.35691414118830572</v>
      </c>
      <c r="J529" s="128">
        <f t="shared" si="54"/>
        <v>99.856223612838875</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6.0732718894009219E-2</v>
      </c>
      <c r="F530" s="128">
        <f t="shared" si="50"/>
        <v>13.179</v>
      </c>
      <c r="G530" s="122">
        <f t="shared" si="51"/>
        <v>6.1307420518036157E-2</v>
      </c>
      <c r="H530" s="128">
        <f t="shared" si="52"/>
        <v>9283.0469999999987</v>
      </c>
      <c r="I530" s="122">
        <f t="shared" si="53"/>
        <v>-0.25100607961735194</v>
      </c>
      <c r="J530" s="128">
        <f t="shared" si="54"/>
        <v>99.062590434941129</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2.0930875576036866E-2</v>
      </c>
      <c r="F531" s="128">
        <f t="shared" si="50"/>
        <v>4.5419999999999998</v>
      </c>
      <c r="G531" s="122">
        <f t="shared" si="51"/>
        <v>2.1789925900487391E-2</v>
      </c>
      <c r="H531" s="128">
        <f t="shared" si="52"/>
        <v>3299.3869999999997</v>
      </c>
      <c r="I531" s="122">
        <f t="shared" si="53"/>
        <v>-0.18422818089843143</v>
      </c>
      <c r="J531" s="128">
        <f t="shared" si="54"/>
        <v>96.057580331508561</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7.2359447004608293E-2</v>
      </c>
      <c r="F532" s="128">
        <f t="shared" si="50"/>
        <v>15.701999999999998</v>
      </c>
      <c r="G532" s="122">
        <f t="shared" si="51"/>
        <v>7.2994353379386867E-2</v>
      </c>
      <c r="H532" s="128">
        <f t="shared" si="52"/>
        <v>11052.659</v>
      </c>
      <c r="I532" s="122">
        <f t="shared" si="53"/>
        <v>-0.13658218357599819</v>
      </c>
      <c r="J532" s="128">
        <f t="shared" si="54"/>
        <v>99.130197960000203</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0.29707834101382485</v>
      </c>
      <c r="F533" s="128">
        <f t="shared" si="50"/>
        <v>64.465999999999994</v>
      </c>
      <c r="G533" s="122">
        <f t="shared" si="51"/>
        <v>0.29674936269135771</v>
      </c>
      <c r="H533" s="128">
        <f t="shared" si="52"/>
        <v>44933.195</v>
      </c>
      <c r="I533" s="122">
        <f t="shared" si="53"/>
        <v>0.18346816111920072</v>
      </c>
      <c r="J533" s="128">
        <f t="shared" si="54"/>
        <v>100.11086066688854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6.8953917050691232E-2</v>
      </c>
      <c r="F534" s="128">
        <f t="shared" si="50"/>
        <v>14.962999999999997</v>
      </c>
      <c r="G534" s="122">
        <f t="shared" si="51"/>
        <v>6.7588892998190431E-2</v>
      </c>
      <c r="H534" s="128">
        <f t="shared" si="52"/>
        <v>10234.174999999999</v>
      </c>
      <c r="I534" s="122">
        <f t="shared" si="53"/>
        <v>0.18871575399846166</v>
      </c>
      <c r="J534" s="128">
        <f t="shared" si="54"/>
        <v>102.01959817944844</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4.1036866359447005E-2</v>
      </c>
      <c r="F535" s="128">
        <f t="shared" si="50"/>
        <v>8.9049999999999994</v>
      </c>
      <c r="G535" s="122">
        <f t="shared" si="51"/>
        <v>4.0820602570368118E-2</v>
      </c>
      <c r="H535" s="128">
        <f t="shared" si="52"/>
        <v>6180.9739999999993</v>
      </c>
      <c r="I535" s="122">
        <f t="shared" si="53"/>
        <v>-0.15264779751688298</v>
      </c>
      <c r="J535" s="128">
        <f t="shared" si="54"/>
        <v>100.52979078078548</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2.5967741935483877E-2</v>
      </c>
      <c r="F536" s="128">
        <f t="shared" si="50"/>
        <v>5.6350000000000016</v>
      </c>
      <c r="G536" s="122">
        <f t="shared" si="51"/>
        <v>2.6796682032519253E-2</v>
      </c>
      <c r="H536" s="128">
        <f t="shared" si="52"/>
        <v>4057.5000000000005</v>
      </c>
      <c r="I536" s="122">
        <f t="shared" si="53"/>
        <v>-0.17680656587828011</v>
      </c>
      <c r="J536" s="128">
        <f t="shared" si="54"/>
        <v>96.906556953471295</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2.916589861751152E-2</v>
      </c>
      <c r="F537" s="128">
        <f t="shared" si="50"/>
        <v>6.3289999999999997</v>
      </c>
      <c r="G537" s="122">
        <f t="shared" si="51"/>
        <v>3.0501868998401776E-2</v>
      </c>
      <c r="H537" s="128">
        <f t="shared" si="52"/>
        <v>4618.5320000000002</v>
      </c>
      <c r="I537" s="122">
        <f t="shared" si="53"/>
        <v>-0.5494411321556798</v>
      </c>
      <c r="J537" s="128">
        <f t="shared" si="54"/>
        <v>95.6200376411024</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0.24278341013824883</v>
      </c>
      <c r="F538" s="128">
        <f t="shared" si="50"/>
        <v>52.683999999999997</v>
      </c>
      <c r="G538" s="122">
        <f t="shared" si="51"/>
        <v>0.2409676392502873</v>
      </c>
      <c r="H538" s="128">
        <f t="shared" si="52"/>
        <v>36486.838000000003</v>
      </c>
      <c r="I538" s="122">
        <f t="shared" si="53"/>
        <v>-3.6181338488147322E-2</v>
      </c>
      <c r="J538" s="128">
        <f t="shared" si="54"/>
        <v>100.75353308585787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0.41285253456221199</v>
      </c>
      <c r="F539" s="128">
        <f t="shared" si="50"/>
        <v>89.588999999999999</v>
      </c>
      <c r="G539" s="122">
        <f t="shared" si="51"/>
        <v>0.40878987306661024</v>
      </c>
      <c r="H539" s="128">
        <f t="shared" si="52"/>
        <v>61898.14499999999</v>
      </c>
      <c r="I539" s="122">
        <f t="shared" si="53"/>
        <v>0.32709292427287306</v>
      </c>
      <c r="J539" s="128">
        <f t="shared" si="54"/>
        <v>100.99382635512102</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7.1493087557603682E-2</v>
      </c>
      <c r="F540" s="128">
        <f t="shared" si="50"/>
        <v>15.513999999999999</v>
      </c>
      <c r="G540" s="122">
        <f t="shared" si="51"/>
        <v>7.1966318403360235E-2</v>
      </c>
      <c r="H540" s="128">
        <f t="shared" si="52"/>
        <v>10896.996000000001</v>
      </c>
      <c r="I540" s="122">
        <f t="shared" si="53"/>
        <v>-6.9851919038366669E-2</v>
      </c>
      <c r="J540" s="128">
        <f t="shared" si="54"/>
        <v>99.342427323982079</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6.5737327188940098E-2</v>
      </c>
      <c r="F541" s="128">
        <f t="shared" si="50"/>
        <v>14.265000000000001</v>
      </c>
      <c r="G541" s="122">
        <f t="shared" si="51"/>
        <v>6.6905618882827686E-2</v>
      </c>
      <c r="H541" s="128">
        <f t="shared" si="52"/>
        <v>10130.715000000002</v>
      </c>
      <c r="I541" s="122">
        <f t="shared" si="53"/>
        <v>-0.64696988050839188</v>
      </c>
      <c r="J541" s="128">
        <f t="shared" si="54"/>
        <v>98.253821258370493</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1.1050691244239632E-2</v>
      </c>
      <c r="F542" s="128">
        <f t="shared" si="50"/>
        <v>2.3980000000000001</v>
      </c>
      <c r="G542" s="122">
        <f t="shared" si="51"/>
        <v>1.0986500944405552E-2</v>
      </c>
      <c r="H542" s="128">
        <f t="shared" si="52"/>
        <v>1663.5539999999999</v>
      </c>
      <c r="I542" s="122">
        <f t="shared" si="53"/>
        <v>-0.20353512962712764</v>
      </c>
      <c r="J542" s="128">
        <f t="shared" si="54"/>
        <v>100.58426518287213</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3.8737327188940095E-2</v>
      </c>
      <c r="F543" s="128">
        <f t="shared" si="50"/>
        <v>8.4060000000000006</v>
      </c>
      <c r="G543" s="122">
        <f t="shared" si="51"/>
        <v>3.7911714591396001E-2</v>
      </c>
      <c r="H543" s="128">
        <f t="shared" si="52"/>
        <v>5740.5159999999996</v>
      </c>
      <c r="I543" s="122">
        <f t="shared" si="53"/>
        <v>-7.1297992573712887E-2</v>
      </c>
      <c r="J543" s="128">
        <f t="shared" si="54"/>
        <v>102.17772423759348</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4.4364055299539171E-2</v>
      </c>
      <c r="F544" s="128">
        <f t="shared" si="50"/>
        <v>9.6270000000000007</v>
      </c>
      <c r="G544" s="122">
        <f t="shared" si="51"/>
        <v>4.4521661889603617E-2</v>
      </c>
      <c r="H544" s="128">
        <f t="shared" si="52"/>
        <v>6741.3810000000003</v>
      </c>
      <c r="I544" s="122">
        <f t="shared" si="53"/>
        <v>-6.0483726493371505E-2</v>
      </c>
      <c r="J544" s="128">
        <f t="shared" si="54"/>
        <v>99.646000208942681</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2.5741935483870979E-2</v>
      </c>
      <c r="F545" s="128">
        <f t="shared" si="50"/>
        <v>5.5860000000000021</v>
      </c>
      <c r="G545" s="122">
        <f t="shared" si="51"/>
        <v>2.5374143100556079E-2</v>
      </c>
      <c r="H545" s="128">
        <f t="shared" si="52"/>
        <v>3842.1020000000003</v>
      </c>
      <c r="I545" s="122">
        <f t="shared" si="53"/>
        <v>-4.9478942231233614E-3</v>
      </c>
      <c r="J545" s="128">
        <f t="shared" si="54"/>
        <v>101.44947705960891</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1.2516129032258062E-2</v>
      </c>
      <c r="F546" s="128">
        <f t="shared" si="50"/>
        <v>2.7159999999999993</v>
      </c>
      <c r="G546" s="122">
        <f t="shared" si="51"/>
        <v>1.2772094466972223E-2</v>
      </c>
      <c r="H546" s="128">
        <f t="shared" si="52"/>
        <v>1933.925</v>
      </c>
      <c r="I546" s="122">
        <f t="shared" si="53"/>
        <v>-0.48245758833336161</v>
      </c>
      <c r="J546" s="128">
        <f t="shared" si="54"/>
        <v>97.995900865155122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7.9313364055299526E-2</v>
      </c>
      <c r="F547" s="128">
        <f t="shared" si="50"/>
        <v>17.210999999999999</v>
      </c>
      <c r="G547" s="122">
        <f t="shared" si="51"/>
        <v>7.8557588926019342E-2</v>
      </c>
      <c r="H547" s="128">
        <f t="shared" si="52"/>
        <v>11895.032999999998</v>
      </c>
      <c r="I547" s="122">
        <f t="shared" si="53"/>
        <v>-0.29369947043610112</v>
      </c>
      <c r="J547" s="128">
        <f t="shared" si="54"/>
        <v>100.9620650781326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5.2400921658986167E-2</v>
      </c>
      <c r="F548" s="128">
        <f t="shared" si="50"/>
        <v>11.370999999999999</v>
      </c>
      <c r="G548" s="122">
        <f t="shared" si="51"/>
        <v>5.280642327860624E-2</v>
      </c>
      <c r="H548" s="128">
        <f t="shared" si="52"/>
        <v>7995.8429999999998</v>
      </c>
      <c r="I548" s="122">
        <f t="shared" si="53"/>
        <v>-0.28854962608760276</v>
      </c>
      <c r="J548" s="128">
        <f t="shared" si="54"/>
        <v>99.232097925889335</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2.0064516129032258E-2</v>
      </c>
      <c r="F549" s="128">
        <f t="shared" si="50"/>
        <v>4.3540000000000001</v>
      </c>
      <c r="G549" s="122">
        <f t="shared" si="51"/>
        <v>2.061562033575929E-2</v>
      </c>
      <c r="H549" s="128">
        <f t="shared" si="52"/>
        <v>3121.576</v>
      </c>
      <c r="I549" s="122">
        <f t="shared" si="53"/>
        <v>-0.20423031027025476</v>
      </c>
      <c r="J549" s="128">
        <f t="shared" si="54"/>
        <v>97.32676389188687</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8.9543778801843318E-2</v>
      </c>
      <c r="F550" s="128">
        <f t="shared" si="50"/>
        <v>19.431000000000001</v>
      </c>
      <c r="G550" s="122">
        <f t="shared" si="51"/>
        <v>8.2830310795281942E-2</v>
      </c>
      <c r="H550" s="128">
        <f t="shared" si="52"/>
        <v>12542.000000000002</v>
      </c>
      <c r="I550" s="122">
        <f t="shared" si="53"/>
        <v>0.19880147485151395</v>
      </c>
      <c r="J550" s="128">
        <f t="shared" si="54"/>
        <v>108.10508609964526</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0.10547004608294931</v>
      </c>
      <c r="F551" s="128">
        <f t="shared" si="50"/>
        <v>22.887</v>
      </c>
      <c r="G551" s="122">
        <f t="shared" si="51"/>
        <v>0.11109638220026682</v>
      </c>
      <c r="H551" s="128">
        <f t="shared" si="52"/>
        <v>16821.992000000002</v>
      </c>
      <c r="I551" s="122">
        <f t="shared" si="53"/>
        <v>-0.62603428202555578</v>
      </c>
      <c r="J551" s="128">
        <f t="shared" si="54"/>
        <v>94.935626160017293</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3.0207373271889403E-2</v>
      </c>
      <c r="F552" s="128">
        <f t="shared" si="50"/>
        <v>6.5550000000000006</v>
      </c>
      <c r="G552" s="122">
        <f t="shared" si="51"/>
        <v>2.9632315840917196E-2</v>
      </c>
      <c r="H552" s="128">
        <f t="shared" si="52"/>
        <v>4486.866</v>
      </c>
      <c r="I552" s="122">
        <f t="shared" si="53"/>
        <v>1.8404987615044222E-2</v>
      </c>
      <c r="J552" s="128">
        <f t="shared" si="54"/>
        <v>101.94064289156285</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0.12631336405529953</v>
      </c>
      <c r="F553" s="128">
        <f t="shared" si="50"/>
        <v>27.409999999999997</v>
      </c>
      <c r="G553" s="122">
        <f t="shared" si="51"/>
        <v>0.11859768323448996</v>
      </c>
      <c r="H553" s="128">
        <f t="shared" si="52"/>
        <v>17957.824000000001</v>
      </c>
      <c r="I553" s="122">
        <f t="shared" si="53"/>
        <v>0.59974605734725084</v>
      </c>
      <c r="J553" s="128">
        <f t="shared" si="54"/>
        <v>106.50576015515767</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8.0617511520737331E-2</v>
      </c>
      <c r="F554" s="128">
        <f t="shared" si="50"/>
        <v>17.494</v>
      </c>
      <c r="G554" s="122">
        <f t="shared" si="51"/>
        <v>8.3435212458228228E-2</v>
      </c>
      <c r="H554" s="128">
        <f t="shared" si="52"/>
        <v>12633.593000000001</v>
      </c>
      <c r="I554" s="122">
        <f t="shared" si="53"/>
        <v>-0.24620632502997111</v>
      </c>
      <c r="J554" s="128">
        <f t="shared" si="54"/>
        <v>96.622887562129023</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0.17629493087557604</v>
      </c>
      <c r="F555" s="128">
        <f t="shared" si="50"/>
        <v>38.256</v>
      </c>
      <c r="G555" s="122">
        <f t="shared" si="51"/>
        <v>0.16737982934657705</v>
      </c>
      <c r="H555" s="128">
        <f t="shared" si="52"/>
        <v>25344.319000000003</v>
      </c>
      <c r="I555" s="122">
        <f t="shared" si="53"/>
        <v>0.70251634401150809</v>
      </c>
      <c r="J555" s="128">
        <f t="shared" si="54"/>
        <v>105.32626993575155</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7.6695852534562209E-2</v>
      </c>
      <c r="F556" s="128">
        <f t="shared" si="50"/>
        <v>16.643000000000001</v>
      </c>
      <c r="G556" s="122">
        <f t="shared" si="51"/>
        <v>7.6255986738696838E-2</v>
      </c>
      <c r="H556" s="128">
        <f t="shared" si="52"/>
        <v>11546.528999999999</v>
      </c>
      <c r="I556" s="122">
        <f t="shared" si="53"/>
        <v>0.28128878390845419</v>
      </c>
      <c r="J556" s="128">
        <f t="shared" si="54"/>
        <v>100.57682788549131</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3.3387096774193548E-2</v>
      </c>
      <c r="F557" s="128">
        <f t="shared" si="50"/>
        <v>7.2450000000000001</v>
      </c>
      <c r="G557" s="122">
        <f t="shared" si="51"/>
        <v>3.3353247302170153E-2</v>
      </c>
      <c r="H557" s="128">
        <f t="shared" si="52"/>
        <v>5050.2820000000002</v>
      </c>
      <c r="I557" s="122">
        <f t="shared" si="53"/>
        <v>-0.28606432075346311</v>
      </c>
      <c r="J557" s="128">
        <f t="shared" si="54"/>
        <v>100.10148778533234</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1.9566820276497695E-2</v>
      </c>
      <c r="F558" s="128">
        <f t="shared" si="50"/>
        <v>4.2459999999999996</v>
      </c>
      <c r="G558" s="122">
        <f t="shared" si="51"/>
        <v>1.957271922756872E-2</v>
      </c>
      <c r="H558" s="128">
        <f t="shared" si="52"/>
        <v>2963.6620000000003</v>
      </c>
      <c r="I558" s="122">
        <f t="shared" si="53"/>
        <v>2.6250528050310602E-3</v>
      </c>
      <c r="J558" s="128">
        <f t="shared" si="54"/>
        <v>99.969861361610313</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0.10890783410138249</v>
      </c>
      <c r="F559" s="128">
        <f t="shared" si="50"/>
        <v>23.633000000000003</v>
      </c>
      <c r="G559" s="122">
        <f t="shared" si="51"/>
        <v>0.10698247896551268</v>
      </c>
      <c r="H559" s="128">
        <f t="shared" si="52"/>
        <v>16199.072999999999</v>
      </c>
      <c r="I559" s="122">
        <f t="shared" si="53"/>
        <v>0.3026418085649088</v>
      </c>
      <c r="J559" s="128">
        <f t="shared" si="54"/>
        <v>101.79969201918612</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5.511059907834101E-2</v>
      </c>
      <c r="F560" s="128">
        <f t="shared" si="50"/>
        <v>11.959</v>
      </c>
      <c r="G560" s="122">
        <f t="shared" si="51"/>
        <v>5.4529322801780508E-2</v>
      </c>
      <c r="H560" s="128">
        <f t="shared" si="52"/>
        <v>8256.7210000000014</v>
      </c>
      <c r="I560" s="122">
        <f t="shared" si="53"/>
        <v>-8.2394322787226817E-3</v>
      </c>
      <c r="J560" s="128">
        <f t="shared" si="54"/>
        <v>101.06598843831878</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1.5184331797235023E-2</v>
      </c>
      <c r="F561" s="128">
        <f t="shared" si="50"/>
        <v>3.2949999999999999</v>
      </c>
      <c r="G561" s="122">
        <f t="shared" si="51"/>
        <v>1.5045813575664715E-2</v>
      </c>
      <c r="H561" s="128">
        <f t="shared" si="52"/>
        <v>2278.2069999999999</v>
      </c>
      <c r="I561" s="122">
        <f t="shared" si="53"/>
        <v>-0.15662971937575504</v>
      </c>
      <c r="J561" s="128">
        <f t="shared" si="54"/>
        <v>100.92064294744651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6.426267281105992E-2</v>
      </c>
      <c r="F562" s="128">
        <f t="shared" si="50"/>
        <v>13.945000000000002</v>
      </c>
      <c r="G562" s="122">
        <f t="shared" si="51"/>
        <v>6.4216308497008295E-2</v>
      </c>
      <c r="H562" s="128">
        <f t="shared" si="52"/>
        <v>9723.505000000001</v>
      </c>
      <c r="I562" s="122">
        <f t="shared" si="53"/>
        <v>-0.48926871512073156</v>
      </c>
      <c r="J562" s="128">
        <f t="shared" si="54"/>
        <v>100.07220021694923</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4.6175115207373267E-2</v>
      </c>
      <c r="F563" s="128">
        <f t="shared" si="50"/>
        <v>10.02</v>
      </c>
      <c r="G563" s="122">
        <f t="shared" si="51"/>
        <v>4.5025366865233979E-2</v>
      </c>
      <c r="H563" s="128">
        <f t="shared" si="52"/>
        <v>6817.6509999999989</v>
      </c>
      <c r="I563" s="122">
        <f t="shared" si="53"/>
        <v>0.37625719890244247</v>
      </c>
      <c r="J563" s="128">
        <f t="shared" si="54"/>
        <v>102.55355685514039</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5.6410138248847913E-2</v>
      </c>
      <c r="F564" s="128">
        <f t="shared" si="50"/>
        <v>12.240999999999998</v>
      </c>
      <c r="G564" s="122">
        <f t="shared" si="51"/>
        <v>5.7694778692097354E-2</v>
      </c>
      <c r="H564" s="128">
        <f t="shared" si="52"/>
        <v>8736.0279999999966</v>
      </c>
      <c r="I564" s="122">
        <f t="shared" si="53"/>
        <v>-0.43309044292355997</v>
      </c>
      <c r="J564" s="128">
        <f t="shared" si="54"/>
        <v>97.773385265752992</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3.7032258064516134E-2</v>
      </c>
      <c r="F565" s="128">
        <f t="shared" si="50"/>
        <v>8.0360000000000014</v>
      </c>
      <c r="G565" s="122">
        <f t="shared" si="51"/>
        <v>3.5712128016484178E-2</v>
      </c>
      <c r="H565" s="128">
        <f t="shared" si="52"/>
        <v>5407.4590000000007</v>
      </c>
      <c r="I565" s="122">
        <f t="shared" si="53"/>
        <v>0.59923656729978092</v>
      </c>
      <c r="J565" s="128">
        <f t="shared" si="54"/>
        <v>103.69658746581163</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1.9105990783410142E-2</v>
      </c>
      <c r="F566" s="128">
        <f t="shared" si="50"/>
        <v>4.1460000000000008</v>
      </c>
      <c r="G566" s="122">
        <f t="shared" si="51"/>
        <v>1.8600450408802125E-2</v>
      </c>
      <c r="H566" s="128">
        <f t="shared" si="52"/>
        <v>2816.4430000000002</v>
      </c>
      <c r="I566" s="122">
        <f t="shared" si="53"/>
        <v>-8.4085079407903496E-2</v>
      </c>
      <c r="J566" s="128">
        <f t="shared" si="54"/>
        <v>102.71789318805304</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8.4580645161290338E-2</v>
      </c>
      <c r="F567" s="128">
        <f t="shared" si="50"/>
        <v>18.354000000000003</v>
      </c>
      <c r="G567" s="122">
        <f t="shared" si="51"/>
        <v>8.1072534308998939E-2</v>
      </c>
      <c r="H567" s="128">
        <f t="shared" si="52"/>
        <v>12275.841</v>
      </c>
      <c r="I567" s="122">
        <f t="shared" si="53"/>
        <v>0.49135608560071531</v>
      </c>
      <c r="J567" s="128">
        <f t="shared" si="54"/>
        <v>104.32712617434731</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7.0211981566820278E-2</v>
      </c>
      <c r="F568" s="128">
        <f t="shared" si="50"/>
        <v>15.236000000000001</v>
      </c>
      <c r="G568" s="122">
        <f t="shared" si="51"/>
        <v>6.8841841788955083E-2</v>
      </c>
      <c r="H568" s="128">
        <f t="shared" si="52"/>
        <v>10423.894</v>
      </c>
      <c r="I568" s="122">
        <f t="shared" si="53"/>
        <v>0.29834077176263557</v>
      </c>
      <c r="J568" s="128">
        <f t="shared" si="54"/>
        <v>101.9902718205384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1.9820276497695855E-2</v>
      </c>
      <c r="F569" s="128">
        <f t="shared" si="50"/>
        <v>4.3010000000000002</v>
      </c>
      <c r="G569" s="122">
        <f t="shared" si="51"/>
        <v>1.9842218230329289E-2</v>
      </c>
      <c r="H569" s="128">
        <f t="shared" si="52"/>
        <v>3004.4690000000001</v>
      </c>
      <c r="I569" s="122">
        <f t="shared" si="53"/>
        <v>-0.25701500032160529</v>
      </c>
      <c r="J569" s="128">
        <f t="shared" si="54"/>
        <v>99.88941895316978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8.6483870967741919E-2</v>
      </c>
      <c r="F570" s="128">
        <f t="shared" si="50"/>
        <v>18.766999999999996</v>
      </c>
      <c r="G570" s="122">
        <f t="shared" si="51"/>
        <v>8.6944015902996982E-2</v>
      </c>
      <c r="H570" s="128">
        <f t="shared" si="52"/>
        <v>13164.888999999997</v>
      </c>
      <c r="I570" s="122">
        <f t="shared" si="53"/>
        <v>-7.8521998506420956E-2</v>
      </c>
      <c r="J570" s="128">
        <f t="shared" si="54"/>
        <v>99.470757210285242</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9.2096774193548378E-2</v>
      </c>
      <c r="F571" s="128">
        <f t="shared" si="50"/>
        <v>19.984999999999999</v>
      </c>
      <c r="G571" s="122">
        <f t="shared" si="51"/>
        <v>9.2791695835369628E-2</v>
      </c>
      <c r="H571" s="128">
        <f t="shared" si="52"/>
        <v>14050.332999999999</v>
      </c>
      <c r="I571" s="122">
        <f t="shared" si="53"/>
        <v>-3.3464960257357547E-2</v>
      </c>
      <c r="J571" s="128">
        <f t="shared" si="54"/>
        <v>99.251095008486345</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2.7345622119815675E-2</v>
      </c>
      <c r="F572" s="128">
        <f t="shared" si="50"/>
        <v>5.9340000000000011</v>
      </c>
      <c r="G572" s="122">
        <f t="shared" si="51"/>
        <v>2.8300406820853524E-2</v>
      </c>
      <c r="H572" s="128">
        <f t="shared" si="52"/>
        <v>4285.1909999999989</v>
      </c>
      <c r="I572" s="122">
        <f t="shared" si="53"/>
        <v>-0.38452076769731525</v>
      </c>
      <c r="J572" s="128">
        <f t="shared" si="54"/>
        <v>96.626250968469108</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0.17464516129032259</v>
      </c>
      <c r="F573" s="128">
        <f t="shared" si="50"/>
        <v>37.898000000000003</v>
      </c>
      <c r="G573" s="122">
        <f t="shared" si="51"/>
        <v>0.17416239152544613</v>
      </c>
      <c r="H573" s="128">
        <f t="shared" si="52"/>
        <v>26371.321000000004</v>
      </c>
      <c r="I573" s="122">
        <f t="shared" si="53"/>
        <v>-3.1596355999921395E-2</v>
      </c>
      <c r="J573" s="128">
        <f t="shared" si="54"/>
        <v>100.27719518585386</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0.14807834101382486</v>
      </c>
      <c r="F574" s="128">
        <f t="shared" si="50"/>
        <v>32.132999999999996</v>
      </c>
      <c r="G574" s="122">
        <f t="shared" si="51"/>
        <v>0.14784542788836202</v>
      </c>
      <c r="H574" s="128">
        <f t="shared" si="52"/>
        <v>22386.458999999999</v>
      </c>
      <c r="I574" s="122">
        <f t="shared" si="53"/>
        <v>1.6427920657735257E-2</v>
      </c>
      <c r="J574" s="128">
        <f t="shared" si="54"/>
        <v>100.15753826735765</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3.4354838709677427E-2</v>
      </c>
      <c r="F575" s="128">
        <f t="shared" si="50"/>
        <v>7.455000000000001</v>
      </c>
      <c r="G575" s="122">
        <f t="shared" si="51"/>
        <v>3.4693352177416169E-2</v>
      </c>
      <c r="H575" s="128">
        <f t="shared" si="52"/>
        <v>5253.1980000000012</v>
      </c>
      <c r="I575" s="122">
        <f t="shared" si="53"/>
        <v>-0.11892101637872197</v>
      </c>
      <c r="J575" s="128">
        <f t="shared" si="54"/>
        <v>99.024269935036429</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3.3184331797235025E-2</v>
      </c>
      <c r="F576" s="128">
        <f t="shared" si="50"/>
        <v>7.2010000000000005</v>
      </c>
      <c r="G576" s="122">
        <f t="shared" si="51"/>
        <v>3.3178512462190758E-2</v>
      </c>
      <c r="H576" s="128">
        <f t="shared" si="52"/>
        <v>5023.8240000000005</v>
      </c>
      <c r="I576" s="122">
        <f t="shared" si="53"/>
        <v>-0.29009397414870058</v>
      </c>
      <c r="J576" s="128">
        <f t="shared" si="54"/>
        <v>100.01753946941081</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3.1235023041474658E-2</v>
      </c>
      <c r="F577" s="128">
        <f t="shared" si="50"/>
        <v>6.7780000000000005</v>
      </c>
      <c r="G577" s="122">
        <f t="shared" si="51"/>
        <v>3.0806753490338006E-2</v>
      </c>
      <c r="H577" s="128">
        <f t="shared" si="52"/>
        <v>4664.6970000000001</v>
      </c>
      <c r="I577" s="122">
        <f t="shared" si="53"/>
        <v>2.8943234031746944E-2</v>
      </c>
      <c r="J577" s="128">
        <f t="shared" si="54"/>
        <v>101.39018073186767</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0.11171889400921658</v>
      </c>
      <c r="F578" s="128">
        <f t="shared" si="50"/>
        <v>24.242999999999999</v>
      </c>
      <c r="G578" s="122">
        <f t="shared" si="51"/>
        <v>0.10763804171234596</v>
      </c>
      <c r="H578" s="128">
        <f t="shared" si="52"/>
        <v>16298.337000000001</v>
      </c>
      <c r="I578" s="122">
        <f t="shared" si="53"/>
        <v>0.58722792044220584</v>
      </c>
      <c r="J578" s="128">
        <f t="shared" si="54"/>
        <v>103.79127326357012</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3.5129032258064519E-2</v>
      </c>
      <c r="F579" s="128">
        <f t="shared" si="50"/>
        <v>7.6230000000000002</v>
      </c>
      <c r="G579" s="122">
        <f t="shared" si="51"/>
        <v>3.4737600549472315E-2</v>
      </c>
      <c r="H579" s="128">
        <f t="shared" si="52"/>
        <v>5259.8979999999992</v>
      </c>
      <c r="I579" s="122">
        <f t="shared" si="53"/>
        <v>-0.12545356503715763</v>
      </c>
      <c r="J579" s="128">
        <f t="shared" si="54"/>
        <v>101.12682425498774</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2.7935483870967736E-2</v>
      </c>
      <c r="F580" s="128">
        <f t="shared" si="50"/>
        <v>6.0619999999999985</v>
      </c>
      <c r="G580" s="122">
        <f t="shared" si="51"/>
        <v>2.8116941182686327E-2</v>
      </c>
      <c r="H580" s="128">
        <f t="shared" si="52"/>
        <v>4257.4109999999982</v>
      </c>
      <c r="I580" s="122">
        <f t="shared" si="53"/>
        <v>3.0927367497423749E-2</v>
      </c>
      <c r="J580" s="128">
        <f t="shared" si="54"/>
        <v>99.35463352667135</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2.9207373271889402E-2</v>
      </c>
      <c r="F581" s="128">
        <f t="shared" si="50"/>
        <v>6.3380000000000001</v>
      </c>
      <c r="G581" s="122">
        <f t="shared" si="51"/>
        <v>2.9114801410664512E-2</v>
      </c>
      <c r="H581" s="128">
        <f t="shared" si="52"/>
        <v>4408.5049999999992</v>
      </c>
      <c r="I581" s="122">
        <f t="shared" si="53"/>
        <v>-0.13625611239378396</v>
      </c>
      <c r="J581" s="128">
        <f t="shared" si="54"/>
        <v>100.31795463729655</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3.422119815668203E-2</v>
      </c>
      <c r="F582" s="128">
        <f t="shared" si="50"/>
        <v>7.426000000000001</v>
      </c>
      <c r="G582" s="122">
        <f t="shared" si="51"/>
        <v>3.5793056307704497E-2</v>
      </c>
      <c r="H582" s="128">
        <f t="shared" si="52"/>
        <v>5419.7129999999997</v>
      </c>
      <c r="I582" s="122">
        <f t="shared" si="53"/>
        <v>-0.6067977631001179</v>
      </c>
      <c r="J582" s="128">
        <f t="shared" si="54"/>
        <v>95.608483004330296</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1.3078341013824882E-2</v>
      </c>
      <c r="F583" s="128">
        <f t="shared" si="50"/>
        <v>2.8379999999999996</v>
      </c>
      <c r="G583" s="122">
        <f t="shared" si="51"/>
        <v>1.3656791134475425E-2</v>
      </c>
      <c r="H583" s="128">
        <f t="shared" si="52"/>
        <v>2067.884</v>
      </c>
      <c r="I583" s="122">
        <f t="shared" si="53"/>
        <v>-0.37163418238582202</v>
      </c>
      <c r="J583" s="128">
        <f t="shared" si="54"/>
        <v>95.764377481103196</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1.1262672811059908E-2</v>
      </c>
      <c r="F584" s="128">
        <f t="shared" si="50"/>
        <v>2.444</v>
      </c>
      <c r="G584" s="122">
        <f t="shared" si="51"/>
        <v>1.105894279411959E-2</v>
      </c>
      <c r="H584" s="128">
        <f t="shared" si="52"/>
        <v>1674.5230000000001</v>
      </c>
      <c r="I584" s="122">
        <f t="shared" si="53"/>
        <v>-0.18988425146351401</v>
      </c>
      <c r="J584" s="128">
        <f t="shared" si="54"/>
        <v>101.84221964733055</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2.3529953917050699E-2</v>
      </c>
      <c r="F585" s="128">
        <f t="shared" ref="F585:F648" si="56">SUMPRODUCT($K$2:$AI$2,$K585:$AI585)</f>
        <v>5.1060000000000016</v>
      </c>
      <c r="G585" s="122">
        <f t="shared" ref="G585:G648" si="57">SUMPRODUCT($K$3:$AI$3,$K585:$AI585)/$J$3</f>
        <v>2.3562991189950994E-2</v>
      </c>
      <c r="H585" s="128">
        <f t="shared" ref="H585:H648" si="58">SUMPRODUCT($K$3:$AI$3,$K585:$AI585)</f>
        <v>3567.8609999999999</v>
      </c>
      <c r="I585" s="122">
        <f t="shared" ref="I585:I648" si="59">CORREL($K$4:$AI$4,$K585:$AI585)</f>
        <v>-0.34484209645827107</v>
      </c>
      <c r="J585" s="128">
        <f t="shared" si="54"/>
        <v>99.85979168504555</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0.18824884792626728</v>
      </c>
      <c r="F586" s="128">
        <f t="shared" si="56"/>
        <v>40.85</v>
      </c>
      <c r="G586" s="122">
        <f t="shared" si="57"/>
        <v>0.18203613837192409</v>
      </c>
      <c r="H586" s="128">
        <f t="shared" si="58"/>
        <v>27563.548000000003</v>
      </c>
      <c r="I586" s="122">
        <f t="shared" si="59"/>
        <v>0.26910504297685384</v>
      </c>
      <c r="J586" s="128">
        <f t="shared" ref="J586:J649" si="60">$E586/$G586*100</f>
        <v>103.41289900450965</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2.5705069124423968E-2</v>
      </c>
      <c r="F587" s="128">
        <f t="shared" si="56"/>
        <v>5.5780000000000012</v>
      </c>
      <c r="G587" s="122">
        <f t="shared" si="57"/>
        <v>2.5864936797474539E-2</v>
      </c>
      <c r="H587" s="128">
        <f t="shared" si="58"/>
        <v>3916.4169999999999</v>
      </c>
      <c r="I587" s="122">
        <f t="shared" si="59"/>
        <v>-0.29401548868398036</v>
      </c>
      <c r="J587" s="128">
        <f t="shared" si="60"/>
        <v>99.381913536838098</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6.953917050691244E-2</v>
      </c>
      <c r="F588" s="128">
        <f t="shared" si="56"/>
        <v>15.09</v>
      </c>
      <c r="G588" s="122">
        <f t="shared" si="57"/>
        <v>6.9562059992867423E-2</v>
      </c>
      <c r="H588" s="128">
        <f t="shared" si="58"/>
        <v>10532.948</v>
      </c>
      <c r="I588" s="122">
        <f t="shared" si="59"/>
        <v>-0.20415751606344981</v>
      </c>
      <c r="J588" s="128">
        <f t="shared" si="60"/>
        <v>99.967094870454773</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4.5437788018433185E-2</v>
      </c>
      <c r="F589" s="128">
        <f t="shared" si="56"/>
        <v>9.8600000000000012</v>
      </c>
      <c r="G589" s="122">
        <f t="shared" si="57"/>
        <v>4.4432623598251196E-2</v>
      </c>
      <c r="H589" s="128">
        <f t="shared" si="58"/>
        <v>6727.8989999999994</v>
      </c>
      <c r="I589" s="122">
        <f t="shared" si="59"/>
        <v>-1.7044186855667706E-2</v>
      </c>
      <c r="J589" s="128">
        <f t="shared" si="60"/>
        <v>102.26222162632222</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0.38206912442396318</v>
      </c>
      <c r="F590" s="128">
        <f t="shared" si="56"/>
        <v>82.909000000000006</v>
      </c>
      <c r="G590" s="122">
        <f t="shared" si="57"/>
        <v>0.386952363655576</v>
      </c>
      <c r="H590" s="128">
        <f t="shared" si="58"/>
        <v>58591.553000000007</v>
      </c>
      <c r="I590" s="122">
        <f t="shared" si="59"/>
        <v>0.24126037657951524</v>
      </c>
      <c r="J590" s="128">
        <f t="shared" si="60"/>
        <v>98.738025739013352</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0.39772811059907837</v>
      </c>
      <c r="F591" s="128">
        <f t="shared" si="56"/>
        <v>86.307000000000002</v>
      </c>
      <c r="G591" s="122">
        <f t="shared" si="57"/>
        <v>0.41174836545192778</v>
      </c>
      <c r="H591" s="128">
        <f t="shared" si="58"/>
        <v>62346.114000000001</v>
      </c>
      <c r="I591" s="122">
        <f t="shared" si="59"/>
        <v>-0.36626158977479856</v>
      </c>
      <c r="J591" s="128">
        <f t="shared" si="60"/>
        <v>96.594945838470778</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0.25781566820276497</v>
      </c>
      <c r="F592" s="128">
        <f t="shared" si="56"/>
        <v>55.945999999999998</v>
      </c>
      <c r="G592" s="122">
        <f t="shared" si="57"/>
        <v>0.24511364566960336</v>
      </c>
      <c r="H592" s="128">
        <f t="shared" si="58"/>
        <v>37114.618000000002</v>
      </c>
      <c r="I592" s="122">
        <f t="shared" si="59"/>
        <v>0.70664865946312394</v>
      </c>
      <c r="J592" s="128">
        <f t="shared" si="60"/>
        <v>105.18209522707809</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0.30860829493087555</v>
      </c>
      <c r="F593" s="128">
        <f t="shared" si="56"/>
        <v>66.967999999999989</v>
      </c>
      <c r="G593" s="122">
        <f t="shared" si="57"/>
        <v>0.30413697182633509</v>
      </c>
      <c r="H593" s="128">
        <f t="shared" si="58"/>
        <v>46051.812000000005</v>
      </c>
      <c r="I593" s="122">
        <f t="shared" si="59"/>
        <v>0.17438222042911683</v>
      </c>
      <c r="J593" s="128">
        <f t="shared" si="60"/>
        <v>101.47016756223036</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0.2502995391705069</v>
      </c>
      <c r="F594" s="128">
        <f t="shared" si="56"/>
        <v>54.314999999999998</v>
      </c>
      <c r="G594" s="122">
        <f t="shared" si="57"/>
        <v>0.23261600998560281</v>
      </c>
      <c r="H594" s="128">
        <f t="shared" si="58"/>
        <v>35222.251000000004</v>
      </c>
      <c r="I594" s="122">
        <f t="shared" si="59"/>
        <v>0.42914091493101836</v>
      </c>
      <c r="J594" s="128">
        <f t="shared" si="60"/>
        <v>107.60202583906351</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0.3397695852534563</v>
      </c>
      <c r="F595" s="128">
        <f t="shared" si="56"/>
        <v>73.730000000000018</v>
      </c>
      <c r="G595" s="122">
        <f t="shared" si="57"/>
        <v>0.33874606057404011</v>
      </c>
      <c r="H595" s="128">
        <f t="shared" si="58"/>
        <v>51292.251000000004</v>
      </c>
      <c r="I595" s="122">
        <f t="shared" si="59"/>
        <v>0.24411009202914896</v>
      </c>
      <c r="J595" s="128">
        <f t="shared" si="60"/>
        <v>100.3021510206441</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0.4605852534562212</v>
      </c>
      <c r="F596" s="128">
        <f t="shared" si="56"/>
        <v>99.947000000000003</v>
      </c>
      <c r="G596" s="122">
        <f t="shared" si="57"/>
        <v>0.43661803088140116</v>
      </c>
      <c r="H596" s="128">
        <f t="shared" si="58"/>
        <v>66111.828999999998</v>
      </c>
      <c r="I596" s="122">
        <f t="shared" si="59"/>
        <v>0.22536910276653191</v>
      </c>
      <c r="J596" s="128">
        <f t="shared" si="60"/>
        <v>105.48928832060311</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0.62511520737327186</v>
      </c>
      <c r="F597" s="128">
        <f t="shared" si="56"/>
        <v>135.65</v>
      </c>
      <c r="G597" s="122">
        <f t="shared" si="57"/>
        <v>0.6110679575743968</v>
      </c>
      <c r="H597" s="128">
        <f t="shared" si="58"/>
        <v>92526.688000000009</v>
      </c>
      <c r="I597" s="122">
        <f t="shared" si="59"/>
        <v>0.32984298872453643</v>
      </c>
      <c r="J597" s="128">
        <f t="shared" si="60"/>
        <v>102.29880320588809</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0.17210138248847928</v>
      </c>
      <c r="F598" s="128">
        <f t="shared" si="56"/>
        <v>37.346000000000004</v>
      </c>
      <c r="G598" s="122">
        <f t="shared" si="57"/>
        <v>0.16167178274709743</v>
      </c>
      <c r="H598" s="128">
        <f t="shared" si="58"/>
        <v>24480.017999999996</v>
      </c>
      <c r="I598" s="122">
        <f t="shared" si="59"/>
        <v>0.19713434470358729</v>
      </c>
      <c r="J598" s="128">
        <f t="shared" si="60"/>
        <v>106.45109465867451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8.535483870967743E-2</v>
      </c>
      <c r="F599" s="128">
        <f t="shared" si="56"/>
        <v>18.522000000000002</v>
      </c>
      <c r="G599" s="122">
        <f t="shared" si="57"/>
        <v>9.537506108917039E-2</v>
      </c>
      <c r="H599" s="128">
        <f t="shared" si="58"/>
        <v>14441.501000000002</v>
      </c>
      <c r="I599" s="122">
        <f t="shared" si="59"/>
        <v>-0.43574098913520809</v>
      </c>
      <c r="J599" s="128">
        <f t="shared" si="60"/>
        <v>89.493875794087714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3.3788018433179731E-2</v>
      </c>
      <c r="F600" s="128">
        <f t="shared" si="56"/>
        <v>7.3320000000000016</v>
      </c>
      <c r="G600" s="122">
        <f t="shared" si="57"/>
        <v>3.7324003751205287E-2</v>
      </c>
      <c r="H600" s="128">
        <f t="shared" si="58"/>
        <v>5651.5260000000017</v>
      </c>
      <c r="I600" s="122">
        <f t="shared" si="59"/>
        <v>-0.47972755528003591</v>
      </c>
      <c r="J600" s="128">
        <f t="shared" si="60"/>
        <v>90.526243268016586</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7.2350230414746537E-3</v>
      </c>
      <c r="F601" s="128">
        <f t="shared" si="56"/>
        <v>1.5699999999999998</v>
      </c>
      <c r="G601" s="122">
        <f t="shared" si="57"/>
        <v>8.6379360445917892E-3</v>
      </c>
      <c r="H601" s="128">
        <f t="shared" si="58"/>
        <v>1307.9389999999996</v>
      </c>
      <c r="I601" s="122">
        <f t="shared" si="59"/>
        <v>-0.2896573380349417</v>
      </c>
      <c r="J601" s="128">
        <f t="shared" si="60"/>
        <v>83.758701200438978</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1.5239631336405532E-2</v>
      </c>
      <c r="F602" s="128">
        <f t="shared" si="56"/>
        <v>3.3070000000000004</v>
      </c>
      <c r="G602" s="122">
        <f t="shared" si="57"/>
        <v>1.8241318733571963E-2</v>
      </c>
      <c r="H602" s="128">
        <f t="shared" si="58"/>
        <v>2762.0639999999994</v>
      </c>
      <c r="I602" s="122">
        <f t="shared" si="59"/>
        <v>-0.52039892809643762</v>
      </c>
      <c r="J602" s="128">
        <f t="shared" si="60"/>
        <v>83.544570208939888</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8.418894009216589E-2</v>
      </c>
      <c r="F603" s="128">
        <f t="shared" si="56"/>
        <v>18.268999999999998</v>
      </c>
      <c r="G603" s="122">
        <f t="shared" si="57"/>
        <v>7.8949220039889551E-2</v>
      </c>
      <c r="H603" s="128">
        <f t="shared" si="58"/>
        <v>11954.332999999997</v>
      </c>
      <c r="I603" s="122">
        <f t="shared" si="59"/>
        <v>0.743809379951619</v>
      </c>
      <c r="J603" s="128">
        <f t="shared" si="60"/>
        <v>106.63682307390616</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1.8359447004608294E-2</v>
      </c>
      <c r="F604" s="128">
        <f t="shared" si="56"/>
        <v>3.984</v>
      </c>
      <c r="G604" s="122">
        <f t="shared" si="57"/>
        <v>1.7771097227542301E-2</v>
      </c>
      <c r="H604" s="128">
        <f t="shared" si="58"/>
        <v>2690.864</v>
      </c>
      <c r="I604" s="122">
        <f t="shared" si="59"/>
        <v>0.48007323661144979</v>
      </c>
      <c r="J604" s="128">
        <f t="shared" si="60"/>
        <v>103.31071159834828</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2.6820276497695854E-2</v>
      </c>
      <c r="F605" s="128">
        <f t="shared" si="56"/>
        <v>5.82</v>
      </c>
      <c r="G605" s="122">
        <f t="shared" si="57"/>
        <v>2.5675025426303347E-2</v>
      </c>
      <c r="H605" s="128">
        <f t="shared" si="58"/>
        <v>3887.6610000000001</v>
      </c>
      <c r="I605" s="122">
        <f t="shared" si="59"/>
        <v>0.31746348364714805</v>
      </c>
      <c r="J605" s="128">
        <f t="shared" si="60"/>
        <v>104.46056450724768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2.0359447004608296E-2</v>
      </c>
      <c r="F606" s="128">
        <f t="shared" si="56"/>
        <v>4.4180000000000001</v>
      </c>
      <c r="G606" s="122">
        <f t="shared" si="57"/>
        <v>1.9230223619384753E-2</v>
      </c>
      <c r="H606" s="128">
        <f t="shared" si="58"/>
        <v>2911.8020000000006</v>
      </c>
      <c r="I606" s="122">
        <f t="shared" si="59"/>
        <v>-3.0335926766128105E-2</v>
      </c>
      <c r="J606" s="128">
        <f t="shared" si="60"/>
        <v>105.87212820596244</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3.0640552995391705E-2</v>
      </c>
      <c r="F607" s="128">
        <f t="shared" si="56"/>
        <v>6.649</v>
      </c>
      <c r="G607" s="122">
        <f t="shared" si="57"/>
        <v>2.9570242639580503E-2</v>
      </c>
      <c r="H607" s="128">
        <f t="shared" si="58"/>
        <v>4477.4670000000006</v>
      </c>
      <c r="I607" s="122">
        <f t="shared" si="59"/>
        <v>0.10986796020507679</v>
      </c>
      <c r="J607" s="128">
        <f t="shared" si="60"/>
        <v>103.61955215875898</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2.6046082949308755E-2</v>
      </c>
      <c r="F608" s="128">
        <f t="shared" si="56"/>
        <v>5.6520000000000001</v>
      </c>
      <c r="G608" s="122">
        <f t="shared" si="57"/>
        <v>2.5337218824710406E-2</v>
      </c>
      <c r="H608" s="128">
        <f t="shared" si="58"/>
        <v>3836.5110000000004</v>
      </c>
      <c r="I608" s="122">
        <f t="shared" si="59"/>
        <v>-0.20686283549283091</v>
      </c>
      <c r="J608" s="128">
        <f t="shared" si="60"/>
        <v>102.79771876109393</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2.1820276497695853E-2</v>
      </c>
      <c r="F609" s="128">
        <f t="shared" si="56"/>
        <v>4.7350000000000003</v>
      </c>
      <c r="G609" s="122">
        <f t="shared" si="57"/>
        <v>2.2877253695069277E-2</v>
      </c>
      <c r="H609" s="128">
        <f t="shared" si="58"/>
        <v>3464.0279999999998</v>
      </c>
      <c r="I609" s="122">
        <f t="shared" si="59"/>
        <v>-0.61814884197352227</v>
      </c>
      <c r="J609" s="128">
        <f t="shared" si="60"/>
        <v>95.379789849507873</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1.1603686635944702E-2</v>
      </c>
      <c r="F610" s="128">
        <f t="shared" si="56"/>
        <v>2.5180000000000002</v>
      </c>
      <c r="G610" s="122">
        <f t="shared" si="57"/>
        <v>1.1985186701713139E-2</v>
      </c>
      <c r="H610" s="128">
        <f t="shared" si="58"/>
        <v>1814.7730000000001</v>
      </c>
      <c r="I610" s="122">
        <f t="shared" si="59"/>
        <v>-0.41110553804680394</v>
      </c>
      <c r="J610" s="128">
        <f t="shared" si="60"/>
        <v>96.816903438693146</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8.0806451612903216E-2</v>
      </c>
      <c r="F611" s="128">
        <f t="shared" si="56"/>
        <v>17.534999999999997</v>
      </c>
      <c r="G611" s="122">
        <f t="shared" si="57"/>
        <v>7.9317630664782243E-2</v>
      </c>
      <c r="H611" s="128">
        <f t="shared" si="58"/>
        <v>12010.116999999998</v>
      </c>
      <c r="I611" s="122">
        <f t="shared" si="59"/>
        <v>-7.2820628308141649E-2</v>
      </c>
      <c r="J611" s="128">
        <f t="shared" si="60"/>
        <v>101.87703658775831</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2.3253456221198152E-2</v>
      </c>
      <c r="F612" s="128">
        <f t="shared" si="56"/>
        <v>5.0459999999999994</v>
      </c>
      <c r="G612" s="122">
        <f t="shared" si="57"/>
        <v>2.3564761124833241E-2</v>
      </c>
      <c r="H612" s="128">
        <f t="shared" si="58"/>
        <v>3568.1289999999999</v>
      </c>
      <c r="I612" s="122">
        <f t="shared" si="59"/>
        <v>-0.50874788951450578</v>
      </c>
      <c r="J612" s="128">
        <f t="shared" si="60"/>
        <v>98.678938852866082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4.3313364055299543E-2</v>
      </c>
      <c r="F613" s="128">
        <f t="shared" si="56"/>
        <v>9.3990000000000009</v>
      </c>
      <c r="G613" s="122">
        <f t="shared" si="57"/>
        <v>4.1646528153852239E-2</v>
      </c>
      <c r="H613" s="128">
        <f t="shared" si="58"/>
        <v>6306.0339999999987</v>
      </c>
      <c r="I613" s="122">
        <f t="shared" si="59"/>
        <v>-3.739433661370225E-3</v>
      </c>
      <c r="J613" s="128">
        <f t="shared" si="60"/>
        <v>104.00234059196872</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2.7940092165898621E-2</v>
      </c>
      <c r="F614" s="128">
        <f t="shared" si="56"/>
        <v>6.0630000000000006</v>
      </c>
      <c r="G614" s="122">
        <f t="shared" si="57"/>
        <v>2.7582282159320553E-2</v>
      </c>
      <c r="H614" s="128">
        <f t="shared" si="58"/>
        <v>4176.4539999999997</v>
      </c>
      <c r="I614" s="122">
        <f t="shared" si="59"/>
        <v>-0.30641951299690023</v>
      </c>
      <c r="J614" s="128">
        <f t="shared" si="60"/>
        <v>101.29724583524775</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2.945622119815668E-2</v>
      </c>
      <c r="F615" s="128">
        <f t="shared" si="56"/>
        <v>6.3919999999999995</v>
      </c>
      <c r="G615" s="122">
        <f t="shared" si="57"/>
        <v>2.986128465572125E-2</v>
      </c>
      <c r="H615" s="128">
        <f t="shared" si="58"/>
        <v>4521.5360000000001</v>
      </c>
      <c r="I615" s="122">
        <f t="shared" si="59"/>
        <v>-0.39569965978494714</v>
      </c>
      <c r="J615" s="128">
        <f t="shared" si="60"/>
        <v>98.643516304691332</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2.650230414746544E-2</v>
      </c>
      <c r="F616" s="128">
        <f t="shared" si="56"/>
        <v>5.7510000000000003</v>
      </c>
      <c r="G616" s="122">
        <f t="shared" si="57"/>
        <v>2.6728248953228815E-2</v>
      </c>
      <c r="H616" s="128">
        <f t="shared" si="58"/>
        <v>4047.1380000000008</v>
      </c>
      <c r="I616" s="122">
        <f t="shared" si="59"/>
        <v>-0.33734971080120485</v>
      </c>
      <c r="J616" s="128">
        <f t="shared" si="60"/>
        <v>99.154659154220127</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2.080184331797235E-2</v>
      </c>
      <c r="F617" s="128">
        <f t="shared" si="56"/>
        <v>4.5140000000000002</v>
      </c>
      <c r="G617" s="122">
        <f t="shared" si="57"/>
        <v>2.1681999498078166E-2</v>
      </c>
      <c r="H617" s="128">
        <f t="shared" si="58"/>
        <v>3283.0449999999996</v>
      </c>
      <c r="I617" s="122">
        <f t="shared" si="59"/>
        <v>-0.51657531885621211</v>
      </c>
      <c r="J617" s="128">
        <f t="shared" si="60"/>
        <v>95.940613409829524</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2.2557603686635948E-2</v>
      </c>
      <c r="F618" s="128">
        <f t="shared" si="56"/>
        <v>4.8950000000000005</v>
      </c>
      <c r="G618" s="122">
        <f t="shared" si="57"/>
        <v>2.2868595543462468E-2</v>
      </c>
      <c r="H618" s="128">
        <f t="shared" si="58"/>
        <v>3462.7170000000001</v>
      </c>
      <c r="I618" s="122">
        <f t="shared" si="59"/>
        <v>-0.42129841492324627</v>
      </c>
      <c r="J618" s="128">
        <f t="shared" si="60"/>
        <v>98.640092015115357</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5.7119815668202768E-2</v>
      </c>
      <c r="F619" s="128">
        <f t="shared" si="56"/>
        <v>12.395000000000001</v>
      </c>
      <c r="G619" s="122">
        <f t="shared" si="57"/>
        <v>5.3961536937484317E-2</v>
      </c>
      <c r="H619" s="128">
        <f t="shared" si="58"/>
        <v>8170.7480000000005</v>
      </c>
      <c r="I619" s="122">
        <f t="shared" si="59"/>
        <v>0.26069954732926603</v>
      </c>
      <c r="J619" s="128">
        <f t="shared" si="60"/>
        <v>105.85283316592222</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0.14656221198156683</v>
      </c>
      <c r="F620" s="128">
        <f t="shared" si="56"/>
        <v>31.804000000000002</v>
      </c>
      <c r="G620" s="122">
        <f t="shared" si="57"/>
        <v>0.14635709096672789</v>
      </c>
      <c r="H620" s="128">
        <f t="shared" si="58"/>
        <v>22161.098000000002</v>
      </c>
      <c r="I620" s="122">
        <f t="shared" si="59"/>
        <v>-0.34395535211709694</v>
      </c>
      <c r="J620" s="128">
        <f t="shared" si="60"/>
        <v>100.14015106031697</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9.2465437788018454E-2</v>
      </c>
      <c r="F621" s="128">
        <f t="shared" si="56"/>
        <v>20.065000000000005</v>
      </c>
      <c r="G621" s="122">
        <f t="shared" si="57"/>
        <v>9.5442629013723593E-2</v>
      </c>
      <c r="H621" s="128">
        <f t="shared" si="58"/>
        <v>14451.732</v>
      </c>
      <c r="I621" s="122">
        <f t="shared" si="59"/>
        <v>-0.66147331815671273</v>
      </c>
      <c r="J621" s="128">
        <f t="shared" si="60"/>
        <v>96.880648347105932</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3.6281105990783408E-2</v>
      </c>
      <c r="F622" s="128">
        <f t="shared" si="56"/>
        <v>7.8730000000000002</v>
      </c>
      <c r="G622" s="122">
        <f t="shared" si="57"/>
        <v>3.6622845368450258E-2</v>
      </c>
      <c r="H622" s="128">
        <f t="shared" si="58"/>
        <v>5545.3580000000011</v>
      </c>
      <c r="I622" s="122">
        <f t="shared" si="59"/>
        <v>-0.3053877718173702</v>
      </c>
      <c r="J622" s="128">
        <f t="shared" si="60"/>
        <v>99.066868305210249</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0.13959907834101382</v>
      </c>
      <c r="F623" s="128">
        <f t="shared" si="56"/>
        <v>30.292999999999999</v>
      </c>
      <c r="G623" s="122">
        <f t="shared" si="57"/>
        <v>0.13849187679139865</v>
      </c>
      <c r="H623" s="128">
        <f t="shared" si="58"/>
        <v>20970.163</v>
      </c>
      <c r="I623" s="122">
        <f t="shared" si="59"/>
        <v>0.48446207069221442</v>
      </c>
      <c r="J623" s="128">
        <f t="shared" si="60"/>
        <v>100.79947039152546</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0.12739631336405532</v>
      </c>
      <c r="F624" s="128">
        <f t="shared" si="56"/>
        <v>27.645000000000003</v>
      </c>
      <c r="G624" s="122">
        <f t="shared" si="57"/>
        <v>0.12481160099856027</v>
      </c>
      <c r="H624" s="128">
        <f t="shared" si="58"/>
        <v>18898.722999999998</v>
      </c>
      <c r="I624" s="122">
        <f t="shared" si="59"/>
        <v>0.62588608164011483</v>
      </c>
      <c r="J624" s="128">
        <f t="shared" si="60"/>
        <v>102.07089112295328</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4.2714285714285712E-2</v>
      </c>
      <c r="F625" s="128">
        <f t="shared" si="56"/>
        <v>9.2690000000000001</v>
      </c>
      <c r="G625" s="122">
        <f t="shared" si="57"/>
        <v>4.2470498883884336E-2</v>
      </c>
      <c r="H625" s="128">
        <f t="shared" si="58"/>
        <v>6430.7979999999989</v>
      </c>
      <c r="I625" s="122">
        <f t="shared" si="59"/>
        <v>7.0232634492836066E-2</v>
      </c>
      <c r="J625" s="128">
        <f t="shared" si="60"/>
        <v>100.5740145202153</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6.5930875576036871E-2</v>
      </c>
      <c r="F626" s="128">
        <f t="shared" si="56"/>
        <v>14.307</v>
      </c>
      <c r="G626" s="122">
        <f t="shared" si="57"/>
        <v>6.4558143681728727E-2</v>
      </c>
      <c r="H626" s="128">
        <f t="shared" si="58"/>
        <v>9775.2650000000012</v>
      </c>
      <c r="I626" s="122">
        <f t="shared" si="59"/>
        <v>0.55490108883431322</v>
      </c>
      <c r="J626" s="128">
        <f t="shared" si="60"/>
        <v>102.12634969969972</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0.25604608294930875</v>
      </c>
      <c r="F627" s="128">
        <f t="shared" si="56"/>
        <v>55.561999999999998</v>
      </c>
      <c r="G627" s="122">
        <f t="shared" si="57"/>
        <v>0.24707801582374625</v>
      </c>
      <c r="H627" s="128">
        <f t="shared" si="58"/>
        <v>37412.059000000008</v>
      </c>
      <c r="I627" s="122">
        <f t="shared" si="59"/>
        <v>0.70530939226144906</v>
      </c>
      <c r="J627" s="128">
        <f t="shared" si="60"/>
        <v>103.62964996932786</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4.0580645161290327E-2</v>
      </c>
      <c r="F628" s="128">
        <f t="shared" si="56"/>
        <v>8.8060000000000009</v>
      </c>
      <c r="G628" s="122">
        <f t="shared" si="57"/>
        <v>3.81161288618262E-2</v>
      </c>
      <c r="H628" s="128">
        <f t="shared" si="58"/>
        <v>5771.4679999999998</v>
      </c>
      <c r="I628" s="122">
        <f t="shared" si="59"/>
        <v>0.17840268222188049</v>
      </c>
      <c r="J628" s="128">
        <f t="shared" si="60"/>
        <v>106.46580954849372</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0.30142857142857149</v>
      </c>
      <c r="F629" s="128">
        <f t="shared" si="56"/>
        <v>65.410000000000011</v>
      </c>
      <c r="G629" s="122">
        <f t="shared" si="57"/>
        <v>0.29515127659855506</v>
      </c>
      <c r="H629" s="128">
        <f t="shared" si="58"/>
        <v>44691.216000000008</v>
      </c>
      <c r="I629" s="122">
        <f t="shared" si="59"/>
        <v>0.64189441770666278</v>
      </c>
      <c r="J629" s="128">
        <f t="shared" si="60"/>
        <v>102.12680592215577</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3.2110599078341011E-2</v>
      </c>
      <c r="F630" s="128">
        <f t="shared" si="56"/>
        <v>6.9679999999999991</v>
      </c>
      <c r="G630" s="122">
        <f t="shared" si="57"/>
        <v>3.0674061208046596E-2</v>
      </c>
      <c r="H630" s="128">
        <f t="shared" si="58"/>
        <v>4644.6049999999996</v>
      </c>
      <c r="I630" s="122">
        <f t="shared" si="59"/>
        <v>0.56307037245800229</v>
      </c>
      <c r="J630" s="128">
        <f t="shared" si="60"/>
        <v>104.68323336955973</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9.4470046082949302E-2</v>
      </c>
      <c r="F631" s="128">
        <f t="shared" si="56"/>
        <v>20.5</v>
      </c>
      <c r="G631" s="122">
        <f t="shared" si="57"/>
        <v>9.4032030537980954E-2</v>
      </c>
      <c r="H631" s="128">
        <f t="shared" si="58"/>
        <v>14238.142</v>
      </c>
      <c r="I631" s="122">
        <f t="shared" si="59"/>
        <v>0.28706435008352493</v>
      </c>
      <c r="J631" s="128">
        <f t="shared" si="60"/>
        <v>100.46581525727176</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0.26731336405529954</v>
      </c>
      <c r="F632" s="128">
        <f t="shared" si="56"/>
        <v>58.007000000000005</v>
      </c>
      <c r="G632" s="122">
        <f t="shared" si="57"/>
        <v>0.25664931514086831</v>
      </c>
      <c r="H632" s="128">
        <f t="shared" si="58"/>
        <v>38861.326000000001</v>
      </c>
      <c r="I632" s="122">
        <f t="shared" si="59"/>
        <v>0.5998328027967299</v>
      </c>
      <c r="J632" s="128">
        <f t="shared" si="60"/>
        <v>104.15510515139228</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2.7294930875576034E-2</v>
      </c>
      <c r="F633" s="128">
        <f t="shared" si="56"/>
        <v>5.9229999999999992</v>
      </c>
      <c r="G633" s="122">
        <f t="shared" si="57"/>
        <v>2.8296741470630965E-2</v>
      </c>
      <c r="H633" s="128">
        <f t="shared" si="58"/>
        <v>4284.6359999999995</v>
      </c>
      <c r="I633" s="122">
        <f t="shared" si="59"/>
        <v>-0.31916033264513133</v>
      </c>
      <c r="J633" s="128">
        <f t="shared" si="60"/>
        <v>96.45962558588343</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0.18359447004608292</v>
      </c>
      <c r="F634" s="128">
        <f t="shared" si="56"/>
        <v>39.839999999999996</v>
      </c>
      <c r="G634" s="122">
        <f t="shared" si="57"/>
        <v>0.17668192024726254</v>
      </c>
      <c r="H634" s="128">
        <f t="shared" si="58"/>
        <v>26752.822999999997</v>
      </c>
      <c r="I634" s="122">
        <f t="shared" si="59"/>
        <v>0.41594847200876806</v>
      </c>
      <c r="J634" s="128">
        <f t="shared" si="60"/>
        <v>103.91242623418763</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0.29749769585253455</v>
      </c>
      <c r="F635" s="128">
        <f t="shared" si="56"/>
        <v>64.557000000000002</v>
      </c>
      <c r="G635" s="122">
        <f t="shared" si="57"/>
        <v>0.29485897977783349</v>
      </c>
      <c r="H635" s="128">
        <f t="shared" si="58"/>
        <v>44646.956999999995</v>
      </c>
      <c r="I635" s="122">
        <f t="shared" si="59"/>
        <v>-0.11719566322689294</v>
      </c>
      <c r="J635" s="128">
        <f t="shared" si="60"/>
        <v>100.89490782227126</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0.36742396313364062</v>
      </c>
      <c r="F636" s="128">
        <f t="shared" si="56"/>
        <v>79.731000000000009</v>
      </c>
      <c r="G636" s="122">
        <f t="shared" si="57"/>
        <v>0.36258446155675017</v>
      </c>
      <c r="H636" s="128">
        <f t="shared" si="58"/>
        <v>54901.813999999998</v>
      </c>
      <c r="I636" s="122">
        <f t="shared" si="59"/>
        <v>0.33219907737401327</v>
      </c>
      <c r="J636" s="128">
        <f t="shared" si="60"/>
        <v>101.33472393056012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0.24464055299539172</v>
      </c>
      <c r="F637" s="128">
        <f t="shared" si="56"/>
        <v>53.087000000000003</v>
      </c>
      <c r="G637" s="122">
        <f t="shared" si="57"/>
        <v>0.24201724365663257</v>
      </c>
      <c r="H637" s="128">
        <f t="shared" si="58"/>
        <v>36645.766999999993</v>
      </c>
      <c r="I637" s="122">
        <f t="shared" si="59"/>
        <v>0.56626261623179741</v>
      </c>
      <c r="J637" s="128">
        <f t="shared" si="60"/>
        <v>101.08393488791279</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0.20794009216589859</v>
      </c>
      <c r="F638" s="128">
        <f t="shared" si="56"/>
        <v>45.122999999999998</v>
      </c>
      <c r="G638" s="122">
        <f t="shared" si="57"/>
        <v>0.20314195141925004</v>
      </c>
      <c r="H638" s="128">
        <f t="shared" si="58"/>
        <v>30759.348000000002</v>
      </c>
      <c r="I638" s="122">
        <f t="shared" si="59"/>
        <v>0.41151566221472896</v>
      </c>
      <c r="J638" s="128">
        <f t="shared" si="60"/>
        <v>102.36196448499504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0.45700921658986182</v>
      </c>
      <c r="F639" s="128">
        <f t="shared" si="56"/>
        <v>99.171000000000021</v>
      </c>
      <c r="G639" s="122">
        <f t="shared" si="57"/>
        <v>0.44381459932108469</v>
      </c>
      <c r="H639" s="128">
        <f t="shared" si="58"/>
        <v>67201.519</v>
      </c>
      <c r="I639" s="122">
        <f t="shared" si="59"/>
        <v>0.22084063086458219</v>
      </c>
      <c r="J639" s="128">
        <f t="shared" si="60"/>
        <v>102.97300207991384</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0.34627188940092163</v>
      </c>
      <c r="F640" s="128">
        <f t="shared" si="56"/>
        <v>75.140999999999991</v>
      </c>
      <c r="G640" s="122">
        <f t="shared" si="57"/>
        <v>0.33759825780290326</v>
      </c>
      <c r="H640" s="128">
        <f t="shared" si="58"/>
        <v>51118.453000000001</v>
      </c>
      <c r="I640" s="122">
        <f t="shared" si="59"/>
        <v>0.31877745941670749</v>
      </c>
      <c r="J640" s="128">
        <f t="shared" si="60"/>
        <v>102.56921693093636</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0.38246082949308752</v>
      </c>
      <c r="F641" s="128">
        <f t="shared" si="56"/>
        <v>82.993999999999986</v>
      </c>
      <c r="G641" s="122">
        <f t="shared" si="57"/>
        <v>0.37446548626979614</v>
      </c>
      <c r="H641" s="128">
        <f t="shared" si="58"/>
        <v>56700.814999999995</v>
      </c>
      <c r="I641" s="122">
        <f t="shared" si="59"/>
        <v>0.30482985992479406</v>
      </c>
      <c r="J641" s="128">
        <f t="shared" si="60"/>
        <v>102.13513488330695</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6.4082949308755757E-2</v>
      </c>
      <c r="F642" s="128">
        <f t="shared" si="56"/>
        <v>13.906000000000001</v>
      </c>
      <c r="G642" s="122">
        <f t="shared" si="57"/>
        <v>6.882714076265703E-2</v>
      </c>
      <c r="H642" s="128">
        <f t="shared" si="58"/>
        <v>10421.668000000001</v>
      </c>
      <c r="I642" s="122">
        <f t="shared" si="59"/>
        <v>-0.70256079923347914</v>
      </c>
      <c r="J642" s="128">
        <f t="shared" si="60"/>
        <v>93.107092055064285</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0.34642396313364054</v>
      </c>
      <c r="F643" s="128">
        <f t="shared" si="56"/>
        <v>75.173999999999992</v>
      </c>
      <c r="G643" s="122">
        <f t="shared" si="57"/>
        <v>0.34210084005864561</v>
      </c>
      <c r="H643" s="128">
        <f t="shared" si="58"/>
        <v>51800.224999999999</v>
      </c>
      <c r="I643" s="122">
        <f t="shared" si="59"/>
        <v>0.47531810217996323</v>
      </c>
      <c r="J643" s="128">
        <f t="shared" si="60"/>
        <v>101.26369846804639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3.1589861751152075E-2</v>
      </c>
      <c r="F644" s="128">
        <f t="shared" si="56"/>
        <v>6.8549999999999995</v>
      </c>
      <c r="G644" s="122">
        <f t="shared" si="57"/>
        <v>3.0227819677977521E-2</v>
      </c>
      <c r="H644" s="128">
        <f t="shared" si="58"/>
        <v>4577.0360000000001</v>
      </c>
      <c r="I644" s="122">
        <f t="shared" si="59"/>
        <v>0.56508138461262525</v>
      </c>
      <c r="J644" s="128">
        <f t="shared" si="60"/>
        <v>104.50592231819773</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0.38680645161290317</v>
      </c>
      <c r="F645" s="128">
        <f t="shared" si="56"/>
        <v>83.936999999999983</v>
      </c>
      <c r="G645" s="122">
        <f t="shared" si="57"/>
        <v>0.37542121808503609</v>
      </c>
      <c r="H645" s="128">
        <f t="shared" si="58"/>
        <v>56845.53</v>
      </c>
      <c r="I645" s="122">
        <f t="shared" si="59"/>
        <v>0.29706701058584678</v>
      </c>
      <c r="J645" s="128">
        <f t="shared" si="60"/>
        <v>103.03265584879335</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0.20332258064516126</v>
      </c>
      <c r="F646" s="128">
        <f t="shared" si="56"/>
        <v>44.120999999999995</v>
      </c>
      <c r="G646" s="122">
        <f t="shared" si="57"/>
        <v>0.19559151487934062</v>
      </c>
      <c r="H646" s="128">
        <f t="shared" si="58"/>
        <v>29616.075999999997</v>
      </c>
      <c r="I646" s="122">
        <f t="shared" si="59"/>
        <v>0.64761574621373219</v>
      </c>
      <c r="J646" s="128">
        <f t="shared" si="60"/>
        <v>103.95265907654014</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5.2774193548387097E-2</v>
      </c>
      <c r="F647" s="128">
        <f t="shared" si="56"/>
        <v>11.452</v>
      </c>
      <c r="G647" s="122">
        <f t="shared" si="57"/>
        <v>5.1355169134449007E-2</v>
      </c>
      <c r="H647" s="128">
        <f t="shared" si="58"/>
        <v>7776.0969999999998</v>
      </c>
      <c r="I647" s="122">
        <f t="shared" si="59"/>
        <v>-0.12401418535467021</v>
      </c>
      <c r="J647" s="128">
        <f t="shared" si="60"/>
        <v>102.76315790183273</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0.46133640552995397</v>
      </c>
      <c r="F648" s="128">
        <f t="shared" si="56"/>
        <v>100.11000000000001</v>
      </c>
      <c r="G648" s="122">
        <f t="shared" si="57"/>
        <v>0.47484569866198206</v>
      </c>
      <c r="H648" s="128">
        <f t="shared" si="58"/>
        <v>71900.186000000002</v>
      </c>
      <c r="I648" s="122">
        <f t="shared" si="59"/>
        <v>9.4514641077469597E-2</v>
      </c>
      <c r="J648" s="128">
        <f t="shared" si="60"/>
        <v>97.155014108773756</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0.37122580645161296</v>
      </c>
      <c r="F649" s="128">
        <f t="shared" ref="F649:F712" si="62">SUMPRODUCT($K$2:$AI$2,$K649:$AI649)</f>
        <v>80.556000000000012</v>
      </c>
      <c r="G649" s="122">
        <f t="shared" ref="G649:G712" si="63">SUMPRODUCT($K$3:$AI$3,$K649:$AI649)/$J$3</f>
        <v>0.36194666420108579</v>
      </c>
      <c r="H649" s="128">
        <f t="shared" ref="H649:H712" si="64">SUMPRODUCT($K$3:$AI$3,$K649:$AI649)</f>
        <v>54805.240000000005</v>
      </c>
      <c r="I649" s="122">
        <f t="shared" ref="I649:I712" si="65">CORREL($K$4:$AI$4,$K649:$AI649)</f>
        <v>0.29204584853054305</v>
      </c>
      <c r="J649" s="128">
        <f t="shared" si="60"/>
        <v>102.5636766872845</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0.42015668202764977</v>
      </c>
      <c r="F650" s="128">
        <f t="shared" si="62"/>
        <v>91.174000000000007</v>
      </c>
      <c r="G650" s="122">
        <f t="shared" si="63"/>
        <v>0.42105931263125912</v>
      </c>
      <c r="H650" s="128">
        <f t="shared" si="64"/>
        <v>63755.958999999995</v>
      </c>
      <c r="I650" s="122">
        <f t="shared" si="65"/>
        <v>-2.1574724753697729E-2</v>
      </c>
      <c r="J650" s="128">
        <f t="shared" ref="J650:J713" si="66">$E650/$G650*100</f>
        <v>99.785628633180281</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0.50911981566820275</v>
      </c>
      <c r="F651" s="128">
        <f t="shared" si="62"/>
        <v>110.479</v>
      </c>
      <c r="G651" s="122">
        <f t="shared" si="63"/>
        <v>0.51163809454622311</v>
      </c>
      <c r="H651" s="128">
        <f t="shared" si="64"/>
        <v>77471.217000000004</v>
      </c>
      <c r="I651" s="122">
        <f t="shared" si="65"/>
        <v>-0.54215549379377659</v>
      </c>
      <c r="J651" s="128">
        <f t="shared" si="66"/>
        <v>99.507800747273549</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0.17642857142857141</v>
      </c>
      <c r="F652" s="128">
        <f t="shared" si="62"/>
        <v>38.284999999999997</v>
      </c>
      <c r="G652" s="122">
        <f t="shared" si="63"/>
        <v>0.17419915729966057</v>
      </c>
      <c r="H652" s="128">
        <f t="shared" si="64"/>
        <v>26376.888000000003</v>
      </c>
      <c r="I652" s="122">
        <f t="shared" si="65"/>
        <v>-0.15173139366702776</v>
      </c>
      <c r="J652" s="128">
        <f t="shared" si="66"/>
        <v>101.27980764285545</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0.58551152073732704</v>
      </c>
      <c r="F653" s="128">
        <f t="shared" si="62"/>
        <v>127.05599999999997</v>
      </c>
      <c r="G653" s="122">
        <f t="shared" si="63"/>
        <v>0.57845310993408972</v>
      </c>
      <c r="H653" s="128">
        <f t="shared" si="64"/>
        <v>87588.213000000003</v>
      </c>
      <c r="I653" s="122">
        <f t="shared" si="65"/>
        <v>0.64832426108086971</v>
      </c>
      <c r="J653" s="128">
        <f t="shared" si="66"/>
        <v>101.22022177459493</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4.377880184331797E-2</v>
      </c>
      <c r="F654" s="128">
        <f t="shared" si="62"/>
        <v>9.5</v>
      </c>
      <c r="G654" s="122">
        <f t="shared" si="63"/>
        <v>4.2947687857454196E-2</v>
      </c>
      <c r="H654" s="128">
        <f t="shared" si="64"/>
        <v>6503.0529999999999</v>
      </c>
      <c r="I654" s="122">
        <f t="shared" si="65"/>
        <v>-0.30701577755770459</v>
      </c>
      <c r="J654" s="128">
        <f t="shared" si="66"/>
        <v>101.93517748527532</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0.10662672811059908</v>
      </c>
      <c r="F655" s="128">
        <f t="shared" si="62"/>
        <v>23.137999999999998</v>
      </c>
      <c r="G655" s="122">
        <f t="shared" si="63"/>
        <v>0.10208059147525396</v>
      </c>
      <c r="H655" s="128">
        <f t="shared" si="64"/>
        <v>15456.839000000004</v>
      </c>
      <c r="I655" s="122">
        <f t="shared" si="65"/>
        <v>-0.11364940118558614</v>
      </c>
      <c r="J655" s="128">
        <f t="shared" si="66"/>
        <v>104.45347795270874</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1.1423963133640554E-2</v>
      </c>
      <c r="F656" s="128">
        <f t="shared" si="62"/>
        <v>2.4790000000000001</v>
      </c>
      <c r="G656" s="122">
        <f t="shared" si="63"/>
        <v>1.0946393427465693E-2</v>
      </c>
      <c r="H656" s="128">
        <f t="shared" si="64"/>
        <v>1657.4810000000004</v>
      </c>
      <c r="I656" s="122">
        <f t="shared" si="65"/>
        <v>0.13359962408605644</v>
      </c>
      <c r="J656" s="128">
        <f t="shared" si="66"/>
        <v>104.36280414493953</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1.9276497695852535E-2</v>
      </c>
      <c r="F657" s="128">
        <f t="shared" si="62"/>
        <v>4.1829999999999998</v>
      </c>
      <c r="G657" s="122">
        <f t="shared" si="63"/>
        <v>1.8418563182712757E-2</v>
      </c>
      <c r="H657" s="128">
        <f t="shared" si="64"/>
        <v>2788.9020000000005</v>
      </c>
      <c r="I657" s="122">
        <f t="shared" si="65"/>
        <v>-4.6762854964222745E-3</v>
      </c>
      <c r="J657" s="128">
        <f t="shared" si="66"/>
        <v>104.65798827318417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0.36854377880184325</v>
      </c>
      <c r="F658" s="128">
        <f t="shared" si="62"/>
        <v>79.97399999999999</v>
      </c>
      <c r="G658" s="122">
        <f t="shared" si="63"/>
        <v>0.35725224213765877</v>
      </c>
      <c r="H658" s="128">
        <f t="shared" si="64"/>
        <v>54094.420000000013</v>
      </c>
      <c r="I658" s="122">
        <f t="shared" si="65"/>
        <v>0.36575188498040317</v>
      </c>
      <c r="J658" s="128">
        <f t="shared" si="66"/>
        <v>103.16066222471281</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0.22589400921658986</v>
      </c>
      <c r="F659" s="128">
        <f t="shared" si="62"/>
        <v>49.018999999999998</v>
      </c>
      <c r="G659" s="122">
        <f t="shared" si="63"/>
        <v>0.22097349720640874</v>
      </c>
      <c r="H659" s="128">
        <f t="shared" si="64"/>
        <v>33459.364999999998</v>
      </c>
      <c r="I659" s="122">
        <f t="shared" si="65"/>
        <v>4.2303261070433348E-2</v>
      </c>
      <c r="J659" s="128">
        <f t="shared" si="66"/>
        <v>102.22674305850576</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7.6682027649769571E-2</v>
      </c>
      <c r="F660" s="128">
        <f t="shared" si="62"/>
        <v>16.639999999999997</v>
      </c>
      <c r="G660" s="122">
        <f t="shared" si="63"/>
        <v>7.3390779167602269E-2</v>
      </c>
      <c r="H660" s="128">
        <f t="shared" si="64"/>
        <v>11112.685000000001</v>
      </c>
      <c r="I660" s="122">
        <f t="shared" si="65"/>
        <v>0.21075334033227888</v>
      </c>
      <c r="J660" s="128">
        <f t="shared" si="66"/>
        <v>104.48455312710483</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0.23143317972350225</v>
      </c>
      <c r="F661" s="128">
        <f t="shared" si="62"/>
        <v>50.220999999999989</v>
      </c>
      <c r="G661" s="122">
        <f t="shared" si="63"/>
        <v>0.22546761943758337</v>
      </c>
      <c r="H661" s="128">
        <f t="shared" si="64"/>
        <v>34139.856</v>
      </c>
      <c r="I661" s="122">
        <f t="shared" si="65"/>
        <v>0.50197939190088181</v>
      </c>
      <c r="J661" s="128">
        <f t="shared" si="66"/>
        <v>102.64586121093559</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3.283870967741935E-2</v>
      </c>
      <c r="F662" s="128">
        <f t="shared" si="62"/>
        <v>7.1259999999999994</v>
      </c>
      <c r="G662" s="122">
        <f t="shared" si="63"/>
        <v>3.0263165541745365E-2</v>
      </c>
      <c r="H662" s="128">
        <f t="shared" si="64"/>
        <v>4582.3879999999999</v>
      </c>
      <c r="I662" s="122">
        <f t="shared" si="65"/>
        <v>0.70759395252364876</v>
      </c>
      <c r="J662" s="128">
        <f t="shared" si="66"/>
        <v>108.51049151524235</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0.20353456221198155</v>
      </c>
      <c r="F663" s="128">
        <f t="shared" si="62"/>
        <v>44.166999999999994</v>
      </c>
      <c r="G663" s="122">
        <f t="shared" si="63"/>
        <v>0.20044363285738817</v>
      </c>
      <c r="H663" s="128">
        <f t="shared" si="64"/>
        <v>30350.774000000001</v>
      </c>
      <c r="I663" s="122">
        <f t="shared" si="65"/>
        <v>0.53338935144342692</v>
      </c>
      <c r="J663" s="128">
        <f t="shared" si="66"/>
        <v>101.54204416998994</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0.15127649769585252</v>
      </c>
      <c r="F664" s="128">
        <f t="shared" si="62"/>
        <v>32.826999999999998</v>
      </c>
      <c r="G664" s="122">
        <f t="shared" si="63"/>
        <v>0.14467229787739899</v>
      </c>
      <c r="H664" s="128">
        <f t="shared" si="64"/>
        <v>21905.99</v>
      </c>
      <c r="I664" s="122">
        <f t="shared" si="65"/>
        <v>0.58694950972674353</v>
      </c>
      <c r="J664" s="128">
        <f t="shared" si="66"/>
        <v>104.56493738977602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0.13355760368663591</v>
      </c>
      <c r="F665" s="128">
        <f t="shared" si="62"/>
        <v>28.981999999999996</v>
      </c>
      <c r="G665" s="122">
        <f t="shared" si="63"/>
        <v>0.14450697407177487</v>
      </c>
      <c r="H665" s="128">
        <f t="shared" si="64"/>
        <v>21880.957000000006</v>
      </c>
      <c r="I665" s="122">
        <f t="shared" si="65"/>
        <v>-0.61879436937387766</v>
      </c>
      <c r="J665" s="128">
        <f t="shared" si="66"/>
        <v>92.422946743248161</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0.46986175115207363</v>
      </c>
      <c r="F666" s="128">
        <f t="shared" si="62"/>
        <v>101.95999999999998</v>
      </c>
      <c r="G666" s="122">
        <f t="shared" si="63"/>
        <v>0.46392083503942733</v>
      </c>
      <c r="H666" s="128">
        <f t="shared" si="64"/>
        <v>70245.965000000011</v>
      </c>
      <c r="I666" s="122">
        <f t="shared" si="65"/>
        <v>0.50940944194925564</v>
      </c>
      <c r="J666" s="128">
        <f t="shared" si="66"/>
        <v>101.28058833834039</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0.32607834101382488</v>
      </c>
      <c r="F667" s="128">
        <f t="shared" si="62"/>
        <v>70.759</v>
      </c>
      <c r="G667" s="122">
        <f t="shared" si="63"/>
        <v>0.32642891201838614</v>
      </c>
      <c r="H667" s="128">
        <f t="shared" si="64"/>
        <v>49427.212999999996</v>
      </c>
      <c r="I667" s="122">
        <f t="shared" si="65"/>
        <v>-5.8825849032975519E-3</v>
      </c>
      <c r="J667" s="128">
        <f t="shared" si="66"/>
        <v>99.89260418067947</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0.52190322580645165</v>
      </c>
      <c r="F668" s="128">
        <f t="shared" si="62"/>
        <v>113.25300000000001</v>
      </c>
      <c r="G668" s="122">
        <f t="shared" si="63"/>
        <v>0.52084329472057478</v>
      </c>
      <c r="H668" s="128">
        <f t="shared" si="64"/>
        <v>78865.049999999988</v>
      </c>
      <c r="I668" s="122">
        <f t="shared" si="65"/>
        <v>0.24642059914271752</v>
      </c>
      <c r="J668" s="128">
        <f t="shared" si="66"/>
        <v>100.20350287632012</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0.11600460829493087</v>
      </c>
      <c r="F669" s="128">
        <f t="shared" si="62"/>
        <v>25.172999999999998</v>
      </c>
      <c r="G669" s="122">
        <f t="shared" si="63"/>
        <v>0.12036440185446909</v>
      </c>
      <c r="H669" s="128">
        <f t="shared" si="64"/>
        <v>18225.337</v>
      </c>
      <c r="I669" s="122">
        <f t="shared" si="65"/>
        <v>-0.35049840334346688</v>
      </c>
      <c r="J669" s="128">
        <f t="shared" si="66"/>
        <v>96.377838054801629</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8.6654377880184347E-2</v>
      </c>
      <c r="F670" s="128">
        <f t="shared" si="62"/>
        <v>18.804000000000002</v>
      </c>
      <c r="G670" s="122">
        <f t="shared" si="63"/>
        <v>9.0592921581317931E-2</v>
      </c>
      <c r="H670" s="128">
        <f t="shared" si="64"/>
        <v>13717.398999999999</v>
      </c>
      <c r="I670" s="122">
        <f t="shared" si="65"/>
        <v>-0.38431997864711548</v>
      </c>
      <c r="J670" s="128">
        <f t="shared" si="66"/>
        <v>95.652481857980177</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0.23683410138248842</v>
      </c>
      <c r="F671" s="128">
        <f t="shared" si="62"/>
        <v>51.392999999999986</v>
      </c>
      <c r="G671" s="122">
        <f t="shared" si="63"/>
        <v>0.23775757175500931</v>
      </c>
      <c r="H671" s="128">
        <f t="shared" si="64"/>
        <v>36000.775999999998</v>
      </c>
      <c r="I671" s="122">
        <f t="shared" si="65"/>
        <v>-0.31062019295759724</v>
      </c>
      <c r="J671" s="128">
        <f t="shared" si="66"/>
        <v>99.611591603285532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0.15571889400921657</v>
      </c>
      <c r="F672" s="128">
        <f t="shared" si="62"/>
        <v>33.790999999999997</v>
      </c>
      <c r="G672" s="122">
        <f t="shared" si="63"/>
        <v>0.16665863371593864</v>
      </c>
      <c r="H672" s="128">
        <f t="shared" si="64"/>
        <v>25235.116999999998</v>
      </c>
      <c r="I672" s="122">
        <f t="shared" si="65"/>
        <v>-0.66499621926392172</v>
      </c>
      <c r="J672" s="128">
        <f t="shared" si="66"/>
        <v>93.435839798513939</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0.42449769585253472</v>
      </c>
      <c r="F673" s="128">
        <f t="shared" si="62"/>
        <v>92.116000000000028</v>
      </c>
      <c r="G673" s="122">
        <f t="shared" si="63"/>
        <v>0.42436288288050295</v>
      </c>
      <c r="H673" s="128">
        <f t="shared" si="64"/>
        <v>64256.178999999996</v>
      </c>
      <c r="I673" s="122">
        <f t="shared" si="65"/>
        <v>2.9756032779895284E-3</v>
      </c>
      <c r="J673" s="128">
        <f t="shared" si="66"/>
        <v>100.0317683231664</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0.2988064516129032</v>
      </c>
      <c r="F674" s="128">
        <f t="shared" si="62"/>
        <v>64.840999999999994</v>
      </c>
      <c r="G674" s="122">
        <f t="shared" si="63"/>
        <v>0.29921816428694076</v>
      </c>
      <c r="H674" s="128">
        <f t="shared" si="64"/>
        <v>45307.015999999996</v>
      </c>
      <c r="I674" s="122">
        <f t="shared" si="65"/>
        <v>-0.13660717943431139</v>
      </c>
      <c r="J674" s="128">
        <f t="shared" si="66"/>
        <v>99.862403850040764</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0.49389400921658977</v>
      </c>
      <c r="F675" s="128">
        <f t="shared" si="62"/>
        <v>107.17499999999998</v>
      </c>
      <c r="G675" s="122">
        <f t="shared" si="63"/>
        <v>0.49680056532248484</v>
      </c>
      <c r="H675" s="128">
        <f t="shared" si="64"/>
        <v>75224.54800000001</v>
      </c>
      <c r="I675" s="122">
        <f t="shared" si="65"/>
        <v>-0.24884412013343354</v>
      </c>
      <c r="J675" s="128">
        <f t="shared" si="66"/>
        <v>99.414945088879207</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8.4857142857142853E-2</v>
      </c>
      <c r="F676" s="128">
        <f t="shared" si="62"/>
        <v>18.413999999999998</v>
      </c>
      <c r="G676" s="122">
        <f t="shared" si="63"/>
        <v>8.9014542524666812E-2</v>
      </c>
      <c r="H676" s="128">
        <f t="shared" si="64"/>
        <v>13478.403999999999</v>
      </c>
      <c r="I676" s="122">
        <f t="shared" si="65"/>
        <v>-0.30096319269116056</v>
      </c>
      <c r="J676" s="128">
        <f t="shared" si="66"/>
        <v>95.329527569754234</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9.8142857142857143E-2</v>
      </c>
      <c r="F677" s="128">
        <f t="shared" si="62"/>
        <v>21.297000000000001</v>
      </c>
      <c r="G677" s="122">
        <f t="shared" si="63"/>
        <v>0.10434935080373536</v>
      </c>
      <c r="H677" s="128">
        <f t="shared" si="64"/>
        <v>15800.37</v>
      </c>
      <c r="I677" s="122">
        <f t="shared" si="65"/>
        <v>-0.66455027422259583</v>
      </c>
      <c r="J677" s="128">
        <f t="shared" si="66"/>
        <v>94.052197150175232</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0.30261751152073729</v>
      </c>
      <c r="F678" s="128">
        <f t="shared" si="62"/>
        <v>65.667999999999992</v>
      </c>
      <c r="G678" s="122">
        <f t="shared" si="63"/>
        <v>0.30786461979421204</v>
      </c>
      <c r="H678" s="128">
        <f t="shared" si="64"/>
        <v>46616.244999999995</v>
      </c>
      <c r="I678" s="122">
        <f t="shared" si="65"/>
        <v>-3.5509352710065112E-2</v>
      </c>
      <c r="J678" s="128">
        <f t="shared" si="66"/>
        <v>98.295644274752291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0.13083410138248847</v>
      </c>
      <c r="F679" s="128">
        <f t="shared" si="62"/>
        <v>28.390999999999998</v>
      </c>
      <c r="G679" s="122">
        <f t="shared" si="63"/>
        <v>0.13897343116406238</v>
      </c>
      <c r="H679" s="128">
        <f t="shared" si="64"/>
        <v>21043.078999999998</v>
      </c>
      <c r="I679" s="122">
        <f t="shared" si="65"/>
        <v>-0.44149239882563568</v>
      </c>
      <c r="J679" s="128">
        <f t="shared" si="66"/>
        <v>94.143247588119777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0.22623502304147464</v>
      </c>
      <c r="F680" s="128">
        <f t="shared" si="62"/>
        <v>49.092999999999996</v>
      </c>
      <c r="G680" s="122">
        <f t="shared" si="63"/>
        <v>0.23104685704473713</v>
      </c>
      <c r="H680" s="128">
        <f t="shared" si="64"/>
        <v>34984.653000000006</v>
      </c>
      <c r="I680" s="122">
        <f t="shared" si="65"/>
        <v>-0.32111698812767964</v>
      </c>
      <c r="J680" s="128">
        <f t="shared" si="66"/>
        <v>97.917377425164119</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0.24388940092165901</v>
      </c>
      <c r="F681" s="128">
        <f t="shared" si="62"/>
        <v>52.924000000000007</v>
      </c>
      <c r="G681" s="122">
        <f t="shared" si="63"/>
        <v>0.24381070942688454</v>
      </c>
      <c r="H681" s="128">
        <f t="shared" si="64"/>
        <v>36917.33</v>
      </c>
      <c r="I681" s="122">
        <f t="shared" si="65"/>
        <v>-1.3675542045401442E-2</v>
      </c>
      <c r="J681" s="128">
        <f t="shared" si="66"/>
        <v>100.03227565145085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0.48671889400921658</v>
      </c>
      <c r="F682" s="128">
        <f t="shared" si="62"/>
        <v>105.61799999999999</v>
      </c>
      <c r="G682" s="122">
        <f t="shared" si="63"/>
        <v>0.49084280600721192</v>
      </c>
      <c r="H682" s="128">
        <f t="shared" si="64"/>
        <v>74322.436000000016</v>
      </c>
      <c r="I682" s="122">
        <f t="shared" si="65"/>
        <v>-0.28016123737460924</v>
      </c>
      <c r="J682" s="128">
        <f t="shared" si="66"/>
        <v>99.159830408529047</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0.15052534562211978</v>
      </c>
      <c r="F683" s="128">
        <f t="shared" si="62"/>
        <v>32.663999999999994</v>
      </c>
      <c r="G683" s="122">
        <f t="shared" si="63"/>
        <v>0.15294567356589048</v>
      </c>
      <c r="H683" s="128">
        <f t="shared" si="64"/>
        <v>23158.728000000003</v>
      </c>
      <c r="I683" s="122">
        <f t="shared" si="65"/>
        <v>-0.27519103397454503</v>
      </c>
      <c r="J683" s="128">
        <f t="shared" si="66"/>
        <v>98.417524414165271</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9.70599078341014E-2</v>
      </c>
      <c r="F684" s="128">
        <f t="shared" si="62"/>
        <v>21.062000000000005</v>
      </c>
      <c r="G684" s="122">
        <f t="shared" si="63"/>
        <v>0.10008714287601209</v>
      </c>
      <c r="H684" s="128">
        <f t="shared" si="64"/>
        <v>15154.994999999999</v>
      </c>
      <c r="I684" s="122">
        <f t="shared" si="65"/>
        <v>-0.24604723226822811</v>
      </c>
      <c r="J684" s="128">
        <f t="shared" si="66"/>
        <v>96.975400680923798</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0.3053456221198157</v>
      </c>
      <c r="F685" s="128">
        <f t="shared" si="62"/>
        <v>66.260000000000005</v>
      </c>
      <c r="G685" s="122">
        <f t="shared" si="63"/>
        <v>0.30890505752288366</v>
      </c>
      <c r="H685" s="128">
        <f t="shared" si="64"/>
        <v>46773.786</v>
      </c>
      <c r="I685" s="122">
        <f t="shared" si="65"/>
        <v>0.22315125174935541</v>
      </c>
      <c r="J685" s="128">
        <f t="shared" si="66"/>
        <v>98.847725112819077</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0.12286175115207372</v>
      </c>
      <c r="F686" s="128">
        <f t="shared" si="62"/>
        <v>26.660999999999998</v>
      </c>
      <c r="G686" s="122">
        <f t="shared" si="63"/>
        <v>0.12977416159241306</v>
      </c>
      <c r="H686" s="128">
        <f t="shared" si="64"/>
        <v>19650.144</v>
      </c>
      <c r="I686" s="122">
        <f t="shared" si="65"/>
        <v>-0.40799282728982728</v>
      </c>
      <c r="J686" s="128">
        <f t="shared" si="66"/>
        <v>94.67350791904984</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0.21255299539170505</v>
      </c>
      <c r="F687" s="128">
        <f t="shared" si="62"/>
        <v>46.123999999999995</v>
      </c>
      <c r="G687" s="122">
        <f t="shared" si="63"/>
        <v>0.21741416476244571</v>
      </c>
      <c r="H687" s="128">
        <f t="shared" si="64"/>
        <v>32920.418000000005</v>
      </c>
      <c r="I687" s="122">
        <f t="shared" si="65"/>
        <v>-0.37706961220379936</v>
      </c>
      <c r="J687" s="128">
        <f t="shared" si="66"/>
        <v>97.764097212317267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0.17329953917050692</v>
      </c>
      <c r="F688" s="128">
        <f t="shared" si="62"/>
        <v>37.606000000000002</v>
      </c>
      <c r="G688" s="122">
        <f t="shared" si="63"/>
        <v>0.17691084943665877</v>
      </c>
      <c r="H688" s="128">
        <f t="shared" si="64"/>
        <v>26787.486999999997</v>
      </c>
      <c r="I688" s="122">
        <f t="shared" si="65"/>
        <v>-0.37509088869361773</v>
      </c>
      <c r="J688" s="128">
        <f t="shared" si="66"/>
        <v>97.958683552958206</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0.67672811059907834</v>
      </c>
      <c r="F689" s="128">
        <f t="shared" si="62"/>
        <v>146.85</v>
      </c>
      <c r="G689" s="122">
        <f t="shared" si="63"/>
        <v>0.67472067389610213</v>
      </c>
      <c r="H689" s="128">
        <f t="shared" si="64"/>
        <v>102164.855</v>
      </c>
      <c r="I689" s="122">
        <f t="shared" si="65"/>
        <v>0.3019587985062071</v>
      </c>
      <c r="J689" s="128">
        <f t="shared" si="66"/>
        <v>100.29752114921638</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8.2870967741935489E-2</v>
      </c>
      <c r="F690" s="128">
        <f t="shared" si="62"/>
        <v>17.983000000000001</v>
      </c>
      <c r="G690" s="122">
        <f t="shared" si="63"/>
        <v>8.4455011953664685E-2</v>
      </c>
      <c r="H690" s="128">
        <f t="shared" si="64"/>
        <v>12788.009</v>
      </c>
      <c r="I690" s="122">
        <f t="shared" si="65"/>
        <v>-0.34593510140729011</v>
      </c>
      <c r="J690" s="128">
        <f t="shared" si="66"/>
        <v>98.124392886714332</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6.1078341013824866E-2</v>
      </c>
      <c r="F691" s="128">
        <f t="shared" si="62"/>
        <v>13.253999999999996</v>
      </c>
      <c r="G691" s="122">
        <f t="shared" si="63"/>
        <v>6.3944293280851675E-2</v>
      </c>
      <c r="H691" s="128">
        <f t="shared" si="64"/>
        <v>9682.3169999999991</v>
      </c>
      <c r="I691" s="122">
        <f t="shared" si="65"/>
        <v>-0.38143764688270121</v>
      </c>
      <c r="J691" s="128">
        <f t="shared" si="66"/>
        <v>95.518048413735414</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0.38000460829493093</v>
      </c>
      <c r="F692" s="128">
        <f t="shared" si="62"/>
        <v>82.461000000000013</v>
      </c>
      <c r="G692" s="122">
        <f t="shared" si="63"/>
        <v>0.38332367353947355</v>
      </c>
      <c r="H692" s="128">
        <f t="shared" si="64"/>
        <v>58042.104000000007</v>
      </c>
      <c r="I692" s="122">
        <f t="shared" si="65"/>
        <v>0.10535095529452165</v>
      </c>
      <c r="J692" s="128">
        <f t="shared" si="66"/>
        <v>99.134135073397488</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0.12123963133640553</v>
      </c>
      <c r="F693" s="128">
        <f t="shared" si="62"/>
        <v>26.309000000000001</v>
      </c>
      <c r="G693" s="122">
        <f t="shared" si="63"/>
        <v>0.12258417097042625</v>
      </c>
      <c r="H693" s="128">
        <f t="shared" si="64"/>
        <v>18561.45</v>
      </c>
      <c r="I693" s="122">
        <f t="shared" si="65"/>
        <v>-0.40092440786193395</v>
      </c>
      <c r="J693" s="128">
        <f t="shared" si="66"/>
        <v>98.903170267925461</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0.39928571428571435</v>
      </c>
      <c r="F694" s="128">
        <f t="shared" si="62"/>
        <v>86.64500000000001</v>
      </c>
      <c r="G694" s="122">
        <f t="shared" si="63"/>
        <v>0.39859698318561859</v>
      </c>
      <c r="H694" s="128">
        <f t="shared" si="64"/>
        <v>60354.757999999994</v>
      </c>
      <c r="I694" s="122">
        <f t="shared" si="65"/>
        <v>0.13819427709694701</v>
      </c>
      <c r="J694" s="128">
        <f t="shared" si="66"/>
        <v>100.17278883914058</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0.31404608294930875</v>
      </c>
      <c r="F695" s="128">
        <f t="shared" si="62"/>
        <v>68.147999999999996</v>
      </c>
      <c r="G695" s="122">
        <f t="shared" si="63"/>
        <v>0.31310775469230873</v>
      </c>
      <c r="H695" s="128">
        <f t="shared" si="64"/>
        <v>47410.15</v>
      </c>
      <c r="I695" s="122">
        <f t="shared" si="65"/>
        <v>-9.859758448337258E-2</v>
      </c>
      <c r="J695" s="128">
        <f t="shared" si="66"/>
        <v>100.29968221576692</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0.33261751152073737</v>
      </c>
      <c r="F696" s="128">
        <f t="shared" si="62"/>
        <v>72.178000000000011</v>
      </c>
      <c r="G696" s="122">
        <f t="shared" si="63"/>
        <v>0.33221966344820303</v>
      </c>
      <c r="H696" s="128">
        <f t="shared" si="64"/>
        <v>50304.037000000004</v>
      </c>
      <c r="I696" s="122">
        <f t="shared" si="65"/>
        <v>-7.1488137365184412E-3</v>
      </c>
      <c r="J696" s="128">
        <f t="shared" si="66"/>
        <v>100.11975452277717</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0.12301382488479264</v>
      </c>
      <c r="F697" s="128">
        <f t="shared" si="62"/>
        <v>26.694000000000003</v>
      </c>
      <c r="G697" s="122">
        <f t="shared" si="63"/>
        <v>0.12519890633874442</v>
      </c>
      <c r="H697" s="128">
        <f t="shared" si="64"/>
        <v>18957.368000000002</v>
      </c>
      <c r="I697" s="122">
        <f t="shared" si="65"/>
        <v>-0.38075071497283852</v>
      </c>
      <c r="J697" s="128">
        <f t="shared" si="66"/>
        <v>98.254712027563784</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8.8225806451612918E-2</v>
      </c>
      <c r="F698" s="128">
        <f t="shared" si="62"/>
        <v>19.145000000000003</v>
      </c>
      <c r="G698" s="122">
        <f t="shared" si="63"/>
        <v>8.8963102141092862E-2</v>
      </c>
      <c r="H698" s="128">
        <f t="shared" si="64"/>
        <v>13470.614999999998</v>
      </c>
      <c r="I698" s="122">
        <f t="shared" si="65"/>
        <v>-0.27932441340669151</v>
      </c>
      <c r="J698" s="128">
        <f t="shared" si="66"/>
        <v>99.171234285074036</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0.22230414746543775</v>
      </c>
      <c r="F699" s="128">
        <f t="shared" si="62"/>
        <v>48.239999999999995</v>
      </c>
      <c r="G699" s="122">
        <f t="shared" si="63"/>
        <v>0.22123551361132757</v>
      </c>
      <c r="H699" s="128">
        <f t="shared" si="64"/>
        <v>33499.038999999997</v>
      </c>
      <c r="I699" s="122">
        <f t="shared" si="65"/>
        <v>0.13280506722025515</v>
      </c>
      <c r="J699" s="128">
        <f t="shared" si="66"/>
        <v>100.48302997862612</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0.1633732718894009</v>
      </c>
      <c r="F700" s="128">
        <f t="shared" si="62"/>
        <v>35.451999999999998</v>
      </c>
      <c r="G700" s="122">
        <f t="shared" si="63"/>
        <v>0.1643159531891849</v>
      </c>
      <c r="H700" s="128">
        <f t="shared" si="64"/>
        <v>24880.393</v>
      </c>
      <c r="I700" s="122">
        <f t="shared" si="65"/>
        <v>-0.20899749300011722</v>
      </c>
      <c r="J700" s="128">
        <f t="shared" si="66"/>
        <v>99.42629958839197</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0.37523041474654378</v>
      </c>
      <c r="F701" s="128">
        <f t="shared" si="62"/>
        <v>81.424999999999997</v>
      </c>
      <c r="G701" s="122">
        <f t="shared" si="63"/>
        <v>0.38261084547411794</v>
      </c>
      <c r="H701" s="128">
        <f t="shared" si="64"/>
        <v>57934.168999999994</v>
      </c>
      <c r="I701" s="122">
        <f t="shared" si="65"/>
        <v>-0.1435192110272783</v>
      </c>
      <c r="J701" s="128">
        <f t="shared" si="66"/>
        <v>98.071034625683808</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0.27725345622119824</v>
      </c>
      <c r="F702" s="128">
        <f t="shared" si="62"/>
        <v>60.164000000000016</v>
      </c>
      <c r="G702" s="122">
        <f t="shared" si="63"/>
        <v>0.27616393691635083</v>
      </c>
      <c r="H702" s="128">
        <f t="shared" si="64"/>
        <v>41816.191000000006</v>
      </c>
      <c r="I702" s="122">
        <f t="shared" si="65"/>
        <v>0.10280490237968881</v>
      </c>
      <c r="J702" s="128">
        <f t="shared" si="66"/>
        <v>100.39451903713893</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0.39958064516129033</v>
      </c>
      <c r="F703" s="128">
        <f t="shared" si="62"/>
        <v>86.709000000000003</v>
      </c>
      <c r="G703" s="122">
        <f t="shared" si="63"/>
        <v>0.40443441995007201</v>
      </c>
      <c r="H703" s="128">
        <f t="shared" si="64"/>
        <v>61238.651000000005</v>
      </c>
      <c r="I703" s="122">
        <f t="shared" si="65"/>
        <v>-0.32977383984807362</v>
      </c>
      <c r="J703" s="128">
        <f t="shared" si="66"/>
        <v>98.799861102479639</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0.11891705069124424</v>
      </c>
      <c r="F704" s="128">
        <f t="shared" si="62"/>
        <v>25.805</v>
      </c>
      <c r="G704" s="122">
        <f t="shared" si="63"/>
        <v>0.11963086290929742</v>
      </c>
      <c r="H704" s="128">
        <f t="shared" si="64"/>
        <v>18114.265999999996</v>
      </c>
      <c r="I704" s="122">
        <f t="shared" si="65"/>
        <v>-0.26431535662101885</v>
      </c>
      <c r="J704" s="128">
        <f t="shared" si="66"/>
        <v>99.403321015418584</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0.10168663594470047</v>
      </c>
      <c r="F705" s="128">
        <f t="shared" si="62"/>
        <v>22.066000000000003</v>
      </c>
      <c r="G705" s="122">
        <f t="shared" si="63"/>
        <v>0.10519016893632196</v>
      </c>
      <c r="H705" s="128">
        <f t="shared" si="64"/>
        <v>15927.684999999999</v>
      </c>
      <c r="I705" s="122">
        <f t="shared" si="65"/>
        <v>-0.68657940833655895</v>
      </c>
      <c r="J705" s="128">
        <f t="shared" si="66"/>
        <v>96.669334190591144</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0.27126267281105992</v>
      </c>
      <c r="F706" s="128">
        <f t="shared" si="62"/>
        <v>58.864000000000004</v>
      </c>
      <c r="G706" s="122">
        <f t="shared" si="63"/>
        <v>0.2671565599862632</v>
      </c>
      <c r="H706" s="128">
        <f t="shared" si="64"/>
        <v>40452.311999999998</v>
      </c>
      <c r="I706" s="122">
        <f t="shared" si="65"/>
        <v>0.44747523801301964</v>
      </c>
      <c r="J706" s="128">
        <f t="shared" si="66"/>
        <v>101.53696874409816</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0.13230875576036866</v>
      </c>
      <c r="F707" s="128">
        <f t="shared" si="62"/>
        <v>28.710999999999999</v>
      </c>
      <c r="G707" s="122">
        <f t="shared" si="63"/>
        <v>0.13528277351437742</v>
      </c>
      <c r="H707" s="128">
        <f t="shared" si="64"/>
        <v>20484.246999999999</v>
      </c>
      <c r="I707" s="122">
        <f t="shared" si="65"/>
        <v>-0.42807639716568974</v>
      </c>
      <c r="J707" s="128">
        <f t="shared" si="66"/>
        <v>97.801628635524168</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0.2571198156682028</v>
      </c>
      <c r="F708" s="128">
        <f t="shared" si="62"/>
        <v>55.795000000000002</v>
      </c>
      <c r="G708" s="122">
        <f t="shared" si="63"/>
        <v>0.25977146706468185</v>
      </c>
      <c r="H708" s="128">
        <f t="shared" si="64"/>
        <v>39334.075999999994</v>
      </c>
      <c r="I708" s="122">
        <f t="shared" si="65"/>
        <v>-0.28357552835086491</v>
      </c>
      <c r="J708" s="128">
        <f t="shared" si="66"/>
        <v>98.979236855209038</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71.176000000000002</v>
      </c>
      <c r="G709" s="122">
        <f t="shared" si="63"/>
        <v>0.3279999999999999</v>
      </c>
      <c r="H709" s="128">
        <f t="shared" si="64"/>
        <v>49665.103999999985</v>
      </c>
      <c r="I709" s="122">
        <f t="shared" si="65"/>
        <v>0.19126077971648334</v>
      </c>
      <c r="J709" s="128">
        <f t="shared" si="66"/>
        <v>100.00000000000004</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0.25576036866359442</v>
      </c>
      <c r="F710" s="128">
        <f t="shared" si="62"/>
        <v>55.499999999999993</v>
      </c>
      <c r="G710" s="122">
        <f t="shared" si="63"/>
        <v>0.26457038132850774</v>
      </c>
      <c r="H710" s="128">
        <f t="shared" si="64"/>
        <v>40060.717999999986</v>
      </c>
      <c r="I710" s="122">
        <f t="shared" si="65"/>
        <v>-0.47341954825592453</v>
      </c>
      <c r="J710" s="128">
        <f t="shared" si="66"/>
        <v>96.670068425394064</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0.17833179723502302</v>
      </c>
      <c r="F711" s="128">
        <f t="shared" si="62"/>
        <v>38.697999999999993</v>
      </c>
      <c r="G711" s="122">
        <f t="shared" si="63"/>
        <v>0.18042624390759351</v>
      </c>
      <c r="H711" s="128">
        <f t="shared" si="64"/>
        <v>27319.780999999995</v>
      </c>
      <c r="I711" s="122">
        <f t="shared" si="65"/>
        <v>-0.25309382106959244</v>
      </c>
      <c r="J711" s="128">
        <f t="shared" si="66"/>
        <v>98.839167392054577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0.13532258064516131</v>
      </c>
      <c r="F712" s="128">
        <f t="shared" si="62"/>
        <v>29.365000000000002</v>
      </c>
      <c r="G712" s="122">
        <f t="shared" si="63"/>
        <v>0.13837495542141623</v>
      </c>
      <c r="H712" s="128">
        <f t="shared" si="64"/>
        <v>20952.459000000003</v>
      </c>
      <c r="I712" s="122">
        <f t="shared" si="65"/>
        <v>-0.37383093848967647</v>
      </c>
      <c r="J712" s="128">
        <f t="shared" si="66"/>
        <v>97.794127725671871</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0.26570506912442399</v>
      </c>
      <c r="F713" s="128">
        <f t="shared" ref="F713:F776" si="68">SUMPRODUCT($K$2:$AI$2,$K713:$AI713)</f>
        <v>57.658000000000001</v>
      </c>
      <c r="G713" s="122">
        <f t="shared" ref="G713:G776" si="69">SUMPRODUCT($K$3:$AI$3,$K713:$AI713)/$J$3</f>
        <v>0.26054920815226729</v>
      </c>
      <c r="H713" s="128">
        <f t="shared" ref="H713:H776" si="70">SUMPRODUCT($K$3:$AI$3,$K713:$AI713)</f>
        <v>39451.840000000004</v>
      </c>
      <c r="I713" s="122">
        <f t="shared" ref="I713:I776" si="71">CORREL($K$4:$AI$4,$K713:$AI713)</f>
        <v>0.40352449557644354</v>
      </c>
      <c r="J713" s="128">
        <f t="shared" si="66"/>
        <v>101.97884346251539</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0.12235023041474656</v>
      </c>
      <c r="F714" s="128">
        <f t="shared" si="68"/>
        <v>26.550000000000004</v>
      </c>
      <c r="G714" s="122">
        <f t="shared" si="69"/>
        <v>0.13067077890343293</v>
      </c>
      <c r="H714" s="128">
        <f t="shared" si="70"/>
        <v>19785.908000000007</v>
      </c>
      <c r="I714" s="122">
        <f t="shared" si="71"/>
        <v>-0.54765353132536709</v>
      </c>
      <c r="J714" s="128">
        <f t="shared" ref="J714:J777" si="72">$E714/$G714*100</f>
        <v>93.632433694425785</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0.32093548387096782</v>
      </c>
      <c r="F715" s="128">
        <f t="shared" si="68"/>
        <v>69.643000000000015</v>
      </c>
      <c r="G715" s="122">
        <f t="shared" si="69"/>
        <v>0.32287676498170631</v>
      </c>
      <c r="H715" s="128">
        <f t="shared" si="70"/>
        <v>48889.354000000007</v>
      </c>
      <c r="I715" s="122">
        <f t="shared" si="71"/>
        <v>-0.20426731851192206</v>
      </c>
      <c r="J715" s="128">
        <f t="shared" si="72"/>
        <v>99.39875478161197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0.20082488479262672</v>
      </c>
      <c r="F716" s="128">
        <f t="shared" si="68"/>
        <v>43.579000000000001</v>
      </c>
      <c r="G716" s="122">
        <f t="shared" si="69"/>
        <v>0.2048079686695109</v>
      </c>
      <c r="H716" s="128">
        <f t="shared" si="70"/>
        <v>31011.613000000001</v>
      </c>
      <c r="I716" s="122">
        <f t="shared" si="71"/>
        <v>-0.51729842602206655</v>
      </c>
      <c r="J716" s="128">
        <f t="shared" si="72"/>
        <v>98.05521049656447</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0.29225806451612907</v>
      </c>
      <c r="F717" s="128">
        <f t="shared" si="68"/>
        <v>63.420000000000009</v>
      </c>
      <c r="G717" s="122">
        <f t="shared" si="69"/>
        <v>0.29666543607761292</v>
      </c>
      <c r="H717" s="128">
        <f t="shared" si="70"/>
        <v>44920.486999999994</v>
      </c>
      <c r="I717" s="122">
        <f t="shared" si="71"/>
        <v>-0.32837172552402921</v>
      </c>
      <c r="J717" s="128">
        <f t="shared" si="72"/>
        <v>98.514362974077372</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7.158064516129034E-2</v>
      </c>
      <c r="F718" s="128">
        <f t="shared" si="68"/>
        <v>15.533000000000003</v>
      </c>
      <c r="G718" s="122">
        <f t="shared" si="69"/>
        <v>7.7452898598581399E-2</v>
      </c>
      <c r="H718" s="128">
        <f t="shared" si="70"/>
        <v>11727.762999999999</v>
      </c>
      <c r="I718" s="122">
        <f t="shared" si="71"/>
        <v>-0.68426169323789399</v>
      </c>
      <c r="J718" s="128">
        <f t="shared" si="72"/>
        <v>92.418290930949595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8.2470046082949319E-2</v>
      </c>
      <c r="F719" s="128">
        <f t="shared" si="68"/>
        <v>17.896000000000001</v>
      </c>
      <c r="G719" s="122">
        <f t="shared" si="69"/>
        <v>8.593897026773567E-2</v>
      </c>
      <c r="H719" s="128">
        <f t="shared" si="70"/>
        <v>13012.707</v>
      </c>
      <c r="I719" s="122">
        <f t="shared" si="71"/>
        <v>-0.44471082630521541</v>
      </c>
      <c r="J719" s="128">
        <f t="shared" si="72"/>
        <v>95.963502734581056</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0.3331013824884792</v>
      </c>
      <c r="F720" s="128">
        <f t="shared" si="68"/>
        <v>72.282999999999987</v>
      </c>
      <c r="G720" s="122">
        <f t="shared" si="69"/>
        <v>0.33061115587314588</v>
      </c>
      <c r="H720" s="128">
        <f t="shared" si="70"/>
        <v>50060.480000000003</v>
      </c>
      <c r="I720" s="122">
        <f t="shared" si="71"/>
        <v>1.7484799166919598E-2</v>
      </c>
      <c r="J720" s="128">
        <f t="shared" si="72"/>
        <v>100.75321917336896</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0.10549769585253455</v>
      </c>
      <c r="F721" s="128">
        <f t="shared" si="68"/>
        <v>22.892999999999997</v>
      </c>
      <c r="G721" s="122">
        <f t="shared" si="69"/>
        <v>0.1085074561809032</v>
      </c>
      <c r="H721" s="128">
        <f t="shared" si="70"/>
        <v>16429.982</v>
      </c>
      <c r="I721" s="122">
        <f t="shared" si="71"/>
        <v>-0.58203622442491554</v>
      </c>
      <c r="J721" s="128">
        <f t="shared" si="72"/>
        <v>97.226217962984236</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0.34591244239631336</v>
      </c>
      <c r="F722" s="128">
        <f t="shared" si="68"/>
        <v>75.063000000000002</v>
      </c>
      <c r="G722" s="122">
        <f t="shared" si="69"/>
        <v>0.34698722741021543</v>
      </c>
      <c r="H722" s="128">
        <f t="shared" si="70"/>
        <v>52540.112000000001</v>
      </c>
      <c r="I722" s="122">
        <f t="shared" si="71"/>
        <v>-0.17998522024187924</v>
      </c>
      <c r="J722" s="128">
        <f t="shared" si="72"/>
        <v>99.690252283369659</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0.40353917050691235</v>
      </c>
      <c r="F723" s="128">
        <f t="shared" si="68"/>
        <v>87.567999999999984</v>
      </c>
      <c r="G723" s="122">
        <f t="shared" si="69"/>
        <v>0.39920260471014019</v>
      </c>
      <c r="H723" s="128">
        <f t="shared" si="70"/>
        <v>60446.460000000006</v>
      </c>
      <c r="I723" s="122">
        <f t="shared" si="71"/>
        <v>0.43582699925825147</v>
      </c>
      <c r="J723" s="128">
        <f t="shared" si="72"/>
        <v>101.08630698938474</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0.18607373271889396</v>
      </c>
      <c r="F724" s="128">
        <f t="shared" si="68"/>
        <v>40.377999999999993</v>
      </c>
      <c r="G724" s="122">
        <f t="shared" si="69"/>
        <v>0.19671301958815995</v>
      </c>
      <c r="H724" s="128">
        <f t="shared" si="70"/>
        <v>29785.892000000003</v>
      </c>
      <c r="I724" s="122">
        <f t="shared" si="71"/>
        <v>-0.54189990572979252</v>
      </c>
      <c r="J724" s="128">
        <f t="shared" si="72"/>
        <v>94.59146786951851</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0.11609677419354836</v>
      </c>
      <c r="F725" s="128">
        <f t="shared" si="68"/>
        <v>25.192999999999994</v>
      </c>
      <c r="G725" s="122">
        <f t="shared" si="69"/>
        <v>0.11830275132414905</v>
      </c>
      <c r="H725" s="128">
        <f t="shared" si="70"/>
        <v>17913.166000000001</v>
      </c>
      <c r="I725" s="122">
        <f t="shared" si="71"/>
        <v>-0.28357318803662157</v>
      </c>
      <c r="J725" s="128">
        <f t="shared" si="72"/>
        <v>98.135312065096173</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6.1645161290322575E-2</v>
      </c>
      <c r="F726" s="128">
        <f t="shared" si="68"/>
        <v>13.376999999999999</v>
      </c>
      <c r="G726" s="122">
        <f t="shared" si="69"/>
        <v>6.469752605370567E-2</v>
      </c>
      <c r="H726" s="128">
        <f t="shared" si="70"/>
        <v>9796.3700000000044</v>
      </c>
      <c r="I726" s="122">
        <f t="shared" si="71"/>
        <v>-0.40897611761776187</v>
      </c>
      <c r="J726" s="128">
        <f t="shared" si="72"/>
        <v>95.282099719161877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0.25027649769585253</v>
      </c>
      <c r="F727" s="128">
        <f t="shared" si="68"/>
        <v>54.309999999999995</v>
      </c>
      <c r="G727" s="122">
        <f t="shared" si="69"/>
        <v>0.24892236061762804</v>
      </c>
      <c r="H727" s="128">
        <f t="shared" si="70"/>
        <v>37691.326000000001</v>
      </c>
      <c r="I727" s="122">
        <f t="shared" si="71"/>
        <v>0.18508639488277562</v>
      </c>
      <c r="J727" s="128">
        <f t="shared" si="72"/>
        <v>100.54399977360997</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0.13821658986175117</v>
      </c>
      <c r="F728" s="128">
        <f t="shared" si="68"/>
        <v>29.993000000000002</v>
      </c>
      <c r="G728" s="122">
        <f t="shared" si="69"/>
        <v>0.14502487815187098</v>
      </c>
      <c r="H728" s="128">
        <f t="shared" si="70"/>
        <v>21959.377</v>
      </c>
      <c r="I728" s="122">
        <f t="shared" si="71"/>
        <v>-0.68105595559851539</v>
      </c>
      <c r="J728" s="128">
        <f t="shared" si="72"/>
        <v>95.305434228332786</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0.18144700460829494</v>
      </c>
      <c r="F729" s="128">
        <f t="shared" si="68"/>
        <v>39.374000000000002</v>
      </c>
      <c r="G729" s="122">
        <f t="shared" si="69"/>
        <v>0.18617647175368846</v>
      </c>
      <c r="H729" s="128">
        <f t="shared" si="70"/>
        <v>28190.468999999997</v>
      </c>
      <c r="I729" s="122">
        <f t="shared" si="71"/>
        <v>-0.52886910898443329</v>
      </c>
      <c r="J729" s="128">
        <f t="shared" si="72"/>
        <v>97.459685909371728</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0.33134562211981561</v>
      </c>
      <c r="F730" s="128">
        <f t="shared" si="68"/>
        <v>71.901999999999987</v>
      </c>
      <c r="G730" s="122">
        <f t="shared" si="69"/>
        <v>0.32989783249019261</v>
      </c>
      <c r="H730" s="128">
        <f t="shared" si="70"/>
        <v>49952.469999999987</v>
      </c>
      <c r="I730" s="122">
        <f t="shared" si="71"/>
        <v>0.35320181585202887</v>
      </c>
      <c r="J730" s="128">
        <f t="shared" si="72"/>
        <v>100.43886000059308</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0.1499861751152074</v>
      </c>
      <c r="F731" s="128">
        <f t="shared" si="68"/>
        <v>32.547000000000004</v>
      </c>
      <c r="G731" s="122">
        <f t="shared" si="69"/>
        <v>0.15986944748973039</v>
      </c>
      <c r="H731" s="128">
        <f t="shared" si="70"/>
        <v>24207.111999999997</v>
      </c>
      <c r="I731" s="122">
        <f t="shared" si="71"/>
        <v>-0.545568228448715</v>
      </c>
      <c r="J731" s="128">
        <f t="shared" si="72"/>
        <v>93.817910470255512</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0.12551612903225806</v>
      </c>
      <c r="F732" s="128">
        <f t="shared" si="68"/>
        <v>27.236999999999998</v>
      </c>
      <c r="G732" s="122">
        <f t="shared" si="69"/>
        <v>0.12546818079752736</v>
      </c>
      <c r="H732" s="128">
        <f t="shared" si="70"/>
        <v>18998.141</v>
      </c>
      <c r="I732" s="122">
        <f t="shared" si="71"/>
        <v>-0.25168020982987199</v>
      </c>
      <c r="J732" s="128">
        <f t="shared" si="72"/>
        <v>100.03821545385125</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7.9511520737327174E-2</v>
      </c>
      <c r="F733" s="128">
        <f t="shared" si="68"/>
        <v>17.253999999999998</v>
      </c>
      <c r="G733" s="122">
        <f t="shared" si="69"/>
        <v>8.419647598039863E-2</v>
      </c>
      <c r="H733" s="128">
        <f t="shared" si="70"/>
        <v>12748.861999999999</v>
      </c>
      <c r="I733" s="122">
        <f t="shared" si="71"/>
        <v>-0.47704180200965757</v>
      </c>
      <c r="J733" s="128">
        <f t="shared" si="72"/>
        <v>94.43568725588689</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0.28565437788018427</v>
      </c>
      <c r="F734" s="128">
        <f t="shared" si="68"/>
        <v>61.986999999999988</v>
      </c>
      <c r="G734" s="122">
        <f t="shared" si="69"/>
        <v>0.28258459364144289</v>
      </c>
      <c r="H734" s="128">
        <f t="shared" si="70"/>
        <v>42788.394</v>
      </c>
      <c r="I734" s="122">
        <f t="shared" si="71"/>
        <v>0.36330106909569293</v>
      </c>
      <c r="J734" s="128">
        <f t="shared" si="72"/>
        <v>101.08632399211277</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0.12549769585253459</v>
      </c>
      <c r="F735" s="128">
        <f t="shared" si="68"/>
        <v>27.233000000000004</v>
      </c>
      <c r="G735" s="122">
        <f t="shared" si="69"/>
        <v>0.13194385740136577</v>
      </c>
      <c r="H735" s="128">
        <f t="shared" si="70"/>
        <v>19978.675000000003</v>
      </c>
      <c r="I735" s="122">
        <f t="shared" si="71"/>
        <v>-0.6737436428975011</v>
      </c>
      <c r="J735" s="128">
        <f t="shared" si="72"/>
        <v>95.114466352744017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0.15687557603686636</v>
      </c>
      <c r="F736" s="128">
        <f t="shared" si="68"/>
        <v>34.042000000000002</v>
      </c>
      <c r="G736" s="122">
        <f t="shared" si="69"/>
        <v>0.15833903498923507</v>
      </c>
      <c r="H736" s="128">
        <f t="shared" si="70"/>
        <v>23975.379999999997</v>
      </c>
      <c r="I736" s="122">
        <f t="shared" si="71"/>
        <v>-0.29696216896617617</v>
      </c>
      <c r="J736" s="128">
        <f t="shared" si="72"/>
        <v>99.075743418249189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0.340294930875576</v>
      </c>
      <c r="F737" s="128">
        <f t="shared" si="68"/>
        <v>73.843999999999994</v>
      </c>
      <c r="G737" s="122">
        <f t="shared" si="69"/>
        <v>0.34081952608012261</v>
      </c>
      <c r="H737" s="128">
        <f t="shared" si="70"/>
        <v>51606.21100000001</v>
      </c>
      <c r="I737" s="122">
        <f t="shared" si="71"/>
        <v>-0.36122571127568176</v>
      </c>
      <c r="J737" s="128">
        <f t="shared" si="72"/>
        <v>99.846078301152474</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0.13033179723502303</v>
      </c>
      <c r="F738" s="128">
        <f t="shared" si="68"/>
        <v>28.281999999999996</v>
      </c>
      <c r="G738" s="122">
        <f t="shared" si="69"/>
        <v>0.13635696548626974</v>
      </c>
      <c r="H738" s="128">
        <f t="shared" si="70"/>
        <v>20646.898999999994</v>
      </c>
      <c r="I738" s="122">
        <f t="shared" si="71"/>
        <v>-0.44360157107806686</v>
      </c>
      <c r="J738" s="128">
        <f t="shared" si="72"/>
        <v>95.581327121969863</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0.154963133640553</v>
      </c>
      <c r="F739" s="128">
        <f t="shared" si="68"/>
        <v>33.627000000000002</v>
      </c>
      <c r="G739" s="122">
        <f t="shared" si="69"/>
        <v>0.15690137235995719</v>
      </c>
      <c r="H739" s="128">
        <f t="shared" si="70"/>
        <v>23757.691999999999</v>
      </c>
      <c r="I739" s="122">
        <f t="shared" si="71"/>
        <v>-0.22454228709905427</v>
      </c>
      <c r="J739" s="128">
        <f t="shared" si="72"/>
        <v>98.764677013176438</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9.9903225806451626E-2</v>
      </c>
      <c r="F740" s="128">
        <f t="shared" si="68"/>
        <v>21.679000000000002</v>
      </c>
      <c r="G740" s="122">
        <f t="shared" si="69"/>
        <v>0.10558815332391129</v>
      </c>
      <c r="H740" s="128">
        <f t="shared" si="70"/>
        <v>15987.947</v>
      </c>
      <c r="I740" s="122">
        <f t="shared" si="71"/>
        <v>-0.60971451034665547</v>
      </c>
      <c r="J740" s="128">
        <f t="shared" si="72"/>
        <v>94.61594190399363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0.24562211981566823</v>
      </c>
      <c r="F741" s="128">
        <f t="shared" si="68"/>
        <v>53.300000000000004</v>
      </c>
      <c r="G741" s="122">
        <f t="shared" si="69"/>
        <v>0.24501748801331411</v>
      </c>
      <c r="H741" s="128">
        <f t="shared" si="70"/>
        <v>37100.057999999997</v>
      </c>
      <c r="I741" s="122">
        <f t="shared" si="71"/>
        <v>2.1197289453372046E-2</v>
      </c>
      <c r="J741" s="128">
        <f t="shared" si="72"/>
        <v>100.24677087633896</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0.11431336405529953</v>
      </c>
      <c r="F742" s="128">
        <f t="shared" si="68"/>
        <v>24.805999999999997</v>
      </c>
      <c r="G742" s="122">
        <f t="shared" si="69"/>
        <v>0.12284762049426093</v>
      </c>
      <c r="H742" s="128">
        <f t="shared" si="70"/>
        <v>18601.341</v>
      </c>
      <c r="I742" s="122">
        <f t="shared" si="71"/>
        <v>-0.64849463090051596</v>
      </c>
      <c r="J742" s="128">
        <f t="shared" si="72"/>
        <v>93.052973753480146</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0.16315207373271887</v>
      </c>
      <c r="F743" s="128">
        <f t="shared" si="68"/>
        <v>35.403999999999996</v>
      </c>
      <c r="G743" s="122">
        <f t="shared" si="69"/>
        <v>0.16399680355043655</v>
      </c>
      <c r="H743" s="128">
        <f t="shared" si="70"/>
        <v>24832.068000000003</v>
      </c>
      <c r="I743" s="122">
        <f t="shared" si="71"/>
        <v>-0.18398627323754826</v>
      </c>
      <c r="J743" s="128">
        <f t="shared" si="72"/>
        <v>99.48491080348532</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0.2517188940092166</v>
      </c>
      <c r="F744" s="128">
        <f t="shared" si="68"/>
        <v>54.623000000000005</v>
      </c>
      <c r="G744" s="122">
        <f t="shared" si="69"/>
        <v>0.25529540741523465</v>
      </c>
      <c r="H744" s="128">
        <f t="shared" si="70"/>
        <v>38656.32</v>
      </c>
      <c r="I744" s="122">
        <f t="shared" si="71"/>
        <v>-0.43207887373756343</v>
      </c>
      <c r="J744" s="128">
        <f t="shared" si="72"/>
        <v>98.599068646698811</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0.11077419354838713</v>
      </c>
      <c r="F745" s="128">
        <f t="shared" si="68"/>
        <v>24.038000000000007</v>
      </c>
      <c r="G745" s="122">
        <f t="shared" si="69"/>
        <v>0.1139719518155041</v>
      </c>
      <c r="H745" s="128">
        <f t="shared" si="70"/>
        <v>17257.404999999999</v>
      </c>
      <c r="I745" s="122">
        <f t="shared" si="71"/>
        <v>-0.52882391274416307</v>
      </c>
      <c r="J745" s="128">
        <f t="shared" si="72"/>
        <v>97.19425857311505</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7.3096774193548375E-2</v>
      </c>
      <c r="F746" s="128">
        <f t="shared" si="68"/>
        <v>15.861999999999998</v>
      </c>
      <c r="G746" s="122">
        <f t="shared" si="69"/>
        <v>7.5969785626543759E-2</v>
      </c>
      <c r="H746" s="128">
        <f t="shared" si="70"/>
        <v>11503.193000000003</v>
      </c>
      <c r="I746" s="122">
        <f t="shared" si="71"/>
        <v>-0.50399959259353322</v>
      </c>
      <c r="J746" s="128">
        <f t="shared" si="72"/>
        <v>96.218218322849197</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6.0359447004608303E-2</v>
      </c>
      <c r="F747" s="128">
        <f t="shared" si="68"/>
        <v>13.098000000000003</v>
      </c>
      <c r="G747" s="122">
        <f t="shared" si="69"/>
        <v>6.706923219168133E-2</v>
      </c>
      <c r="H747" s="128">
        <f t="shared" si="70"/>
        <v>10155.489000000003</v>
      </c>
      <c r="I747" s="122">
        <f t="shared" si="71"/>
        <v>-0.60943618659900956</v>
      </c>
      <c r="J747" s="128">
        <f t="shared" si="72"/>
        <v>89.995732815463413</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0.31102304147465437</v>
      </c>
      <c r="F748" s="128">
        <f t="shared" si="68"/>
        <v>67.492000000000004</v>
      </c>
      <c r="G748" s="122">
        <f t="shared" si="69"/>
        <v>0.31138658547860881</v>
      </c>
      <c r="H748" s="128">
        <f t="shared" si="70"/>
        <v>47149.533999999992</v>
      </c>
      <c r="I748" s="122">
        <f t="shared" si="71"/>
        <v>2.8783866117099263E-2</v>
      </c>
      <c r="J748" s="128">
        <f t="shared" si="72"/>
        <v>99.883249946880127</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0.13688940092165897</v>
      </c>
      <c r="F749" s="128">
        <f t="shared" si="68"/>
        <v>29.704999999999995</v>
      </c>
      <c r="G749" s="122">
        <f t="shared" si="69"/>
        <v>0.14071119681940059</v>
      </c>
      <c r="H749" s="128">
        <f t="shared" si="70"/>
        <v>21306.207999999999</v>
      </c>
      <c r="I749" s="122">
        <f t="shared" si="71"/>
        <v>-0.3923335565240707</v>
      </c>
      <c r="J749" s="128">
        <f t="shared" si="72"/>
        <v>97.283943293690541</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0.3591336405529954</v>
      </c>
      <c r="F750" s="128">
        <f t="shared" si="68"/>
        <v>77.932000000000002</v>
      </c>
      <c r="G750" s="122">
        <f t="shared" si="69"/>
        <v>0.3585599334293148</v>
      </c>
      <c r="H750" s="128">
        <f t="shared" si="70"/>
        <v>54292.427999999993</v>
      </c>
      <c r="I750" s="122">
        <f t="shared" si="71"/>
        <v>0.18949322651423692</v>
      </c>
      <c r="J750" s="128">
        <f t="shared" si="72"/>
        <v>100.16000313202693</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0.36996774193548387</v>
      </c>
      <c r="F751" s="128">
        <f t="shared" si="68"/>
        <v>80.283000000000001</v>
      </c>
      <c r="G751" s="122">
        <f t="shared" si="69"/>
        <v>0.36996916482848802</v>
      </c>
      <c r="H751" s="128">
        <f t="shared" si="70"/>
        <v>56019.990999999995</v>
      </c>
      <c r="I751" s="122">
        <f t="shared" si="71"/>
        <v>0.21766739282528255</v>
      </c>
      <c r="J751" s="128">
        <f t="shared" si="72"/>
        <v>99.999615402271473</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0.19740092165898621</v>
      </c>
      <c r="F752" s="128">
        <f t="shared" si="68"/>
        <v>42.836000000000006</v>
      </c>
      <c r="G752" s="122">
        <f t="shared" si="69"/>
        <v>0.20273890158369545</v>
      </c>
      <c r="H752" s="128">
        <f t="shared" si="70"/>
        <v>30698.319</v>
      </c>
      <c r="I752" s="122">
        <f t="shared" si="71"/>
        <v>-0.26567649775125735</v>
      </c>
      <c r="J752" s="128">
        <f t="shared" si="72"/>
        <v>97.367066762712241</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0.14007834101382491</v>
      </c>
      <c r="F753" s="128">
        <f t="shared" si="68"/>
        <v>30.397000000000006</v>
      </c>
      <c r="G753" s="122">
        <f t="shared" si="69"/>
        <v>0.13691805465664583</v>
      </c>
      <c r="H753" s="128">
        <f t="shared" si="70"/>
        <v>20731.858</v>
      </c>
      <c r="I753" s="122">
        <f t="shared" si="71"/>
        <v>0.57472224179637643</v>
      </c>
      <c r="J753" s="128">
        <f t="shared" si="72"/>
        <v>102.30815896786166</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7.2506912442396307E-2</v>
      </c>
      <c r="F754" s="128">
        <f t="shared" si="68"/>
        <v>15.734</v>
      </c>
      <c r="G754" s="122">
        <f t="shared" si="69"/>
        <v>7.4997767768693296E-2</v>
      </c>
      <c r="H754" s="128">
        <f t="shared" si="70"/>
        <v>11356.012000000002</v>
      </c>
      <c r="I754" s="122">
        <f t="shared" si="71"/>
        <v>-0.43794505594745958</v>
      </c>
      <c r="J754" s="128">
        <f t="shared" si="72"/>
        <v>96.678760714613205</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0.29228110599078339</v>
      </c>
      <c r="F755" s="128">
        <f t="shared" si="68"/>
        <v>63.424999999999997</v>
      </c>
      <c r="G755" s="122">
        <f t="shared" si="69"/>
        <v>0.29206246285118015</v>
      </c>
      <c r="H755" s="128">
        <f t="shared" si="70"/>
        <v>44223.513999999996</v>
      </c>
      <c r="I755" s="122">
        <f t="shared" si="71"/>
        <v>8.5246455285279646E-2</v>
      </c>
      <c r="J755" s="128">
        <f t="shared" si="72"/>
        <v>100.07486177356337</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0.19223041474654376</v>
      </c>
      <c r="F756" s="128">
        <f t="shared" si="68"/>
        <v>41.713999999999999</v>
      </c>
      <c r="G756" s="122">
        <f t="shared" si="69"/>
        <v>0.19363898611789879</v>
      </c>
      <c r="H756" s="128">
        <f t="shared" si="70"/>
        <v>29320.428</v>
      </c>
      <c r="I756" s="122">
        <f t="shared" si="71"/>
        <v>-0.19345326731350218</v>
      </c>
      <c r="J756" s="128">
        <f t="shared" si="72"/>
        <v>99.272578627065627</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0.26009216589861744</v>
      </c>
      <c r="F757" s="128">
        <f t="shared" si="68"/>
        <v>56.439999999999984</v>
      </c>
      <c r="G757" s="122">
        <f t="shared" si="69"/>
        <v>0.26454690987861412</v>
      </c>
      <c r="H757" s="128">
        <f t="shared" si="70"/>
        <v>40057.16399999999</v>
      </c>
      <c r="I757" s="122">
        <f t="shared" si="71"/>
        <v>-0.2831464681467486</v>
      </c>
      <c r="J757" s="128">
        <f t="shared" si="72"/>
        <v>98.316085422414986</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0.28913824884792627</v>
      </c>
      <c r="F758" s="128">
        <f t="shared" si="68"/>
        <v>62.742999999999995</v>
      </c>
      <c r="G758" s="122">
        <f t="shared" si="69"/>
        <v>0.28718946228321596</v>
      </c>
      <c r="H758" s="128">
        <f t="shared" si="70"/>
        <v>43485.653999999995</v>
      </c>
      <c r="I758" s="122">
        <f t="shared" si="71"/>
        <v>-9.7563625727300776E-2</v>
      </c>
      <c r="J758" s="128">
        <f t="shared" si="72"/>
        <v>100.67857175162942</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0.18784792626728108</v>
      </c>
      <c r="F759" s="128">
        <f t="shared" si="68"/>
        <v>40.762999999999998</v>
      </c>
      <c r="G759" s="122">
        <f t="shared" si="69"/>
        <v>0.1913650886948712</v>
      </c>
      <c r="H759" s="128">
        <f t="shared" si="70"/>
        <v>28976.119000000006</v>
      </c>
      <c r="I759" s="122">
        <f t="shared" si="71"/>
        <v>-0.25719467289117631</v>
      </c>
      <c r="J759" s="128">
        <f t="shared" si="72"/>
        <v>98.162066836967227</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0.12327649769585253</v>
      </c>
      <c r="F760" s="128">
        <f t="shared" si="68"/>
        <v>26.750999999999998</v>
      </c>
      <c r="G760" s="122">
        <f t="shared" si="69"/>
        <v>0.1240309210265622</v>
      </c>
      <c r="H760" s="128">
        <f t="shared" si="70"/>
        <v>18780.513999999996</v>
      </c>
      <c r="I760" s="122">
        <f t="shared" si="71"/>
        <v>-0.25922079842459811</v>
      </c>
      <c r="J760" s="128">
        <f t="shared" si="72"/>
        <v>99.391745764309775</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8.1718894009216586E-2</v>
      </c>
      <c r="F761" s="128">
        <f t="shared" si="68"/>
        <v>17.733000000000001</v>
      </c>
      <c r="G761" s="122">
        <f t="shared" si="69"/>
        <v>8.364583470921555E-2</v>
      </c>
      <c r="H761" s="128">
        <f t="shared" si="70"/>
        <v>12665.485000000001</v>
      </c>
      <c r="I761" s="122">
        <f t="shared" si="71"/>
        <v>-0.55485679260129017</v>
      </c>
      <c r="J761" s="128">
        <f t="shared" si="72"/>
        <v>97.696310035403755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0.33269124423963126</v>
      </c>
      <c r="F762" s="128">
        <f t="shared" si="68"/>
        <v>72.193999999999988</v>
      </c>
      <c r="G762" s="122">
        <f t="shared" si="69"/>
        <v>0.32993869949411558</v>
      </c>
      <c r="H762" s="128">
        <f t="shared" si="70"/>
        <v>49958.657999999996</v>
      </c>
      <c r="I762" s="122">
        <f t="shared" si="71"/>
        <v>-2.7642135435468649E-2</v>
      </c>
      <c r="J762" s="128">
        <f t="shared" si="72"/>
        <v>100.83425943962806</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0.14976497695852534</v>
      </c>
      <c r="F763" s="128">
        <f t="shared" si="68"/>
        <v>32.498999999999995</v>
      </c>
      <c r="G763" s="122">
        <f t="shared" si="69"/>
        <v>0.15282156018439022</v>
      </c>
      <c r="H763" s="128">
        <f t="shared" si="70"/>
        <v>23139.934999999998</v>
      </c>
      <c r="I763" s="122">
        <f t="shared" si="71"/>
        <v>-0.32667189641081168</v>
      </c>
      <c r="J763" s="128">
        <f t="shared" si="72"/>
        <v>97.999900523082673</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0.21522580645161291</v>
      </c>
      <c r="F764" s="128">
        <f t="shared" si="68"/>
        <v>46.704000000000001</v>
      </c>
      <c r="G764" s="122">
        <f t="shared" si="69"/>
        <v>0.21794608963267245</v>
      </c>
      <c r="H764" s="128">
        <f t="shared" si="70"/>
        <v>33000.960999999996</v>
      </c>
      <c r="I764" s="122">
        <f t="shared" si="71"/>
        <v>-0.34312832110766972</v>
      </c>
      <c r="J764" s="128">
        <f t="shared" si="72"/>
        <v>98.751855018071524</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0.32230875576036866</v>
      </c>
      <c r="F765" s="128">
        <f t="shared" si="68"/>
        <v>69.941000000000003</v>
      </c>
      <c r="G765" s="122">
        <f t="shared" si="69"/>
        <v>0.32769891294297898</v>
      </c>
      <c r="H765" s="128">
        <f t="shared" si="70"/>
        <v>49619.513999999996</v>
      </c>
      <c r="I765" s="122">
        <f t="shared" si="71"/>
        <v>-0.5980746340058577</v>
      </c>
      <c r="J765" s="128">
        <f t="shared" si="72"/>
        <v>98.355149507759208</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0.16109677419354843</v>
      </c>
      <c r="F766" s="128">
        <f t="shared" si="68"/>
        <v>34.958000000000006</v>
      </c>
      <c r="G766" s="122">
        <f t="shared" si="69"/>
        <v>0.16783313740770583</v>
      </c>
      <c r="H766" s="128">
        <f t="shared" si="70"/>
        <v>25412.958000000002</v>
      </c>
      <c r="I766" s="122">
        <f t="shared" si="71"/>
        <v>-0.32092905744936967</v>
      </c>
      <c r="J766" s="128">
        <f t="shared" si="72"/>
        <v>95.98627343908062</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0.19141474654377877</v>
      </c>
      <c r="F767" s="128">
        <f t="shared" si="68"/>
        <v>41.536999999999992</v>
      </c>
      <c r="G767" s="122">
        <f t="shared" si="69"/>
        <v>0.19303152201191406</v>
      </c>
      <c r="H767" s="128">
        <f t="shared" si="70"/>
        <v>29228.447000000004</v>
      </c>
      <c r="I767" s="122">
        <f t="shared" si="71"/>
        <v>-7.5819222893165061E-2</v>
      </c>
      <c r="J767" s="128">
        <f t="shared" si="72"/>
        <v>99.162429301036383</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8.6396313364055288E-2</v>
      </c>
      <c r="F768" s="128">
        <f t="shared" si="68"/>
        <v>18.747999999999998</v>
      </c>
      <c r="G768" s="122">
        <f t="shared" si="69"/>
        <v>8.9247599360710111E-2</v>
      </c>
      <c r="H768" s="128">
        <f t="shared" si="70"/>
        <v>13513.693000000003</v>
      </c>
      <c r="I768" s="122">
        <f t="shared" si="71"/>
        <v>-0.2332991947543554</v>
      </c>
      <c r="J768" s="128">
        <f t="shared" si="72"/>
        <v>96.805195862881604</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0.31009677419354836</v>
      </c>
      <c r="F769" s="128">
        <f t="shared" si="68"/>
        <v>67.290999999999997</v>
      </c>
      <c r="G769" s="122">
        <f t="shared" si="69"/>
        <v>0.31031343037155418</v>
      </c>
      <c r="H769" s="128">
        <f t="shared" si="70"/>
        <v>46987.03899999999</v>
      </c>
      <c r="I769" s="122">
        <f t="shared" si="71"/>
        <v>-0.15578674386118824</v>
      </c>
      <c r="J769" s="128">
        <f t="shared" si="72"/>
        <v>99.930181501410871</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0.13690783410138249</v>
      </c>
      <c r="F770" s="128">
        <f t="shared" si="68"/>
        <v>29.709000000000003</v>
      </c>
      <c r="G770" s="122">
        <f t="shared" si="69"/>
        <v>0.14279175527348137</v>
      </c>
      <c r="H770" s="128">
        <f t="shared" si="70"/>
        <v>21621.242000000002</v>
      </c>
      <c r="I770" s="122">
        <f t="shared" si="71"/>
        <v>-0.67723375586180867</v>
      </c>
      <c r="J770" s="128">
        <f t="shared" si="72"/>
        <v>95.879369112852686</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0.21664055299539167</v>
      </c>
      <c r="F771" s="128">
        <f t="shared" si="68"/>
        <v>47.010999999999996</v>
      </c>
      <c r="G771" s="122">
        <f t="shared" si="69"/>
        <v>0.22564708290956159</v>
      </c>
      <c r="H771" s="128">
        <f t="shared" si="70"/>
        <v>34167.03</v>
      </c>
      <c r="I771" s="122">
        <f t="shared" si="71"/>
        <v>-0.45689417954087469</v>
      </c>
      <c r="J771" s="128">
        <f t="shared" si="72"/>
        <v>96.008576845737608</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0.22999078341013829</v>
      </c>
      <c r="F772" s="128">
        <f t="shared" si="68"/>
        <v>49.908000000000008</v>
      </c>
      <c r="G772" s="122">
        <f t="shared" si="69"/>
        <v>0.23099230606664997</v>
      </c>
      <c r="H772" s="128">
        <f t="shared" si="70"/>
        <v>34976.393000000004</v>
      </c>
      <c r="I772" s="122">
        <f t="shared" si="71"/>
        <v>-0.26524779123435782</v>
      </c>
      <c r="J772" s="128">
        <f t="shared" si="72"/>
        <v>99.566425967355514</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0.12828571428571431</v>
      </c>
      <c r="F773" s="128">
        <f t="shared" si="68"/>
        <v>27.838000000000005</v>
      </c>
      <c r="G773" s="122">
        <f t="shared" si="69"/>
        <v>0.13255797857586288</v>
      </c>
      <c r="H773" s="128">
        <f t="shared" si="70"/>
        <v>20071.664000000004</v>
      </c>
      <c r="I773" s="122">
        <f t="shared" si="71"/>
        <v>-0.56397151673598389</v>
      </c>
      <c r="J773" s="128">
        <f t="shared" si="72"/>
        <v>96.777059867653648</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7.9907834101382483E-2</v>
      </c>
      <c r="F774" s="128">
        <f t="shared" si="68"/>
        <v>17.34</v>
      </c>
      <c r="G774" s="122">
        <f t="shared" si="69"/>
        <v>8.2454087360815748E-2</v>
      </c>
      <c r="H774" s="128">
        <f t="shared" si="70"/>
        <v>12485.032999999999</v>
      </c>
      <c r="I774" s="122">
        <f t="shared" si="71"/>
        <v>-0.43541405514658627</v>
      </c>
      <c r="J774" s="128">
        <f t="shared" si="72"/>
        <v>96.911913840861558</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6.6456221198156668E-2</v>
      </c>
      <c r="F775" s="128">
        <f t="shared" si="68"/>
        <v>14.420999999999998</v>
      </c>
      <c r="G775" s="122">
        <f t="shared" si="69"/>
        <v>6.8561571279504394E-2</v>
      </c>
      <c r="H775" s="128">
        <f t="shared" si="70"/>
        <v>10381.455999999996</v>
      </c>
      <c r="I775" s="122">
        <f t="shared" si="71"/>
        <v>-0.4016997234337753</v>
      </c>
      <c r="J775" s="128">
        <f t="shared" si="72"/>
        <v>96.929256371962566</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0.41931797235023049</v>
      </c>
      <c r="F776" s="128">
        <f t="shared" si="68"/>
        <v>90.992000000000019</v>
      </c>
      <c r="G776" s="122">
        <f t="shared" si="69"/>
        <v>0.41867147234806956</v>
      </c>
      <c r="H776" s="128">
        <f t="shared" si="70"/>
        <v>63394.396999999997</v>
      </c>
      <c r="I776" s="122">
        <f t="shared" si="71"/>
        <v>0.36279195857157936</v>
      </c>
      <c r="J776" s="128">
        <f t="shared" si="72"/>
        <v>100.1544170178434</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0.18747004608294929</v>
      </c>
      <c r="F777" s="128">
        <f t="shared" ref="F777:F803" si="74">SUMPRODUCT($K$2:$AI$2,$K777:$AI777)</f>
        <v>40.680999999999997</v>
      </c>
      <c r="G777" s="122">
        <f t="shared" ref="G777:G803" si="75">SUMPRODUCT($K$3:$AI$3,$K777:$AI777)/$J$3</f>
        <v>0.19461741008334543</v>
      </c>
      <c r="H777" s="128">
        <f t="shared" ref="H777:H803" si="76">SUMPRODUCT($K$3:$AI$3,$K777:$AI777)</f>
        <v>29468.578999999998</v>
      </c>
      <c r="I777" s="122">
        <f t="shared" ref="I777:I803" si="77">CORREL($K$4:$AI$4,$K777:$AI777)</f>
        <v>-0.64550736929910313</v>
      </c>
      <c r="J777" s="128">
        <f t="shared" si="72"/>
        <v>96.327479644634423</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0.39917050691244232</v>
      </c>
      <c r="F778" s="128">
        <f t="shared" si="74"/>
        <v>86.61999999999999</v>
      </c>
      <c r="G778" s="122">
        <f t="shared" si="75"/>
        <v>0.39933149295328152</v>
      </c>
      <c r="H778" s="128">
        <f t="shared" si="76"/>
        <v>60465.975999999981</v>
      </c>
      <c r="I778" s="122">
        <f t="shared" si="77"/>
        <v>-6.6896184451818219E-2</v>
      </c>
      <c r="J778" s="128">
        <f t="shared" ref="J778:J803" si="78">$E778/$G778*100</f>
        <v>99.959686114498851</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0.46250691244239633</v>
      </c>
      <c r="F779" s="128">
        <f t="shared" si="74"/>
        <v>100.364</v>
      </c>
      <c r="G779" s="122">
        <f t="shared" si="75"/>
        <v>0.46218900659102619</v>
      </c>
      <c r="H779" s="128">
        <f t="shared" si="76"/>
        <v>69983.735000000001</v>
      </c>
      <c r="I779" s="122">
        <f t="shared" si="77"/>
        <v>0.11857128070773157</v>
      </c>
      <c r="J779" s="128">
        <f t="shared" si="78"/>
        <v>100.06878265100137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0.38058525345622124</v>
      </c>
      <c r="F780" s="128">
        <f t="shared" si="74"/>
        <v>82.587000000000003</v>
      </c>
      <c r="G780" s="122">
        <f t="shared" si="75"/>
        <v>0.38533332893051025</v>
      </c>
      <c r="H780" s="128">
        <f t="shared" si="76"/>
        <v>58346.402000000002</v>
      </c>
      <c r="I780" s="122">
        <f t="shared" si="77"/>
        <v>-0.22929547543419992</v>
      </c>
      <c r="J780" s="128">
        <f t="shared" si="78"/>
        <v>98.767800468371831</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0.15913364055299536</v>
      </c>
      <c r="F781" s="128">
        <f t="shared" si="74"/>
        <v>34.531999999999996</v>
      </c>
      <c r="G781" s="122">
        <f t="shared" si="75"/>
        <v>0.16454482954470404</v>
      </c>
      <c r="H781" s="128">
        <f t="shared" si="76"/>
        <v>24915.048999999995</v>
      </c>
      <c r="I781" s="122">
        <f t="shared" si="77"/>
        <v>-0.48383540677204978</v>
      </c>
      <c r="J781" s="128">
        <f t="shared" si="78"/>
        <v>96.711419613316664</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0.10674193548387099</v>
      </c>
      <c r="F782" s="128">
        <f t="shared" si="74"/>
        <v>23.163000000000007</v>
      </c>
      <c r="G782" s="122">
        <f t="shared" si="75"/>
        <v>0.11346643067534903</v>
      </c>
      <c r="H782" s="128">
        <f t="shared" si="76"/>
        <v>17180.86</v>
      </c>
      <c r="I782" s="122">
        <f t="shared" si="77"/>
        <v>-0.51305379956354524</v>
      </c>
      <c r="J782" s="128">
        <f t="shared" si="78"/>
        <v>94.073581806130647</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0.38675115207373273</v>
      </c>
      <c r="F783" s="128">
        <f t="shared" si="74"/>
        <v>83.924999999999997</v>
      </c>
      <c r="G783" s="122">
        <f t="shared" si="75"/>
        <v>0.38789274722952355</v>
      </c>
      <c r="H783" s="128">
        <f t="shared" si="76"/>
        <v>58733.943999999996</v>
      </c>
      <c r="I783" s="122">
        <f t="shared" si="77"/>
        <v>8.2434791127855955E-2</v>
      </c>
      <c r="J783" s="128">
        <f t="shared" si="78"/>
        <v>99.705693090694652</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0.2543548387096774</v>
      </c>
      <c r="F784" s="128">
        <f t="shared" si="74"/>
        <v>55.195</v>
      </c>
      <c r="G784" s="122">
        <f t="shared" si="75"/>
        <v>0.25843765602504326</v>
      </c>
      <c r="H784" s="128">
        <f t="shared" si="76"/>
        <v>39132.112999999998</v>
      </c>
      <c r="I784" s="122">
        <f t="shared" si="77"/>
        <v>-0.51645354912671582</v>
      </c>
      <c r="J784" s="128">
        <f t="shared" si="78"/>
        <v>98.420192560881986</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0.37568202764976955</v>
      </c>
      <c r="F785" s="128">
        <f t="shared" si="74"/>
        <v>81.522999999999996</v>
      </c>
      <c r="G785" s="122">
        <f t="shared" si="75"/>
        <v>0.37500073967427905</v>
      </c>
      <c r="H785" s="128">
        <f t="shared" si="76"/>
        <v>56781.861999999986</v>
      </c>
      <c r="I785" s="122">
        <f t="shared" si="77"/>
        <v>5.4177267537324221E-2</v>
      </c>
      <c r="J785" s="128">
        <f t="shared" si="78"/>
        <v>100.18167643511377</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0.3684147465437787</v>
      </c>
      <c r="F786" s="128">
        <f t="shared" si="74"/>
        <v>79.945999999999984</v>
      </c>
      <c r="G786" s="122">
        <f t="shared" si="75"/>
        <v>0.36859936731432186</v>
      </c>
      <c r="H786" s="128">
        <f t="shared" si="76"/>
        <v>55812.578999999991</v>
      </c>
      <c r="I786" s="122">
        <f t="shared" si="77"/>
        <v>-4.9813960363794055E-3</v>
      </c>
      <c r="J786" s="128">
        <f t="shared" si="78"/>
        <v>99.949912890006203</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0.38799539170506908</v>
      </c>
      <c r="F787" s="128">
        <f t="shared" si="74"/>
        <v>84.194999999999993</v>
      </c>
      <c r="G787" s="122">
        <f t="shared" si="75"/>
        <v>0.39329735566445206</v>
      </c>
      <c r="H787" s="128">
        <f t="shared" si="76"/>
        <v>59552.298999999999</v>
      </c>
      <c r="I787" s="122">
        <f t="shared" si="77"/>
        <v>-0.32833151824959572</v>
      </c>
      <c r="J787" s="128">
        <f t="shared" si="78"/>
        <v>98.651919754094038</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0.12274193548387098</v>
      </c>
      <c r="F788" s="128">
        <f t="shared" si="74"/>
        <v>26.635000000000002</v>
      </c>
      <c r="G788" s="122">
        <f t="shared" si="75"/>
        <v>0.12696061234463538</v>
      </c>
      <c r="H788" s="128">
        <f t="shared" si="76"/>
        <v>19224.121999999999</v>
      </c>
      <c r="I788" s="122">
        <f t="shared" si="77"/>
        <v>-0.46257791131697629</v>
      </c>
      <c r="J788" s="128">
        <f t="shared" si="78"/>
        <v>96.677176659078512</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0.11224884792626727</v>
      </c>
      <c r="F789" s="128">
        <f t="shared" si="74"/>
        <v>24.357999999999997</v>
      </c>
      <c r="G789" s="122">
        <f t="shared" si="75"/>
        <v>0.11689474170838342</v>
      </c>
      <c r="H789" s="128">
        <f t="shared" si="76"/>
        <v>17699.968000000001</v>
      </c>
      <c r="I789" s="122">
        <f t="shared" si="77"/>
        <v>-0.42118063793334115</v>
      </c>
      <c r="J789" s="128">
        <f t="shared" si="78"/>
        <v>96.025575047929678</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0.4377188940092166</v>
      </c>
      <c r="F790" s="128">
        <f t="shared" si="74"/>
        <v>94.984999999999999</v>
      </c>
      <c r="G790" s="122">
        <f t="shared" si="75"/>
        <v>0.43802681979685376</v>
      </c>
      <c r="H790" s="128">
        <f t="shared" si="76"/>
        <v>66325.145000000004</v>
      </c>
      <c r="I790" s="122">
        <f t="shared" si="77"/>
        <v>0.28808390199379624</v>
      </c>
      <c r="J790" s="128">
        <f t="shared" si="78"/>
        <v>99.929701613298477</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0.21111981566820279</v>
      </c>
      <c r="F791" s="128">
        <f t="shared" si="74"/>
        <v>45.813000000000002</v>
      </c>
      <c r="G791" s="122">
        <f t="shared" si="75"/>
        <v>0.21673351252823309</v>
      </c>
      <c r="H791" s="128">
        <f t="shared" si="76"/>
        <v>32817.354999999996</v>
      </c>
      <c r="I791" s="122">
        <f t="shared" si="77"/>
        <v>-0.32375390528680154</v>
      </c>
      <c r="J791" s="128">
        <f t="shared" si="78"/>
        <v>97.40986209536976</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0.21550230414746546</v>
      </c>
      <c r="F792" s="128">
        <f t="shared" si="74"/>
        <v>46.764000000000003</v>
      </c>
      <c r="G792" s="122">
        <f t="shared" si="75"/>
        <v>0.21998376018703189</v>
      </c>
      <c r="H792" s="128">
        <f t="shared" si="76"/>
        <v>33309.500999999997</v>
      </c>
      <c r="I792" s="122">
        <f t="shared" si="77"/>
        <v>-0.38399593114736297</v>
      </c>
      <c r="J792" s="128">
        <f t="shared" si="78"/>
        <v>97.962824148584303</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0.38062672811059911</v>
      </c>
      <c r="F793" s="128">
        <f t="shared" si="74"/>
        <v>82.596000000000004</v>
      </c>
      <c r="G793" s="122">
        <f t="shared" si="75"/>
        <v>0.38266847402554516</v>
      </c>
      <c r="H793" s="128">
        <f t="shared" si="76"/>
        <v>57942.894999999997</v>
      </c>
      <c r="I793" s="122">
        <f t="shared" si="77"/>
        <v>-0.24203501896932003</v>
      </c>
      <c r="J793" s="128">
        <f t="shared" si="78"/>
        <v>99.466445225166439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0.30031336405529951</v>
      </c>
      <c r="F794" s="128">
        <f t="shared" si="74"/>
        <v>65.167999999999992</v>
      </c>
      <c r="G794" s="122">
        <f t="shared" si="75"/>
        <v>0.30634093040457544</v>
      </c>
      <c r="H794" s="128">
        <f t="shared" si="76"/>
        <v>46385.531000000003</v>
      </c>
      <c r="I794" s="122">
        <f t="shared" si="77"/>
        <v>-0.38278417875540977</v>
      </c>
      <c r="J794" s="128">
        <f t="shared" si="78"/>
        <v>98.032399280985572</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0.20049769585253463</v>
      </c>
      <c r="F795" s="128">
        <f t="shared" si="74"/>
        <v>43.508000000000017</v>
      </c>
      <c r="G795" s="122">
        <f t="shared" si="75"/>
        <v>0.2030590880872816</v>
      </c>
      <c r="H795" s="128">
        <f t="shared" si="76"/>
        <v>30746.801000000003</v>
      </c>
      <c r="I795" s="122">
        <f t="shared" si="77"/>
        <v>-0.1862070163015557</v>
      </c>
      <c r="J795" s="128">
        <f t="shared" si="78"/>
        <v>98.738597588084303</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0.1187373271889401</v>
      </c>
      <c r="F796" s="128">
        <f t="shared" si="74"/>
        <v>25.766000000000002</v>
      </c>
      <c r="G796" s="122">
        <f t="shared" si="75"/>
        <v>0.12287370061683552</v>
      </c>
      <c r="H796" s="128">
        <f t="shared" si="76"/>
        <v>18605.29</v>
      </c>
      <c r="I796" s="122">
        <f t="shared" si="77"/>
        <v>-0.46787995838624102</v>
      </c>
      <c r="J796" s="128">
        <f t="shared" si="78"/>
        <v>96.633638112036593</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0.3760552995391705</v>
      </c>
      <c r="F797" s="128">
        <f t="shared" si="74"/>
        <v>81.603999999999999</v>
      </c>
      <c r="G797" s="122">
        <f t="shared" si="75"/>
        <v>0.37603564965856107</v>
      </c>
      <c r="H797" s="128">
        <f t="shared" si="76"/>
        <v>56938.565999999999</v>
      </c>
      <c r="I797" s="122">
        <f t="shared" si="77"/>
        <v>-0.11253598891171426</v>
      </c>
      <c r="J797" s="128">
        <f t="shared" si="78"/>
        <v>100.00522553662859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0.22617972350230417</v>
      </c>
      <c r="F798" s="128">
        <f t="shared" si="74"/>
        <v>49.081000000000003</v>
      </c>
      <c r="G798" s="122">
        <f t="shared" si="75"/>
        <v>0.23291065130961972</v>
      </c>
      <c r="H798" s="128">
        <f t="shared" si="76"/>
        <v>35266.864999999998</v>
      </c>
      <c r="I798" s="122">
        <f t="shared" si="77"/>
        <v>-0.58823273597138093</v>
      </c>
      <c r="J798" s="128">
        <f t="shared" si="78"/>
        <v>97.110081583015372</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0.22283410138248849</v>
      </c>
      <c r="F799" s="128">
        <f t="shared" si="74"/>
        <v>48.355000000000004</v>
      </c>
      <c r="G799" s="122">
        <f t="shared" si="75"/>
        <v>0.22642294179027592</v>
      </c>
      <c r="H799" s="128">
        <f t="shared" si="76"/>
        <v>34284.508999999998</v>
      </c>
      <c r="I799" s="122">
        <f t="shared" si="77"/>
        <v>-0.34353919600847788</v>
      </c>
      <c r="J799" s="128">
        <f t="shared" si="78"/>
        <v>98.414983755881252</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0.25596313364055306</v>
      </c>
      <c r="F800" s="128">
        <f t="shared" si="74"/>
        <v>55.544000000000011</v>
      </c>
      <c r="G800" s="122">
        <f t="shared" si="75"/>
        <v>0.25622429301668237</v>
      </c>
      <c r="H800" s="128">
        <f t="shared" si="76"/>
        <v>38796.970000000008</v>
      </c>
      <c r="I800" s="122">
        <f t="shared" si="77"/>
        <v>-0.15996679523246579</v>
      </c>
      <c r="J800" s="128">
        <f t="shared" si="78"/>
        <v>99.898073920683117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0.38165437788018436</v>
      </c>
      <c r="F801" s="128">
        <f t="shared" si="74"/>
        <v>82.819000000000003</v>
      </c>
      <c r="G801" s="122">
        <f t="shared" si="75"/>
        <v>0.38361656474131212</v>
      </c>
      <c r="H801" s="128">
        <f t="shared" si="76"/>
        <v>58086.453000000001</v>
      </c>
      <c r="I801" s="122">
        <f t="shared" si="77"/>
        <v>-0.15451887539072903</v>
      </c>
      <c r="J801" s="128">
        <f t="shared" si="78"/>
        <v>99.488503093590097</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9.2691244239631335E-2</v>
      </c>
      <c r="F802" s="128">
        <f t="shared" si="74"/>
        <v>20.114000000000001</v>
      </c>
      <c r="G802" s="122">
        <f t="shared" si="75"/>
        <v>0.10109090068551954</v>
      </c>
      <c r="H802" s="128">
        <f t="shared" si="76"/>
        <v>15306.981999999998</v>
      </c>
      <c r="I802" s="122">
        <f t="shared" si="77"/>
        <v>-0.58376774353113947</v>
      </c>
      <c r="J802" s="128">
        <f t="shared" si="78"/>
        <v>91.690986637839515</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7.801382488479261E-2</v>
      </c>
      <c r="F803" s="128">
        <f t="shared" si="74"/>
        <v>16.928999999999995</v>
      </c>
      <c r="G803" s="122">
        <f t="shared" si="75"/>
        <v>8.5292501551995137E-2</v>
      </c>
      <c r="H803" s="128">
        <f t="shared" si="76"/>
        <v>12914.82</v>
      </c>
      <c r="I803" s="122">
        <f t="shared" si="77"/>
        <v>-0.63490251049984248</v>
      </c>
      <c r="J803" s="128">
        <f t="shared" si="78"/>
        <v>91.466217387509303</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0.51512442396313374</v>
      </c>
      <c r="F804" s="128">
        <f>SUMPRODUCT($K$2:$AI$2,$K804:$AI804)</f>
        <v>111.78200000000001</v>
      </c>
      <c r="G804" s="122">
        <f>SUMPRODUCT($K$3:$AI$3,$K804:$AI804)/$J$3</f>
        <v>0.51147432273573823</v>
      </c>
      <c r="H804" s="128">
        <f>SUMPRODUCT($K$3:$AI$3,$K804:$AI804)</f>
        <v>77446.419000000009</v>
      </c>
      <c r="I804" s="122">
        <f>CORREL($K$4:$AI$4,$K804:$AI804)</f>
        <v>0.50406748339562013</v>
      </c>
      <c r="J804" s="128">
        <f>$E804/$G804*100</f>
        <v>100.71364310291709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ECED3-8F21-48B3-A685-86BE3534E58D}">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E2E7A-AE3E-418E-A345-7B9B2002C005}">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175.5567522208971</v>
      </c>
    </row>
    <row r="17" spans="13:16" ht="21" customHeight="1">
      <c r="M17" s="139" t="s">
        <v>1706</v>
      </c>
      <c r="N17" s="3"/>
      <c r="O17" s="3"/>
      <c r="P17" s="140">
        <f t="shared" si="0"/>
        <v>36.66858804473484</v>
      </c>
    </row>
    <row r="18" spans="13:16" ht="21" customHeight="1">
      <c r="M18" s="139" t="s">
        <v>1707</v>
      </c>
      <c r="N18" s="3"/>
      <c r="O18" s="3"/>
      <c r="P18" s="140">
        <f t="shared" si="0"/>
        <v>0</v>
      </c>
    </row>
    <row r="19" spans="13:16" ht="21" customHeight="1">
      <c r="M19" s="139" t="s">
        <v>1708</v>
      </c>
      <c r="N19" s="3"/>
      <c r="O19" s="3"/>
      <c r="P19" s="140">
        <f t="shared" si="0"/>
        <v>178.19439262497005</v>
      </c>
    </row>
    <row r="20" spans="13:16" ht="21" customHeight="1" thickBot="1">
      <c r="M20" s="141" t="s">
        <v>1709</v>
      </c>
      <c r="N20" s="142"/>
      <c r="O20" s="142"/>
      <c r="P20" s="143">
        <f t="shared" si="0"/>
        <v>40.304323819232081</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101.32318306519817</v>
      </c>
    </row>
    <row r="25" spans="13:16" ht="21" customHeight="1">
      <c r="M25" s="144" t="s">
        <v>1714</v>
      </c>
      <c r="N25" s="13"/>
      <c r="O25" s="13"/>
      <c r="P25" s="145">
        <f t="shared" si="0"/>
        <v>26.592543550833536</v>
      </c>
    </row>
    <row r="26" spans="13:16" ht="21" customHeight="1">
      <c r="M26" s="144" t="s">
        <v>1715</v>
      </c>
      <c r="N26" s="13"/>
      <c r="O26" s="13"/>
      <c r="P26" s="145">
        <f t="shared" si="0"/>
        <v>104.92786675650927</v>
      </c>
    </row>
    <row r="27" spans="13:16" ht="21" customHeight="1">
      <c r="M27" s="144" t="s">
        <v>1716</v>
      </c>
      <c r="N27" s="13"/>
      <c r="O27" s="13"/>
      <c r="P27" s="145">
        <f t="shared" si="0"/>
        <v>0</v>
      </c>
    </row>
    <row r="28" spans="13:16" ht="21" customHeight="1" thickBot="1">
      <c r="M28" s="146" t="s">
        <v>1717</v>
      </c>
      <c r="N28" s="147"/>
      <c r="O28" s="147"/>
      <c r="P28" s="148">
        <f t="shared" si="0"/>
        <v>70.742378425224004</v>
      </c>
    </row>
    <row r="29" spans="13:16" ht="21" customHeight="1" thickTop="1">
      <c r="M29" s="149" t="s">
        <v>1718</v>
      </c>
      <c r="N29" s="22"/>
      <c r="O29" s="22"/>
      <c r="P29" s="150">
        <f t="shared" si="0"/>
        <v>114.0987410872101</v>
      </c>
    </row>
    <row r="30" spans="13:16" ht="21" customHeight="1">
      <c r="M30" s="149" t="s">
        <v>1719</v>
      </c>
      <c r="N30" s="22"/>
      <c r="O30" s="22"/>
      <c r="P30" s="150">
        <f t="shared" si="0"/>
        <v>93.331275169252123</v>
      </c>
    </row>
    <row r="31" spans="13:16" ht="21" customHeight="1">
      <c r="M31" s="149" t="s">
        <v>1720</v>
      </c>
      <c r="N31" s="22"/>
      <c r="O31" s="22"/>
      <c r="P31" s="150">
        <f t="shared" si="0"/>
        <v>133.99162976415079</v>
      </c>
    </row>
    <row r="32" spans="13:16" ht="21" customHeight="1">
      <c r="M32" s="149" t="s">
        <v>1721</v>
      </c>
      <c r="N32" s="22"/>
      <c r="O32" s="22"/>
      <c r="P32" s="150">
        <f t="shared" si="0"/>
        <v>63.222468736050317</v>
      </c>
    </row>
    <row r="33" spans="1:16" ht="21" customHeight="1" thickBot="1">
      <c r="M33" s="151" t="s">
        <v>1722</v>
      </c>
      <c r="N33" s="152"/>
      <c r="O33" s="152"/>
      <c r="P33" s="153">
        <f t="shared" si="0"/>
        <v>0</v>
      </c>
    </row>
    <row r="34" spans="1:16" ht="21" customHeight="1" thickTop="1">
      <c r="M34" s="154" t="s">
        <v>1723</v>
      </c>
      <c r="N34" s="29"/>
      <c r="O34" s="29"/>
      <c r="P34" s="155">
        <f t="shared" si="0"/>
        <v>111.33384893636386</v>
      </c>
    </row>
    <row r="35" spans="1:16" ht="21" customHeight="1">
      <c r="M35" s="154" t="s">
        <v>1724</v>
      </c>
      <c r="N35" s="29"/>
      <c r="O35" s="29"/>
      <c r="P35" s="155">
        <f t="shared" si="0"/>
        <v>148.65714313689017</v>
      </c>
    </row>
    <row r="36" spans="1:16" ht="21" customHeight="1">
      <c r="M36" s="154" t="s">
        <v>1725</v>
      </c>
      <c r="N36" s="29"/>
      <c r="O36" s="29"/>
      <c r="P36" s="155">
        <f t="shared" si="0"/>
        <v>282.07090837848432</v>
      </c>
    </row>
    <row r="37" spans="1:16" ht="21" customHeight="1">
      <c r="M37" s="154" t="s">
        <v>1726</v>
      </c>
      <c r="N37" s="29"/>
      <c r="O37" s="29"/>
      <c r="P37" s="155">
        <f t="shared" si="0"/>
        <v>104.41659903992959</v>
      </c>
    </row>
    <row r="38" spans="1:16" ht="21" customHeight="1">
      <c r="M38" s="154" t="s">
        <v>1727</v>
      </c>
      <c r="N38" s="29"/>
      <c r="O38" s="29"/>
      <c r="P38" s="155">
        <f t="shared" si="0"/>
        <v>262.89728176017502</v>
      </c>
    </row>
    <row r="39" spans="1:16" ht="21" customHeight="1">
      <c r="M39" s="154" t="s">
        <v>1728</v>
      </c>
      <c r="N39" s="29"/>
      <c r="O39" s="29"/>
      <c r="P39" s="155">
        <f t="shared" si="0"/>
        <v>17.768314880423432</v>
      </c>
    </row>
    <row r="40" spans="1:16" ht="21" customHeight="1">
      <c r="M40" s="154" t="s">
        <v>1729</v>
      </c>
      <c r="N40" s="29"/>
      <c r="O40" s="29"/>
      <c r="P40" s="155">
        <f t="shared" si="0"/>
        <v>164.1236516074774</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7</v>
      </c>
      <c r="C49" s="158">
        <f>'Wellbeing Acorn Type'!F14</f>
        <v>3.2110091743119268E-2</v>
      </c>
      <c r="D49" s="159">
        <f>'Wellbeing Acorn Type'!K14</f>
        <v>175.5567522208971</v>
      </c>
      <c r="E49" s="158">
        <f>IF(C49&gt;0.1,0.1,C49)</f>
        <v>3.2110091743119268E-2</v>
      </c>
      <c r="F49" s="159">
        <f>IF(D49&gt;200,200,D49)</f>
        <v>175.5567522208971</v>
      </c>
      <c r="G49" s="156">
        <v>1.1000000000000001</v>
      </c>
    </row>
    <row r="50" spans="1:9" ht="14.5">
      <c r="A50" s="156">
        <v>1.2</v>
      </c>
      <c r="B50" s="157">
        <f>'Wellbeing Acorn Type'!E15</f>
        <v>3</v>
      </c>
      <c r="C50" s="158">
        <f>'Wellbeing Acorn Type'!F15</f>
        <v>1.3761467889908258E-2</v>
      </c>
      <c r="D50" s="159">
        <f>'Wellbeing Acorn Type'!K15</f>
        <v>36.66858804473484</v>
      </c>
      <c r="E50" s="158">
        <f t="shared" ref="E50:E73" si="1">IF(C50&gt;0.1,0.1,C50)</f>
        <v>1.3761467889908258E-2</v>
      </c>
      <c r="F50" s="159">
        <f t="shared" ref="F50:F73" si="2">IF(D50&gt;200,200,D50)</f>
        <v>36.66858804473484</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19</v>
      </c>
      <c r="C52" s="158">
        <f>'Wellbeing Acorn Type'!F17</f>
        <v>8.7155963302752298E-2</v>
      </c>
      <c r="D52" s="159">
        <f>'Wellbeing Acorn Type'!K17</f>
        <v>178.19439262497005</v>
      </c>
      <c r="E52" s="158">
        <f t="shared" si="1"/>
        <v>8.7155963302752298E-2</v>
      </c>
      <c r="F52" s="159">
        <f t="shared" si="2"/>
        <v>178.19439262497005</v>
      </c>
      <c r="G52" s="156">
        <v>1.4</v>
      </c>
      <c r="H52" s="38"/>
    </row>
    <row r="53" spans="1:9" ht="14.5">
      <c r="A53" s="156">
        <v>1.5</v>
      </c>
      <c r="B53" s="157">
        <f>'Wellbeing Acorn Type'!E18</f>
        <v>3</v>
      </c>
      <c r="C53" s="158">
        <f>'Wellbeing Acorn Type'!F18</f>
        <v>1.3761467889908258E-2</v>
      </c>
      <c r="D53" s="159">
        <f>'Wellbeing Acorn Type'!K18</f>
        <v>40.304323819232081</v>
      </c>
      <c r="E53" s="158">
        <f t="shared" si="1"/>
        <v>1.3761467889908258E-2</v>
      </c>
      <c r="F53" s="159">
        <f t="shared" si="2"/>
        <v>40.304323819232081</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11</v>
      </c>
      <c r="C57" s="158">
        <f>'Wellbeing Acorn Type'!F24</f>
        <v>5.0458715596330278E-2</v>
      </c>
      <c r="D57" s="159">
        <f>'Wellbeing Acorn Type'!K24</f>
        <v>101.32318306519817</v>
      </c>
      <c r="E57" s="158">
        <f t="shared" si="1"/>
        <v>5.0458715596330278E-2</v>
      </c>
      <c r="F57" s="159">
        <f t="shared" si="2"/>
        <v>101.32318306519817</v>
      </c>
      <c r="G57" s="156">
        <v>2.9</v>
      </c>
      <c r="H57" s="38"/>
      <c r="I57" s="48"/>
    </row>
    <row r="58" spans="1:9" ht="14.5">
      <c r="A58" s="160">
        <v>2.1</v>
      </c>
      <c r="B58" s="157">
        <f>'Wellbeing Acorn Type'!E25</f>
        <v>2</v>
      </c>
      <c r="C58" s="158">
        <f>'Wellbeing Acorn Type'!F25</f>
        <v>9.1743119266055051E-3</v>
      </c>
      <c r="D58" s="159">
        <f>'Wellbeing Acorn Type'!K25</f>
        <v>26.592543550833536</v>
      </c>
      <c r="E58" s="158">
        <f t="shared" si="1"/>
        <v>9.1743119266055051E-3</v>
      </c>
      <c r="F58" s="159">
        <f t="shared" si="2"/>
        <v>26.592543550833536</v>
      </c>
      <c r="G58" s="160">
        <v>2.1</v>
      </c>
      <c r="H58" s="38"/>
      <c r="I58" s="48"/>
    </row>
    <row r="59" spans="1:9" ht="14.5">
      <c r="A59" s="156">
        <v>2.11</v>
      </c>
      <c r="B59" s="157">
        <f>'Wellbeing Acorn Type'!E26</f>
        <v>4</v>
      </c>
      <c r="C59" s="158">
        <f>'Wellbeing Acorn Type'!F26</f>
        <v>1.834862385321101E-2</v>
      </c>
      <c r="D59" s="159">
        <f>'Wellbeing Acorn Type'!K26</f>
        <v>104.92786675650927</v>
      </c>
      <c r="E59" s="158">
        <f t="shared" si="1"/>
        <v>1.834862385321101E-2</v>
      </c>
      <c r="F59" s="159">
        <f t="shared" si="2"/>
        <v>104.92786675650927</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4</v>
      </c>
      <c r="C61" s="158">
        <f>'Wellbeing Acorn Type'!F28</f>
        <v>1.834862385321101E-2</v>
      </c>
      <c r="D61" s="159">
        <f>'Wellbeing Acorn Type'!K28</f>
        <v>70.742378425224004</v>
      </c>
      <c r="E61" s="158">
        <f t="shared" si="1"/>
        <v>1.834862385321101E-2</v>
      </c>
      <c r="F61" s="159">
        <f t="shared" si="2"/>
        <v>70.742378425224004</v>
      </c>
      <c r="G61" s="156">
        <v>2.13</v>
      </c>
      <c r="H61" s="38"/>
      <c r="I61" s="48"/>
    </row>
    <row r="62" spans="1:9" ht="14.5">
      <c r="A62" s="156">
        <v>3.14</v>
      </c>
      <c r="B62" s="157">
        <f>'Wellbeing Acorn Type'!E31</f>
        <v>10</v>
      </c>
      <c r="C62" s="158">
        <f>'Wellbeing Acorn Type'!F31</f>
        <v>4.5871559633027525E-2</v>
      </c>
      <c r="D62" s="159">
        <f>'Wellbeing Acorn Type'!K31</f>
        <v>114.0987410872101</v>
      </c>
      <c r="E62" s="158">
        <f t="shared" si="1"/>
        <v>4.5871559633027525E-2</v>
      </c>
      <c r="F62" s="159">
        <f t="shared" si="2"/>
        <v>114.0987410872101</v>
      </c>
      <c r="G62" s="156">
        <v>3.14</v>
      </c>
      <c r="H62" s="38"/>
      <c r="I62" s="48"/>
    </row>
    <row r="63" spans="1:9" ht="14.5">
      <c r="A63" s="156">
        <v>3.15</v>
      </c>
      <c r="B63" s="157">
        <f>'Wellbeing Acorn Type'!E32</f>
        <v>9</v>
      </c>
      <c r="C63" s="158">
        <f>'Wellbeing Acorn Type'!F32</f>
        <v>4.1284403669724773E-2</v>
      </c>
      <c r="D63" s="159">
        <f>'Wellbeing Acorn Type'!K32</f>
        <v>93.331275169252123</v>
      </c>
      <c r="E63" s="158">
        <f t="shared" si="1"/>
        <v>4.1284403669724773E-2</v>
      </c>
      <c r="F63" s="159">
        <f t="shared" si="2"/>
        <v>93.331275169252123</v>
      </c>
      <c r="G63" s="156">
        <v>3.15</v>
      </c>
      <c r="H63" s="38"/>
      <c r="I63" s="48"/>
    </row>
    <row r="64" spans="1:9" ht="14.5">
      <c r="A64" s="156">
        <v>3.16</v>
      </c>
      <c r="B64" s="157">
        <f>'Wellbeing Acorn Type'!E33</f>
        <v>18</v>
      </c>
      <c r="C64" s="158">
        <f>'Wellbeing Acorn Type'!F33</f>
        <v>8.2568807339449546E-2</v>
      </c>
      <c r="D64" s="159">
        <f>'Wellbeing Acorn Type'!K33</f>
        <v>133.99162976415079</v>
      </c>
      <c r="E64" s="158">
        <f t="shared" si="1"/>
        <v>8.2568807339449546E-2</v>
      </c>
      <c r="F64" s="159">
        <f t="shared" si="2"/>
        <v>133.99162976415079</v>
      </c>
      <c r="G64" s="156">
        <v>3.16</v>
      </c>
      <c r="H64" s="38"/>
      <c r="I64" s="48"/>
    </row>
    <row r="65" spans="1:9" ht="15" customHeight="1">
      <c r="A65" s="156">
        <v>3.17</v>
      </c>
      <c r="B65" s="157">
        <f>'Wellbeing Acorn Type'!E34</f>
        <v>10</v>
      </c>
      <c r="C65" s="158">
        <f>'Wellbeing Acorn Type'!F34</f>
        <v>4.5871559633027525E-2</v>
      </c>
      <c r="D65" s="159">
        <f>'Wellbeing Acorn Type'!K34</f>
        <v>63.222468736050317</v>
      </c>
      <c r="E65" s="158">
        <f t="shared" si="1"/>
        <v>4.5871559633027525E-2</v>
      </c>
      <c r="F65" s="159">
        <f t="shared" si="2"/>
        <v>63.222468736050317</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34</v>
      </c>
      <c r="C67" s="158">
        <f>'Wellbeing Acorn Type'!F38</f>
        <v>0.15596330275229359</v>
      </c>
      <c r="D67" s="159">
        <f>'Wellbeing Acorn Type'!K38</f>
        <v>111.33384893636386</v>
      </c>
      <c r="E67" s="158">
        <f t="shared" si="1"/>
        <v>0.1</v>
      </c>
      <c r="F67" s="159">
        <f t="shared" si="2"/>
        <v>111.33384893636386</v>
      </c>
      <c r="G67" s="156">
        <v>4.1900000000000004</v>
      </c>
      <c r="H67" s="38"/>
      <c r="I67" s="48"/>
    </row>
    <row r="68" spans="1:9" ht="15" customHeight="1">
      <c r="A68" s="160">
        <v>4.2</v>
      </c>
      <c r="B68" s="157">
        <f>'Wellbeing Acorn Type'!E39</f>
        <v>24</v>
      </c>
      <c r="C68" s="158">
        <f>'Wellbeing Acorn Type'!F39</f>
        <v>0.11009174311926606</v>
      </c>
      <c r="D68" s="159">
        <f>'Wellbeing Acorn Type'!K39</f>
        <v>148.65714313689017</v>
      </c>
      <c r="E68" s="158">
        <f t="shared" si="1"/>
        <v>0.1</v>
      </c>
      <c r="F68" s="159">
        <f t="shared" si="2"/>
        <v>148.65714313689017</v>
      </c>
      <c r="G68" s="160">
        <v>4.2</v>
      </c>
      <c r="H68" s="38"/>
      <c r="I68" s="48"/>
    </row>
    <row r="69" spans="1:9" ht="15" customHeight="1">
      <c r="A69" s="156">
        <v>4.21</v>
      </c>
      <c r="B69" s="157">
        <f>'Wellbeing Acorn Type'!E40</f>
        <v>11</v>
      </c>
      <c r="C69" s="158">
        <f>'Wellbeing Acorn Type'!F40</f>
        <v>5.0458715596330278E-2</v>
      </c>
      <c r="D69" s="159">
        <f>'Wellbeing Acorn Type'!K40</f>
        <v>282.07090837848432</v>
      </c>
      <c r="E69" s="158">
        <f t="shared" si="1"/>
        <v>5.0458715596330278E-2</v>
      </c>
      <c r="F69" s="159">
        <f t="shared" si="2"/>
        <v>200</v>
      </c>
      <c r="G69" s="156">
        <v>4.21</v>
      </c>
      <c r="H69" s="38"/>
      <c r="I69" s="48"/>
    </row>
    <row r="70" spans="1:9" ht="15" customHeight="1">
      <c r="A70" s="156">
        <v>4.22</v>
      </c>
      <c r="B70" s="157">
        <f>'Wellbeing Acorn Type'!E41</f>
        <v>1</v>
      </c>
      <c r="C70" s="158">
        <f>'Wellbeing Acorn Type'!F41</f>
        <v>4.5871559633027525E-3</v>
      </c>
      <c r="D70" s="159">
        <f>'Wellbeing Acorn Type'!K41</f>
        <v>104.41659903992959</v>
      </c>
      <c r="E70" s="158">
        <f t="shared" si="1"/>
        <v>4.5871559633027525E-3</v>
      </c>
      <c r="F70" s="159">
        <f t="shared" si="2"/>
        <v>104.41659903992959</v>
      </c>
      <c r="G70" s="156">
        <v>4.22</v>
      </c>
      <c r="H70" s="38"/>
      <c r="I70" s="48"/>
    </row>
    <row r="71" spans="1:9" ht="15" customHeight="1">
      <c r="A71" s="156">
        <v>4.2300000000000004</v>
      </c>
      <c r="B71" s="157">
        <f>'Wellbeing Acorn Type'!E42</f>
        <v>24</v>
      </c>
      <c r="C71" s="158">
        <f>'Wellbeing Acorn Type'!F42</f>
        <v>0.11009174311926606</v>
      </c>
      <c r="D71" s="159">
        <f>'Wellbeing Acorn Type'!K42</f>
        <v>262.89728176017502</v>
      </c>
      <c r="E71" s="158">
        <f t="shared" si="1"/>
        <v>0.1</v>
      </c>
      <c r="F71" s="159">
        <f t="shared" si="2"/>
        <v>200</v>
      </c>
      <c r="G71" s="156">
        <v>4.2300000000000004</v>
      </c>
      <c r="H71" s="38"/>
      <c r="I71" s="48"/>
    </row>
    <row r="72" spans="1:9" ht="15" customHeight="1">
      <c r="A72" s="156">
        <v>4.24</v>
      </c>
      <c r="B72" s="157">
        <f>'Wellbeing Acorn Type'!E43</f>
        <v>3</v>
      </c>
      <c r="C72" s="158">
        <f>'Wellbeing Acorn Type'!F43</f>
        <v>1.3761467889908258E-2</v>
      </c>
      <c r="D72" s="159">
        <f>'Wellbeing Acorn Type'!K43</f>
        <v>17.768314880423432</v>
      </c>
      <c r="E72" s="158">
        <f t="shared" si="1"/>
        <v>1.3761467889908258E-2</v>
      </c>
      <c r="F72" s="159">
        <f t="shared" si="2"/>
        <v>17.768314880423432</v>
      </c>
      <c r="G72" s="156">
        <v>4.24</v>
      </c>
      <c r="H72" s="38"/>
      <c r="I72" s="48"/>
    </row>
    <row r="73" spans="1:9" ht="15" customHeight="1">
      <c r="A73" s="156">
        <v>4.25</v>
      </c>
      <c r="B73" s="157">
        <f>'Wellbeing Acorn Type'!E44</f>
        <v>20</v>
      </c>
      <c r="C73" s="158">
        <f>'Wellbeing Acorn Type'!F44</f>
        <v>9.1743119266055051E-2</v>
      </c>
      <c r="D73" s="159">
        <f>'Wellbeing Acorn Type'!K44</f>
        <v>164.1236516074774</v>
      </c>
      <c r="E73" s="158">
        <f t="shared" si="1"/>
        <v>9.1743119266055051E-2</v>
      </c>
      <c r="F73" s="159">
        <f t="shared" si="2"/>
        <v>164.1236516074774</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4D9F0-2FE8-429E-A0C3-305B148E2AC2}">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95.600164599485964</v>
      </c>
      <c r="B19" s="40" t="str">
        <f>'Features Data'!AD18</f>
        <v>Asthma</v>
      </c>
      <c r="C19" s="173"/>
      <c r="D19" s="173"/>
      <c r="E19" s="173"/>
      <c r="F19" s="173"/>
      <c r="G19" s="173"/>
      <c r="H19" s="173"/>
      <c r="K19" s="174">
        <f>'Features Data'!AE18</f>
        <v>95.600164599485964</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96.555930181178894</v>
      </c>
      <c r="B20" s="40" t="str">
        <f>'Features Data'!AD19</f>
        <v>Congestive heart failure</v>
      </c>
      <c r="C20" s="173"/>
      <c r="D20" s="173"/>
      <c r="E20" s="173"/>
      <c r="F20" s="173"/>
      <c r="G20" s="173"/>
      <c r="H20" s="173"/>
      <c r="K20" s="174">
        <f>'Features Data'!AE19</f>
        <v>96.555930181178894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97.778288540847484</v>
      </c>
      <c r="B21" s="40" t="str">
        <f>'Features Data'!AD20</f>
        <v>Coronary heart disease</v>
      </c>
      <c r="C21" s="173"/>
      <c r="D21" s="173"/>
      <c r="E21" s="173"/>
      <c r="F21" s="173"/>
      <c r="G21" s="173"/>
      <c r="H21" s="173"/>
      <c r="K21" s="174">
        <f>'Features Data'!AE20</f>
        <v>97.778288540847484</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93.674829184699988</v>
      </c>
      <c r="B22" s="40" t="str">
        <f>'Features Data'!AD21</f>
        <v>Angina</v>
      </c>
      <c r="C22" s="173"/>
      <c r="D22" s="173"/>
      <c r="E22" s="173"/>
      <c r="F22" s="173"/>
      <c r="G22" s="173"/>
      <c r="H22" s="173"/>
      <c r="K22" s="174">
        <f>'Features Data'!AE21</f>
        <v>93.674829184699988</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95.017496771335558</v>
      </c>
      <c r="B23" s="40" t="str">
        <f>'Features Data'!AD22</f>
        <v>Heart attack or myocardial infarction</v>
      </c>
      <c r="C23" s="173"/>
      <c r="D23" s="173"/>
      <c r="E23" s="173"/>
      <c r="F23" s="173"/>
      <c r="G23" s="173"/>
      <c r="H23" s="173"/>
      <c r="K23" s="174">
        <f>'Features Data'!AE22</f>
        <v>95.017496771335558</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100.12426507535179</v>
      </c>
      <c r="B24" s="40" t="str">
        <f>'Features Data'!AD23</f>
        <v>Stroke</v>
      </c>
      <c r="C24" s="173"/>
      <c r="D24" s="173"/>
      <c r="E24" s="173"/>
      <c r="F24" s="173"/>
      <c r="G24" s="173"/>
      <c r="H24" s="173"/>
      <c r="K24" s="174">
        <f>'Features Data'!AE23</f>
        <v>100.12426507535179</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90.725705042765497</v>
      </c>
      <c r="B25" s="40" t="str">
        <f>'Features Data'!AD24</f>
        <v>Emphysema</v>
      </c>
      <c r="C25" s="173"/>
      <c r="D25" s="173"/>
      <c r="E25" s="173"/>
      <c r="F25" s="173"/>
      <c r="G25" s="173"/>
      <c r="H25" s="173"/>
      <c r="K25" s="174">
        <f>'Features Data'!AE24</f>
        <v>90.725705042765497</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103.65709978844255</v>
      </c>
      <c r="B26" s="40" t="str">
        <f>'Features Data'!AD25</f>
        <v>Hypothyroidism or an under-active thyroid</v>
      </c>
      <c r="C26" s="173"/>
      <c r="D26" s="173"/>
      <c r="E26" s="173"/>
      <c r="F26" s="173"/>
      <c r="G26" s="173"/>
      <c r="H26" s="173"/>
      <c r="K26" s="174">
        <f>'Features Data'!AE25</f>
        <v>103.65709978844255</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95.340641195717538</v>
      </c>
      <c r="B27" s="40" t="str">
        <f>'Features Data'!AD26</f>
        <v>Chronic bronchitis</v>
      </c>
      <c r="C27" s="173"/>
      <c r="D27" s="173"/>
      <c r="E27" s="173"/>
      <c r="F27" s="173"/>
      <c r="G27" s="173"/>
      <c r="H27" s="173"/>
      <c r="K27" s="174">
        <f>'Features Data'!AE26</f>
        <v>95.340641195717538</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97.678307422350798</v>
      </c>
      <c r="B28" s="40" t="str">
        <f>'Features Data'!AD27</f>
        <v>Any kind of liver condition</v>
      </c>
      <c r="C28" s="173"/>
      <c r="D28" s="173"/>
      <c r="E28" s="173"/>
      <c r="F28" s="173"/>
      <c r="G28" s="173"/>
      <c r="H28" s="173"/>
      <c r="K28" s="174">
        <f>'Features Data'!AE27</f>
        <v>97.678307422350798</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95.675604350541676</v>
      </c>
      <c r="B29" s="40" t="str">
        <f>'Features Data'!AD28</f>
        <v>Epilepsy</v>
      </c>
      <c r="C29" s="173"/>
      <c r="D29" s="173"/>
      <c r="E29" s="173"/>
      <c r="F29" s="173"/>
      <c r="G29" s="173"/>
      <c r="H29" s="173"/>
      <c r="K29" s="174">
        <f>'Features Data'!AE28</f>
        <v>95.675604350541676</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101.38856688842839</v>
      </c>
      <c r="B30" s="40" t="str">
        <f>'Features Data'!AD29</f>
        <v>High blood pressure/hypertension</v>
      </c>
      <c r="C30" s="173"/>
      <c r="D30" s="173"/>
      <c r="E30" s="173"/>
      <c r="F30" s="173"/>
      <c r="G30" s="173"/>
      <c r="H30" s="173"/>
      <c r="K30" s="174">
        <f>'Features Data'!AE29</f>
        <v>101.38856688842839</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99.78728254566235</v>
      </c>
      <c r="B31" s="40" t="str">
        <f>'Features Data'!AD30</f>
        <v>Multiple Sclerosis</v>
      </c>
      <c r="C31" s="173"/>
      <c r="D31" s="173"/>
      <c r="E31" s="173"/>
      <c r="F31" s="173"/>
      <c r="G31" s="173"/>
      <c r="H31" s="173"/>
      <c r="K31" s="174">
        <f>'Features Data'!AE30</f>
        <v>99.78728254566235</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88.124345195868329</v>
      </c>
      <c r="B32" s="40" t="str">
        <f>'Features Data'!AD31</f>
        <v>COPD (Chronic Obstructive Pulmonary Disease)</v>
      </c>
      <c r="C32" s="173"/>
      <c r="D32" s="173"/>
      <c r="E32" s="173"/>
      <c r="F32" s="173"/>
      <c r="G32" s="173"/>
      <c r="H32" s="173"/>
      <c r="K32" s="174">
        <f>'Features Data'!AE31</f>
        <v>88.124345195868329</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100.47906833221177</v>
      </c>
      <c r="B33" s="40" t="str">
        <f>'Features Data'!AD32</f>
        <v>Osteoarthritis</v>
      </c>
      <c r="C33" s="173"/>
      <c r="D33" s="173"/>
      <c r="E33" s="173"/>
      <c r="F33" s="173"/>
      <c r="G33" s="173"/>
      <c r="H33" s="173"/>
      <c r="K33" s="174">
        <f>'Features Data'!AE32</f>
        <v>100.47906833221177</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97.060278141369892</v>
      </c>
      <c r="B34" s="40" t="str">
        <f>'Features Data'!AD33</f>
        <v>Rheumatoid arthritis</v>
      </c>
      <c r="C34" s="173"/>
      <c r="D34" s="173"/>
      <c r="E34" s="173"/>
      <c r="F34" s="173"/>
      <c r="G34" s="173"/>
      <c r="H34" s="173"/>
      <c r="K34" s="174">
        <f>'Features Data'!AE33</f>
        <v>97.060278141369892</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102.30211613166351</v>
      </c>
      <c r="B35" s="40" t="str">
        <f>'Features Data'!AD34</f>
        <v>Other arthritis</v>
      </c>
      <c r="C35" s="173"/>
      <c r="D35" s="173"/>
      <c r="E35" s="173"/>
      <c r="F35" s="173"/>
      <c r="G35" s="173"/>
      <c r="H35" s="173"/>
      <c r="K35" s="174">
        <f>'Features Data'!AE34</f>
        <v>102.30211613166351</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104.22454804513339</v>
      </c>
      <c r="B36" s="40" t="str">
        <f>'Features Data'!AD35</f>
        <v>Bowel/colorectal cancer</v>
      </c>
      <c r="C36" s="173"/>
      <c r="D36" s="173"/>
      <c r="E36" s="173"/>
      <c r="F36" s="173"/>
      <c r="G36" s="173"/>
      <c r="H36" s="173"/>
      <c r="K36" s="174">
        <f>'Features Data'!AE35</f>
        <v>104.22454804513339</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102.68513061297966</v>
      </c>
      <c r="B37" s="40" t="str">
        <f>'Features Data'!AD36</f>
        <v>Lung cancer</v>
      </c>
      <c r="C37" s="173"/>
      <c r="D37" s="173"/>
      <c r="E37" s="173"/>
      <c r="F37" s="173"/>
      <c r="G37" s="173"/>
      <c r="H37" s="173"/>
      <c r="K37" s="174">
        <f>'Features Data'!AE36</f>
        <v>102.68513061297966</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102.96956665417632</v>
      </c>
      <c r="B38" s="40" t="str">
        <f>'Features Data'!AD37</f>
        <v>Breast cancer</v>
      </c>
      <c r="C38" s="173"/>
      <c r="D38" s="173"/>
      <c r="E38" s="173"/>
      <c r="F38" s="173"/>
      <c r="G38" s="173"/>
      <c r="H38" s="173"/>
      <c r="K38" s="174">
        <f>'Features Data'!AE37</f>
        <v>102.96956665417632</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102.27485481681855</v>
      </c>
      <c r="B39" s="40" t="str">
        <f>'Features Data'!AD38</f>
        <v>Prostate cancer</v>
      </c>
      <c r="C39" s="173"/>
      <c r="D39" s="173"/>
      <c r="E39" s="173"/>
      <c r="F39" s="173"/>
      <c r="G39" s="173"/>
      <c r="H39" s="173"/>
      <c r="K39" s="174">
        <f>'Features Data'!AE38</f>
        <v>102.27485481681855</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175.88950712651152</v>
      </c>
      <c r="B40" s="40" t="str">
        <f>'Features Data'!AD39</f>
        <v>Liver cancer</v>
      </c>
      <c r="C40" s="173"/>
      <c r="D40" s="173"/>
      <c r="E40" s="173"/>
      <c r="F40" s="173"/>
      <c r="G40" s="173"/>
      <c r="H40" s="173"/>
      <c r="K40" s="174">
        <f>'Features Data'!AE39</f>
        <v>175.88950712651152</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104.76452040033894</v>
      </c>
      <c r="B41" s="40" t="str">
        <f>'Features Data'!AD40</f>
        <v>Skin cancer or melanoma</v>
      </c>
      <c r="C41" s="173"/>
      <c r="D41" s="173"/>
      <c r="E41" s="173"/>
      <c r="F41" s="173"/>
      <c r="G41" s="173"/>
      <c r="H41" s="173"/>
      <c r="K41" s="174">
        <f>'Features Data'!AE40</f>
        <v>104.76452040033894</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100.43250449373964</v>
      </c>
      <c r="B42" s="40" t="str">
        <f>'Features Data'!AD41</f>
        <v>Other cancer</v>
      </c>
      <c r="C42" s="173"/>
      <c r="D42" s="173"/>
      <c r="E42" s="173"/>
      <c r="F42" s="173"/>
      <c r="G42" s="173"/>
      <c r="H42" s="173"/>
      <c r="K42" s="174">
        <f>'Features Data'!AE41</f>
        <v>100.43250449373964</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100.79561877756569</v>
      </c>
      <c r="B43" s="40" t="str">
        <f>'Features Data'!AD42</f>
        <v>Type 1 diabetes</v>
      </c>
      <c r="C43" s="173"/>
      <c r="D43" s="173"/>
      <c r="E43" s="173"/>
      <c r="F43" s="173"/>
      <c r="G43" s="173"/>
      <c r="H43" s="173"/>
      <c r="K43" s="174">
        <f>'Features Data'!AE42</f>
        <v>100.79561877756569</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96.599515973512723</v>
      </c>
      <c r="B44" s="40" t="str">
        <f>'Features Data'!AD43</f>
        <v>Type 2 diabetes</v>
      </c>
      <c r="C44" s="173"/>
      <c r="D44" s="173"/>
      <c r="E44" s="173"/>
      <c r="F44" s="173"/>
      <c r="G44" s="173"/>
      <c r="H44" s="173"/>
      <c r="K44" s="174">
        <f>'Features Data'!AE43</f>
        <v>96.599515973512723</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99.724290295945096</v>
      </c>
      <c r="B45" s="40" t="str">
        <f>'Features Data'!AD44</f>
        <v>Gestational diabetes/during pregnancy</v>
      </c>
      <c r="C45" s="173"/>
      <c r="D45" s="173"/>
      <c r="E45" s="173"/>
      <c r="F45" s="173"/>
      <c r="G45" s="173"/>
      <c r="H45" s="173"/>
      <c r="K45" s="174">
        <f>'Features Data'!AE44</f>
        <v>99.724290295945096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95.33391507629419</v>
      </c>
      <c r="B47" s="40" t="str">
        <f>'Features Data'!AD46</f>
        <v>Anxiety</v>
      </c>
      <c r="C47" s="173"/>
      <c r="D47" s="173"/>
      <c r="E47" s="173"/>
      <c r="F47" s="173"/>
      <c r="G47" s="173"/>
      <c r="H47" s="173"/>
      <c r="K47" s="174">
        <f>'Features Data'!AE46</f>
        <v>95.33391507629419</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95.318968116454556</v>
      </c>
      <c r="B48" s="40" t="str">
        <f>'Features Data'!AD47</f>
        <v>Depression</v>
      </c>
      <c r="C48" s="173"/>
      <c r="D48" s="173"/>
      <c r="E48" s="173"/>
      <c r="F48" s="173"/>
      <c r="G48" s="173"/>
      <c r="H48" s="173"/>
      <c r="K48" s="174">
        <f>'Features Data'!AE47</f>
        <v>95.318968116454556</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91.3447721153603</v>
      </c>
      <c r="B49" s="40" t="str">
        <f>'Features Data'!AD48</f>
        <v>Psychosis or schizophrenia</v>
      </c>
      <c r="C49" s="173"/>
      <c r="D49" s="173"/>
      <c r="E49" s="173"/>
      <c r="F49" s="173"/>
      <c r="G49" s="173"/>
      <c r="H49" s="173"/>
      <c r="K49" s="174">
        <f>'Features Data'!AE48</f>
        <v>91.3447721153603</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90.508208896323595</v>
      </c>
      <c r="B50" s="40" t="str">
        <f>'Features Data'!AD49</f>
        <v>Bipolar disorder or manic depression</v>
      </c>
      <c r="C50" s="173"/>
      <c r="D50" s="173"/>
      <c r="E50" s="173"/>
      <c r="F50" s="173"/>
      <c r="G50" s="173"/>
      <c r="H50" s="173"/>
      <c r="K50" s="174">
        <f>'Features Data'!AE49</f>
        <v>90.508208896323595</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98.502354169103427</v>
      </c>
      <c r="B51" s="40" t="str">
        <f>'Features Data'!AD50</f>
        <v>An eating disorder</v>
      </c>
      <c r="C51" s="173"/>
      <c r="D51" s="173"/>
      <c r="E51" s="173"/>
      <c r="F51" s="173"/>
      <c r="G51" s="173"/>
      <c r="H51" s="173"/>
      <c r="K51" s="174">
        <f>'Features Data'!AE50</f>
        <v>98.502354169103427</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88.504106125728313</v>
      </c>
      <c r="B52" s="40" t="str">
        <f>'Features Data'!AD51</f>
        <v>Post-traumatic stress disorder</v>
      </c>
      <c r="C52" s="173"/>
      <c r="D52" s="173"/>
      <c r="E52" s="173"/>
      <c r="F52" s="173"/>
      <c r="G52" s="173"/>
      <c r="H52" s="173"/>
      <c r="K52" s="174">
        <f>'Features Data'!AE51</f>
        <v>88.504106125728313</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99.688643694513885</v>
      </c>
      <c r="B53" s="40" t="str">
        <f>'Features Data'!AD52</f>
        <v>Other emotional, nervous or psychiatric problem</v>
      </c>
      <c r="C53" s="173"/>
      <c r="D53" s="173"/>
      <c r="E53" s="173"/>
      <c r="F53" s="173"/>
      <c r="G53" s="173"/>
      <c r="H53" s="173"/>
      <c r="K53" s="174">
        <f>'Features Data'!AE52</f>
        <v>99.688643694513885</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67325C1B-388E-4111-A9B0-63C091E7B1D3}">
          <x14:formula1>
            <xm:f>'Features Data'!$R$2:$R$17</xm:f>
          </x14:formula1>
          <xm:sqref>B14:O14</xm:sqref>
        </x14:dataValidation>
        <x14:dataValidation type="list" allowBlank="1" showInputMessage="1" showErrorMessage="1" xr:uid="{FE5372A2-9E76-460C-A036-413D8B5CB40C}">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0C12-386A-4785-A0D8-768FA59A0E8D}">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32</v>
      </c>
      <c r="F13" s="189">
        <f>IF($E$19&lt;&gt;0,E13/$E$19,0)</f>
        <v>0.14678899082568808</v>
      </c>
      <c r="G13" s="188">
        <f>SUM('Wellbeing Acorn Type'!$G$14:$G$18)</f>
        <v>29475</v>
      </c>
      <c r="H13" s="189">
        <f>IF($G$19=0,0,G13/$G$19)</f>
        <v>0.19413415180335644</v>
      </c>
      <c r="I13" s="189">
        <f>IF(G13&gt;0,E13/G13,0)</f>
        <v>1.085665818490246E-3</v>
      </c>
      <c r="J13" s="190">
        <f>IF(AND((SQRT((H13*(1-H13))/$E$19))&gt;0, $E$19&gt;0),(F13-H13)/(SQRT((H13*(1-H13))/$E$19)),0)</f>
        <v>-1.7673456587698952</v>
      </c>
      <c r="K13" s="191">
        <f>IF(AND(I13&gt;0,$I$19&gt;0),F13/H13*100,0)</f>
        <v>75.61214215125554</v>
      </c>
      <c r="L13" s="161"/>
      <c r="M13" s="161"/>
      <c r="N13" s="161"/>
    </row>
    <row r="14" spans="1:17" ht="18.75" customHeight="1">
      <c r="B14" s="186" t="s">
        <v>1746</v>
      </c>
      <c r="C14" s="192"/>
      <c r="D14" s="176"/>
      <c r="E14" s="188">
        <f>SUM('Wellbeing Acorn Type'!$E$21:$E$28)</f>
        <v>21</v>
      </c>
      <c r="F14" s="189">
        <f>IF($E$19&lt;&gt;0,E14/$E$19,0)</f>
        <v>9.6330275229357804E-2</v>
      </c>
      <c r="G14" s="188">
        <f>SUM('Wellbeing Acorn Type'!$G$21:$G$28)</f>
        <v>26194</v>
      </c>
      <c r="H14" s="189">
        <f>IF($G$19=0,0,G14/$G$19)</f>
        <v>0.17252417208946966</v>
      </c>
      <c r="I14" s="189">
        <f t="shared" ref="I14:I19" si="0">IF(G14&gt;0,E14/G14,0)</f>
        <v>8.0171031533939074E-4</v>
      </c>
      <c r="J14" s="190">
        <f>IF(AND((SQRT((H14*(1-H14))/$E$19))&gt;0, $E$19&gt;0),(F14-H14)/(SQRT((H14*(1-H14))/$E$19)),0)</f>
        <v>-2.9774590586382699</v>
      </c>
      <c r="K14" s="191">
        <f>IF(AND(I14&gt;0,$I$19&gt;0),F14/H14*100,0)</f>
        <v>55.835813650160105</v>
      </c>
      <c r="L14" s="161"/>
      <c r="M14" s="161"/>
      <c r="N14" s="161"/>
      <c r="Q14" s="176"/>
    </row>
    <row r="15" spans="1:17" ht="18.75" customHeight="1">
      <c r="B15" s="186" t="s">
        <v>1747</v>
      </c>
      <c r="C15" s="192"/>
      <c r="D15" s="176"/>
      <c r="E15" s="188">
        <f>SUM('Wellbeing Acorn Type'!$E$31:$E$35)</f>
        <v>47</v>
      </c>
      <c r="F15" s="189">
        <f>IF($E$19&lt;&gt;0,E15/$E$19,0)</f>
        <v>0.21559633027522937</v>
      </c>
      <c r="G15" s="188">
        <f>SUM('Wellbeing Acorn Type'!$G$31:$G$35)</f>
        <v>33249</v>
      </c>
      <c r="H15" s="189">
        <f>IF($G$19=0,0,G15/$G$19)</f>
        <v>0.2189912269146666</v>
      </c>
      <c r="I15" s="189">
        <f t="shared" si="0"/>
        <v>1.4135763481608469E-3</v>
      </c>
      <c r="J15" s="190">
        <f>IF(AND((SQRT((H15*(1-H15))/$E$19))&gt;0, $E$19&gt;0),(F15-H15)/(SQRT((H15*(1-H15))/$E$19)),0)</f>
        <v>-0.12120303322055989</v>
      </c>
      <c r="K15" s="191">
        <f>IF(AND(I15&gt;0,$I$19&gt;0),F15/H15*100,0)</f>
        <v>98.449756783745443</v>
      </c>
      <c r="L15" s="161"/>
      <c r="M15" s="161"/>
      <c r="N15" s="161"/>
      <c r="Q15" s="176"/>
    </row>
    <row r="16" spans="1:17" ht="18.75" customHeight="1">
      <c r="B16" s="186" t="s">
        <v>1748</v>
      </c>
      <c r="C16" s="192"/>
      <c r="D16" s="176"/>
      <c r="E16" s="188">
        <f>SUM('Wellbeing Acorn Type'!$E$38:$E$44)</f>
        <v>117</v>
      </c>
      <c r="F16" s="189">
        <f>IF($E$19&lt;&gt;0,E16/$E$19,0)</f>
        <v>0.53669724770642202</v>
      </c>
      <c r="G16" s="188">
        <f>SUM('Wellbeing Acorn Type'!$G$38:$G$44)</f>
        <v>62500</v>
      </c>
      <c r="H16" s="189">
        <f>IF($G$19=0,0,G16/$G$19)</f>
        <v>0.41165002502832154</v>
      </c>
      <c r="I16" s="189">
        <f t="shared" si="0"/>
        <v>1.872E-3</v>
      </c>
      <c r="J16" s="190">
        <f>IF(AND((SQRT((H16*(1-H16))/$E$19))&gt;0, $E$19&gt;0),(F16-H16)/(SQRT((H16*(1-H16))/$E$19)),0)</f>
        <v>3.7516330617596023</v>
      </c>
      <c r="K16" s="191">
        <f>IF(AND(I16&gt;0,$I$19&gt;0),F16/H16*100,0)</f>
        <v>130.37707155963304</v>
      </c>
      <c r="L16" s="161"/>
      <c r="M16" s="161"/>
      <c r="N16" s="161"/>
      <c r="Q16" s="176"/>
    </row>
    <row r="17" spans="1:17" ht="18.75" customHeight="1">
      <c r="B17" s="193" t="s">
        <v>1749</v>
      </c>
      <c r="C17" s="192"/>
      <c r="D17" s="176"/>
      <c r="E17" s="188">
        <f>SUM('Wellbeing Acorn Type'!$E$47:$E$48)</f>
        <v>1</v>
      </c>
      <c r="F17" s="189">
        <f>IF($E$19&lt;&gt;0,E17/$E$19,0)</f>
        <v>4.5871559633027525E-3</v>
      </c>
      <c r="G17" s="188">
        <f>SUM('Wellbeing Acorn Type'!$G$47:$G$48)</f>
        <v>410</v>
      </c>
      <c r="H17" s="189">
        <f>IF($G$19=0,0,G17/$G$19)</f>
        <v>2.700424164185789E-3</v>
      </c>
      <c r="I17" s="189">
        <f t="shared" si="0"/>
        <v>2.4390243902439024E-3</v>
      </c>
      <c r="J17" s="190">
        <f>IF(AND((SQRT((H17*(1-H17))/$E$19))&gt;0, $E$19&gt;0),(F17-H17)/(SQRT((H17*(1-H17))/$E$19)),0)</f>
        <v>0.53679641411481727</v>
      </c>
      <c r="K17" s="191">
        <f>IF(AND(I17&gt;0,$I$19&gt;0),F17/H17*100,0)</f>
        <v>169.86797941373914</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218</v>
      </c>
      <c r="F19" s="198"/>
      <c r="G19" s="197">
        <f>SUM(G13:G18)</f>
        <v>151828</v>
      </c>
      <c r="H19" s="199"/>
      <c r="I19" s="200">
        <f t="shared" si="0"/>
        <v>1.4358352872987856E-3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0.14678899082568808</v>
      </c>
      <c r="C24" s="38">
        <f>IF($A$23,D24,"")</f>
        <v>0.19413415180335644</v>
      </c>
      <c r="D24" s="39">
        <f>H13</f>
        <v>0.19413415180335644</v>
      </c>
    </row>
    <row r="25" spans="1:17" ht="15" customHeight="1">
      <c r="A25" s="38" t="s">
        <v>1752</v>
      </c>
      <c r="B25" s="39">
        <f>F14</f>
        <v>9.6330275229357804E-2</v>
      </c>
      <c r="C25" s="38">
        <f>IF($A$23,D25,"")</f>
        <v>0.17252417208946966</v>
      </c>
      <c r="D25" s="39">
        <f>H14</f>
        <v>0.17252417208946966</v>
      </c>
    </row>
    <row r="26" spans="1:17" ht="15" customHeight="1">
      <c r="A26" s="38" t="s">
        <v>1753</v>
      </c>
      <c r="B26" s="39">
        <f>F15</f>
        <v>0.21559633027522937</v>
      </c>
      <c r="C26" s="38">
        <f>IF($A$23,D26,"")</f>
        <v>0.2189912269146666</v>
      </c>
      <c r="D26" s="39">
        <f>H15</f>
        <v>0.2189912269146666</v>
      </c>
    </row>
    <row r="27" spans="1:17" ht="15" customHeight="1">
      <c r="A27" s="38" t="s">
        <v>1754</v>
      </c>
      <c r="B27" s="39">
        <f>F16</f>
        <v>0.53669724770642202</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13A5D-AB9F-472E-BDD0-EBEC669EA30E}">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7</v>
      </c>
      <c r="F14" s="207">
        <f>IF($E$51=0,0,E14/$E$51)</f>
        <v>3.2110091743119268E-2</v>
      </c>
      <c r="G14" s="206">
        <f>'Input Sheet'!C8</f>
        <v>2777</v>
      </c>
      <c r="H14" s="207">
        <f>IF($G$51=0,0,G14/$G$51)</f>
        <v>1.8290433912058382E-2</v>
      </c>
      <c r="I14" s="207">
        <f>IF(G14&gt;0,E14/G14,0)</f>
        <v>2.5207057976233344E-3</v>
      </c>
      <c r="J14" s="190">
        <f>IF(AND((SQRT((H14*(1-H14))/$E$51))&gt;0, $E$51&gt;0),(F14-H14)/(SQRT((H14*(1-H14))/$E$51)),0)</f>
        <v>1.5227269048250751</v>
      </c>
      <c r="K14" s="208">
        <f>IF(AND(I14&gt;0,$I$51&gt;0),F14/H14*100,0)</f>
        <v>175.5567522208971</v>
      </c>
      <c r="P14" s="1">
        <f ca="1">IF(K14="",0,IF($P$11=2,K14+RAND()/1000,F14+RAND()/1000))</f>
        <v>175.55682359623739</v>
      </c>
      <c r="Q14" s="176">
        <f ca="1">RANK(P14,$P$14:$P$48)+COUNTIF($P14:P$14,P14)-1</f>
        <v>5</v>
      </c>
      <c r="R14" s="40">
        <v>1</v>
      </c>
    </row>
    <row r="15" spans="1:18" ht="14.5">
      <c r="C15" s="205" t="s">
        <v>1757</v>
      </c>
      <c r="D15" s="40" t="s">
        <v>2</v>
      </c>
      <c r="E15" s="206">
        <f>'Input Sheet'!B9</f>
        <v>3</v>
      </c>
      <c r="F15" s="207">
        <f>IF($E$51=0,0,E15/$E$51)</f>
        <v>1.3761467889908258E-2</v>
      </c>
      <c r="G15" s="206">
        <f>'Input Sheet'!C9</f>
        <v>5698</v>
      </c>
      <c r="H15" s="207">
        <f>IF($G$51=0,0,G15/$G$51)</f>
        <v>3.7529309481782014E-2</v>
      </c>
      <c r="I15" s="207">
        <f>IF(G15&gt;0,E15/G15,0)</f>
        <v>5.265005265005265E-4</v>
      </c>
      <c r="J15" s="190">
        <f>IF(AND((SQRT((H15*(1-H15))/$E$51))&gt;0, $E$51&gt;0),(F15-H15)/(SQRT((H15*(1-H15))/$E$51)),0)</f>
        <v>-1.84645593449443</v>
      </c>
      <c r="K15" s="208">
        <f>IF(AND(I15&gt;0,$I$51&gt;0),F15/H15*100,0)</f>
        <v>36.66858804473484</v>
      </c>
      <c r="P15" s="1">
        <f t="shared" ref="P15:P48" ca="1" si="0">IF(K15="",0,IF($P$11=2,K15+RAND()/1000,F15+RAND()/1000))</f>
        <v>36.66870195977134</v>
      </c>
      <c r="Q15" s="176">
        <f ca="1">RANK(P15,$P$14:$P$48)+COUNTIF($P$14:P15,P15)-1</f>
        <v>18</v>
      </c>
      <c r="R15" s="40">
        <v>2</v>
      </c>
    </row>
    <row r="16" spans="1:18" ht="14.5">
      <c r="C16" s="205" t="s">
        <v>1758</v>
      </c>
      <c r="D16" s="40" t="s">
        <v>3</v>
      </c>
      <c r="E16" s="206">
        <f>'Input Sheet'!B10</f>
        <v>0</v>
      </c>
      <c r="F16" s="207">
        <f>IF($E$51=0,0,E16/$E$51)</f>
        <v>0</v>
      </c>
      <c r="G16" s="206">
        <f>'Input Sheet'!C10</f>
        <v>8390</v>
      </c>
      <c r="H16" s="207">
        <f>IF($G$51=0,0,G16/$G$51)</f>
        <v>5.5259899359801884E-2</v>
      </c>
      <c r="I16" s="207">
        <f>IF(G16&gt;0,E16/G16,0)</f>
        <v>0</v>
      </c>
      <c r="J16" s="190">
        <f>IF(AND((SQRT((H16*(1-H16))/$E$51))&gt;0, $E$51&gt;0),(F16-H16)/(SQRT((H16*(1-H16))/$E$51)),0)</f>
        <v>-3.5708952997363745</v>
      </c>
      <c r="K16" s="208">
        <f>IF(AND(I16&gt;0,$I$51&gt;0),F16/H16*100,0)</f>
        <v>0</v>
      </c>
      <c r="P16" s="1">
        <f t="shared" ca="1" si="0"/>
        <v>1.1490239695118176E-4</v>
      </c>
      <c r="Q16" s="176">
        <f ca="1">RANK(P16,$P$14:$P$48)+COUNTIF($P$14:P16,P16)-1</f>
        <v>27</v>
      </c>
      <c r="R16" s="40">
        <v>3</v>
      </c>
    </row>
    <row r="17" spans="1:18" ht="14.5">
      <c r="C17" s="205" t="s">
        <v>1759</v>
      </c>
      <c r="D17" s="40" t="s">
        <v>4</v>
      </c>
      <c r="E17" s="206">
        <f>'Input Sheet'!B11</f>
        <v>19</v>
      </c>
      <c r="F17" s="207">
        <f>IF($E$51=0,0,E17/$E$51)</f>
        <v>8.7155963302752298E-2</v>
      </c>
      <c r="G17" s="206">
        <f>'Input Sheet'!C11</f>
        <v>7426</v>
      </c>
      <c r="H17" s="207">
        <f>IF($G$51=0,0,G17/$G$51)</f>
        <v>4.8910609373765047E-2</v>
      </c>
      <c r="I17" s="207">
        <f>IF(G17&gt;0,E17/G17,0)</f>
        <v>2.5585779692970643E-3</v>
      </c>
      <c r="J17" s="190">
        <f>IF(AND((SQRT((H17*(1-H17))/$E$51))&gt;0, $E$51&gt;0),(F17-H17)/(SQRT((H17*(1-H17))/$E$51)),0)</f>
        <v>2.6181512117326879</v>
      </c>
      <c r="K17" s="208">
        <f>IF(AND(I17&gt;0,$I$51&gt;0),F17/H17*100,0)</f>
        <v>178.19439262497005</v>
      </c>
      <c r="P17" s="1">
        <f t="shared" ca="1" si="0"/>
        <v>178.19477859098401</v>
      </c>
      <c r="Q17" s="176">
        <f ca="1">RANK(P17,$P$14:$P$48)+COUNTIF($P$14:P17,P17)-1</f>
        <v>4</v>
      </c>
      <c r="R17" s="40">
        <v>4</v>
      </c>
    </row>
    <row r="18" spans="1:18" ht="14.5">
      <c r="C18" s="205" t="s">
        <v>1760</v>
      </c>
      <c r="D18" s="40" t="s">
        <v>5</v>
      </c>
      <c r="E18" s="206">
        <f>'Input Sheet'!B12</f>
        <v>3</v>
      </c>
      <c r="F18" s="207">
        <f>IF($E$51=0,0,E18/$E$51)</f>
        <v>1.3761467889908258E-2</v>
      </c>
      <c r="G18" s="206">
        <f>'Input Sheet'!C12</f>
        <v>5184</v>
      </c>
      <c r="H18" s="207">
        <f>IF($G$51=0,0,G18/$G$51)</f>
        <v>3.4143899675949101E-2</v>
      </c>
      <c r="I18" s="207">
        <f>IF(G18&gt;0,E18/G18,0)</f>
        <v>5.7870370370370367E-4</v>
      </c>
      <c r="J18" s="190">
        <f>IF(AND((SQRT((H18*(1-H18))/$E$51))&gt;0, $E$51&gt;0),(F18-H18)/(SQRT((H18*(1-H18))/$E$51)),0)</f>
        <v>-1.657186817490605</v>
      </c>
      <c r="K18" s="208">
        <f>IF(AND(I18&gt;0,$I$51&gt;0),F18/H18*100,0)</f>
        <v>40.304323819232081</v>
      </c>
      <c r="P18" s="1">
        <f t="shared" ca="1" si="0"/>
        <v>40.305135061947702</v>
      </c>
      <c r="Q18" s="176">
        <f ca="1">RANK(P18,$P$14:$P$48)+COUNTIF($P$14:P18,P18)-1</f>
        <v>17</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-1.5390727208535777</v>
      </c>
      <c r="K21" s="208">
        <f t="shared" ref="K21:K28" si="5">IF(AND(I21&gt;0,$I$51&gt;0),F21/H21*100,0)</f>
        <v>0</v>
      </c>
      <c r="P21" s="1">
        <f t="shared" ca="1" si="0"/>
        <v>2.4121313892755403E-4</v>
      </c>
      <c r="Q21" s="176">
        <f ca="1">RANK(P21,$P$14:$P$48)+COUNTIF($P$14:P21,P21)-1</f>
        <v>25</v>
      </c>
      <c r="R21" s="40">
        <v>6</v>
      </c>
    </row>
    <row r="22" spans="1:18" ht="14.5">
      <c r="C22" s="205" t="s">
        <v>1762</v>
      </c>
      <c r="D22" s="40" t="s">
        <v>8</v>
      </c>
      <c r="E22" s="206">
        <f>'Input Sheet'!B14</f>
        <v>0</v>
      </c>
      <c r="F22" s="207">
        <f t="shared" si="1"/>
        <v>0</v>
      </c>
      <c r="G22" s="206">
        <f>'Input Sheet'!C14</f>
        <v>2461</v>
      </c>
      <c r="H22" s="207">
        <f t="shared" si="2"/>
        <v>1.6209131385515187E-2</v>
      </c>
      <c r="I22" s="207">
        <f t="shared" si="3"/>
        <v>0</v>
      </c>
      <c r="J22" s="190">
        <f t="shared" si="4"/>
        <v>-1.8952073171035939</v>
      </c>
      <c r="K22" s="208">
        <f t="shared" si="5"/>
        <v>0</v>
      </c>
      <c r="P22" s="1">
        <f t="shared" ca="1" si="0"/>
        <v>6.4856331418579327E-4</v>
      </c>
      <c r="Q22" s="176">
        <f ca="1">RANK(P22,$P$14:$P$48)+COUNTIF($P$14:P22,P22)-1</f>
        <v>22</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5.5777342856770228E-4</v>
      </c>
      <c r="Q23" s="176">
        <f ca="1">RANK(P23,$P$14:$P$48)+COUNTIF($P$14:P23,P23)-1</f>
        <v>23</v>
      </c>
      <c r="R23" s="40">
        <v>8</v>
      </c>
    </row>
    <row r="24" spans="1:18" ht="14.5">
      <c r="C24" s="205" t="s">
        <v>1764</v>
      </c>
      <c r="D24" s="40" t="s">
        <v>10</v>
      </c>
      <c r="E24" s="206">
        <f>'Input Sheet'!B16</f>
        <v>11</v>
      </c>
      <c r="F24" s="207">
        <f t="shared" si="1"/>
        <v>5.0458715596330278E-2</v>
      </c>
      <c r="G24" s="206">
        <f>'Input Sheet'!C16</f>
        <v>7561</v>
      </c>
      <c r="H24" s="207">
        <f t="shared" si="2"/>
        <v>4.9799773427826224E-2</v>
      </c>
      <c r="I24" s="207">
        <f t="shared" si="3"/>
        <v>1.4548340166644625E-3</v>
      </c>
      <c r="J24" s="190">
        <f t="shared" si="4"/>
        <v>4.472540679448786E-2</v>
      </c>
      <c r="K24" s="208">
        <f t="shared" si="5"/>
        <v>101.32318306519817</v>
      </c>
      <c r="P24" s="1">
        <f t="shared" ca="1" si="0"/>
        <v>101.32366810808338</v>
      </c>
      <c r="Q24" s="176">
        <f ca="1">RANK(P24,$P$14:$P$48)+COUNTIF($P$14:P24,P24)-1</f>
        <v>13</v>
      </c>
      <c r="R24" s="40">
        <v>9</v>
      </c>
    </row>
    <row r="25" spans="1:18" ht="14.5">
      <c r="C25" s="213" t="s">
        <v>1765</v>
      </c>
      <c r="D25" s="40" t="s">
        <v>11</v>
      </c>
      <c r="E25" s="206">
        <f>'Input Sheet'!B17</f>
        <v>2</v>
      </c>
      <c r="F25" s="207">
        <f t="shared" si="1"/>
        <v>9.1743119266055051E-3</v>
      </c>
      <c r="G25" s="206">
        <f>'Input Sheet'!C17</f>
        <v>5238</v>
      </c>
      <c r="H25" s="207">
        <f t="shared" si="2"/>
        <v>3.4499565297573573E-2</v>
      </c>
      <c r="I25" s="207">
        <f t="shared" si="3"/>
        <v>3.8182512409316535E-4</v>
      </c>
      <c r="J25" s="190">
        <f t="shared" si="4"/>
        <v>-2.0487973209025299</v>
      </c>
      <c r="K25" s="208">
        <f t="shared" si="5"/>
        <v>26.592543550833536</v>
      </c>
      <c r="P25" s="1">
        <f t="shared" ca="1" si="0"/>
        <v>26.592824100171157</v>
      </c>
      <c r="Q25" s="176">
        <f ca="1">RANK(P25,$P$14:$P$48)+COUNTIF($P$14:P25,P25)-1</f>
        <v>19</v>
      </c>
      <c r="R25" s="40">
        <v>10</v>
      </c>
    </row>
    <row r="26" spans="1:18" ht="14.5">
      <c r="C26" s="213" t="s">
        <v>1766</v>
      </c>
      <c r="D26" s="40" t="s">
        <v>12</v>
      </c>
      <c r="E26" s="206">
        <f>'Input Sheet'!B18</f>
        <v>4</v>
      </c>
      <c r="F26" s="207">
        <f t="shared" si="1"/>
        <v>1.834862385321101E-2</v>
      </c>
      <c r="G26" s="206">
        <f>'Input Sheet'!C18</f>
        <v>2655</v>
      </c>
      <c r="H26" s="207">
        <f t="shared" si="2"/>
        <v>1.7486893063203099E-2</v>
      </c>
      <c r="I26" s="207">
        <f t="shared" si="3"/>
        <v>1.5065913370998117E-3</v>
      </c>
      <c r="J26" s="190">
        <f t="shared" si="4"/>
        <v>9.7067613923318183E-2</v>
      </c>
      <c r="K26" s="208">
        <f t="shared" si="5"/>
        <v>104.92786675650927</v>
      </c>
      <c r="P26" s="1">
        <f t="shared" ca="1" si="0"/>
        <v>104.92880664846095</v>
      </c>
      <c r="Q26" s="176">
        <f ca="1">RANK(P26,$P$14:$P$48)+COUNTIF($P$14:P26,P26)-1</f>
        <v>11</v>
      </c>
      <c r="R26" s="40">
        <v>11</v>
      </c>
    </row>
    <row r="27" spans="1:18" ht="14.5">
      <c r="C27" s="213" t="s">
        <v>1767</v>
      </c>
      <c r="D27" s="40" t="s">
        <v>13</v>
      </c>
      <c r="E27" s="206">
        <f>'Input Sheet'!B19</f>
        <v>0</v>
      </c>
      <c r="F27" s="207">
        <f t="shared" si="1"/>
        <v>0</v>
      </c>
      <c r="G27" s="206">
        <f>'Input Sheet'!C19</f>
        <v>2709</v>
      </c>
      <c r="H27" s="207">
        <f t="shared" si="2"/>
        <v>1.7842558684827568E-2</v>
      </c>
      <c r="I27" s="207">
        <f t="shared" si="3"/>
        <v>0</v>
      </c>
      <c r="J27" s="190">
        <f t="shared" si="4"/>
        <v>-1.9900604009120999</v>
      </c>
      <c r="K27" s="208">
        <f t="shared" si="5"/>
        <v>0</v>
      </c>
      <c r="P27" s="1">
        <f t="shared" ca="1" si="0"/>
        <v>8.0026745167111556E-4</v>
      </c>
      <c r="Q27" s="176">
        <f ca="1">RANK(P27,$P$14:$P$48)+COUNTIF($P$14:P27,P27)-1</f>
        <v>21</v>
      </c>
      <c r="R27" s="40">
        <v>12</v>
      </c>
    </row>
    <row r="28" spans="1:18" ht="14.5">
      <c r="C28" s="213" t="s">
        <v>1768</v>
      </c>
      <c r="D28" s="40" t="s">
        <v>14</v>
      </c>
      <c r="E28" s="206">
        <f>'Input Sheet'!B20</f>
        <v>4</v>
      </c>
      <c r="F28" s="207">
        <f t="shared" si="1"/>
        <v>1.834862385321101E-2</v>
      </c>
      <c r="G28" s="206">
        <f>'Input Sheet'!C20</f>
        <v>3938</v>
      </c>
      <c r="H28" s="207">
        <f t="shared" si="2"/>
        <v>2.5937244776984482E-2</v>
      </c>
      <c r="I28" s="207">
        <f t="shared" si="3"/>
        <v>1.015744032503809E-3</v>
      </c>
      <c r="J28" s="190">
        <f t="shared" si="4"/>
        <v>-0.70491331922766298</v>
      </c>
      <c r="K28" s="208">
        <f t="shared" si="5"/>
        <v>70.742378425224004</v>
      </c>
      <c r="P28" s="1">
        <f t="shared" ca="1" si="0"/>
        <v>70.742708700706103</v>
      </c>
      <c r="Q28" s="176">
        <f ca="1">RANK(P28,$P$14:$P$48)+COUNTIF($P$14:P28,P28)-1</f>
        <v>15</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10</v>
      </c>
      <c r="F31" s="207">
        <f>IF($E$51=0,0,E31/$E$51)</f>
        <v>4.5871559633027525E-2</v>
      </c>
      <c r="G31" s="206">
        <f>'Input Sheet'!C21</f>
        <v>6104</v>
      </c>
      <c r="H31" s="207">
        <f>IF($G$51=0,0,G31/$G$51)</f>
        <v>4.020338804436599E-2</v>
      </c>
      <c r="I31" s="207">
        <f>IF(G31&gt;0,E31/G31,0)</f>
        <v>1.63826998689384E-3</v>
      </c>
      <c r="J31" s="190">
        <f>IF(AND((SQRT((H31*(1-H31))/$E$51))&gt;0, $E$51&gt;0),(F31-H31)/(SQRT((H31*(1-H31))/$E$51)),0)</f>
        <v>0.42603992790292544</v>
      </c>
      <c r="K31" s="208">
        <f>IF(AND(I31&gt;0,$I$51&gt;0),F31/H31*100,0)</f>
        <v>114.0987410872101</v>
      </c>
      <c r="P31" s="1">
        <f t="shared" ca="1" si="0"/>
        <v>114.09922241721129</v>
      </c>
      <c r="Q31" s="176">
        <f ca="1">RANK(P31,$P$14:$P$48)+COUNTIF($P$14:P31,P31)-1</f>
        <v>9</v>
      </c>
      <c r="R31" s="40">
        <v>14</v>
      </c>
    </row>
    <row r="32" spans="1:18" ht="14.5">
      <c r="C32" s="213" t="s">
        <v>1771</v>
      </c>
      <c r="D32" s="40" t="s">
        <v>17</v>
      </c>
      <c r="E32" s="206">
        <f>'Input Sheet'!B22</f>
        <v>9</v>
      </c>
      <c r="F32" s="207">
        <f>IF($E$51=0,0,E32/$E$51)</f>
        <v>4.1284403669724773E-2</v>
      </c>
      <c r="G32" s="206">
        <f>'Input Sheet'!C22</f>
        <v>6716</v>
      </c>
      <c r="H32" s="207">
        <f>IF($G$51=0,0,G32/$G$51)</f>
        <v>4.4234265089443316E-2</v>
      </c>
      <c r="I32" s="207">
        <f>IF(G32&gt;0,E32/G32,0)</f>
        <v>1.3400833829660512E-3</v>
      </c>
      <c r="J32" s="190">
        <f>IF(AND((SQRT((H32*(1-H32))/$E$51))&gt;0, $E$51&gt;0),(F32-H32)/(SQRT((H32*(1-H32))/$E$51)),0)</f>
        <v>-0.21182378513125055</v>
      </c>
      <c r="K32" s="208">
        <f>IF(AND(I32&gt;0,$I$51&gt;0),F32/H32*100,0)</f>
        <v>93.331275169252123</v>
      </c>
      <c r="P32" s="1">
        <f t="shared" ca="1" si="0"/>
        <v>93.331413014602163</v>
      </c>
      <c r="Q32" s="176">
        <f ca="1">RANK(P32,$P$14:$P$48)+COUNTIF($P$14:P32,P32)-1</f>
        <v>14</v>
      </c>
      <c r="R32" s="40">
        <v>15</v>
      </c>
    </row>
    <row r="33" spans="1:18" ht="14.5">
      <c r="C33" s="213" t="s">
        <v>1772</v>
      </c>
      <c r="D33" s="40" t="s">
        <v>18</v>
      </c>
      <c r="E33" s="206">
        <f>'Input Sheet'!B23</f>
        <v>18</v>
      </c>
      <c r="F33" s="207">
        <f>IF($E$51=0,0,E33/$E$51)</f>
        <v>8.2568807339449546E-2</v>
      </c>
      <c r="G33" s="206">
        <f>'Input Sheet'!C23</f>
        <v>9356</v>
      </c>
      <c r="H33" s="207">
        <f>IF($G$51=0,0,G33/$G$51)</f>
        <v>6.1622362146639617E-2</v>
      </c>
      <c r="I33" s="207">
        <f>IF(G33&gt;0,E33/G33,0)</f>
        <v>1.923899102180419E-3</v>
      </c>
      <c r="J33" s="190">
        <f>IF(AND((SQRT((H33*(1-H33))/$E$51))&gt;0, $E$51&gt;0),(F33-H33)/(SQRT((H33*(1-H33))/$E$51)),0)</f>
        <v>1.2861173017513781</v>
      </c>
      <c r="K33" s="208">
        <f>IF(AND(I33&gt;0,$I$51&gt;0),F33/H33*100,0)</f>
        <v>133.99162976415079</v>
      </c>
      <c r="P33" s="1">
        <f t="shared" ca="1" si="0"/>
        <v>133.99251293064449</v>
      </c>
      <c r="Q33" s="176">
        <f ca="1">RANK(P33,$P$14:$P$48)+COUNTIF($P$14:P33,P33)-1</f>
        <v>8</v>
      </c>
      <c r="R33" s="40">
        <v>16</v>
      </c>
    </row>
    <row r="34" spans="1:18" ht="14.5">
      <c r="C34" s="213" t="s">
        <v>1773</v>
      </c>
      <c r="D34" s="40" t="s">
        <v>19</v>
      </c>
      <c r="E34" s="206">
        <f>'Input Sheet'!B24</f>
        <v>10</v>
      </c>
      <c r="F34" s="207">
        <f>IF($E$51=0,0,E34/$E$51)</f>
        <v>4.5871559633027525E-2</v>
      </c>
      <c r="G34" s="206">
        <f>'Input Sheet'!C24</f>
        <v>11016</v>
      </c>
      <c r="H34" s="207">
        <f>IF($G$51=0,0,G34/$G$51)</f>
        <v>7.255578681139184E-2</v>
      </c>
      <c r="I34" s="207">
        <f>IF(G34&gt;0,E34/G34,0)</f>
        <v>9.0777051561365292E-4</v>
      </c>
      <c r="J34" s="190">
        <f>IF(AND((SQRT((H34*(1-H34))/$E$51))&gt;0, $E$51&gt;0),(F34-H34)/(SQRT((H34*(1-H34))/$E$51)),0)</f>
        <v>-1.5188082596928685</v>
      </c>
      <c r="K34" s="208">
        <f>IF(AND(I34&gt;0,$I$51&gt;0),F34/H34*100,0)</f>
        <v>63.222468736050317</v>
      </c>
      <c r="P34" s="1">
        <f t="shared" ca="1" si="0"/>
        <v>63.222504823980373</v>
      </c>
      <c r="Q34" s="176">
        <f ca="1">RANK(P34,$P$14:$P$48)+COUNTIF($P$14:P34,P34)-1</f>
        <v>16</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-0.28613519298304935</v>
      </c>
      <c r="K35" s="208">
        <f>IF(AND(I35&gt;0,$I$51&gt;0),F35/H35*100,0)</f>
        <v>0</v>
      </c>
      <c r="P35" s="1">
        <f t="shared" ca="1" si="0"/>
        <v>1.4342318887686402E-4</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34</v>
      </c>
      <c r="F38" s="207">
        <f t="shared" ref="F38:F44" si="6">IF($E$51=0,0,E38/$E$51)</f>
        <v>0.15596330275229359</v>
      </c>
      <c r="G38" s="206">
        <f>'Input Sheet'!C26</f>
        <v>21269</v>
      </c>
      <c r="H38" s="207">
        <f t="shared" ref="H38:H44" si="7">IF($G$51=0,0,G38/$G$51)</f>
        <v>0.14008615011723793</v>
      </c>
      <c r="I38" s="207">
        <f t="shared" ref="I38:I44" si="8">IF(G38&gt;0,E38/G38,0)</f>
        <v>1.5985706897362359E-3</v>
      </c>
      <c r="J38" s="190">
        <f t="shared" ref="J38:J44" si="9">IF(AND((SQRT((H38*(1-H38))/$E$51))&gt;0, $E$51&gt;0),(F38-H38)/(SQRT((H38*(1-H38))/$E$51)),0)</f>
        <v>0.67542292114507829</v>
      </c>
      <c r="K38" s="208">
        <f t="shared" ref="K38:K44" si="10">IF(AND(I38&gt;0,$I$51&gt;0),F38/H38*100,0)</f>
        <v>111.33384893636386</v>
      </c>
      <c r="P38" s="1">
        <f t="shared" ca="1" si="0"/>
        <v>111.33410841460771</v>
      </c>
      <c r="Q38" s="176">
        <f ca="1">RANK(P38,$P$14:$P$48)+COUNTIF($P$14:P38,P38)-1</f>
        <v>10</v>
      </c>
      <c r="R38" s="40">
        <v>19</v>
      </c>
    </row>
    <row r="39" spans="1:18" ht="14.5">
      <c r="C39" s="213" t="s">
        <v>1777</v>
      </c>
      <c r="D39" s="40" t="s">
        <v>23</v>
      </c>
      <c r="E39" s="206">
        <f>'Input Sheet'!B27</f>
        <v>24</v>
      </c>
      <c r="F39" s="207">
        <f t="shared" si="6"/>
        <v>0.11009174311926606</v>
      </c>
      <c r="G39" s="206">
        <f>'Input Sheet'!C27</f>
        <v>11244</v>
      </c>
      <c r="H39" s="207">
        <f t="shared" si="7"/>
        <v>7.405748610269515E-2</v>
      </c>
      <c r="I39" s="207">
        <f t="shared" si="8"/>
        <v>2.1344717182497333E-3</v>
      </c>
      <c r="J39" s="190">
        <f t="shared" si="9"/>
        <v>2.0317362222497035</v>
      </c>
      <c r="K39" s="208">
        <f t="shared" si="10"/>
        <v>148.65714313689017</v>
      </c>
      <c r="P39" s="1">
        <f t="shared" ca="1" si="0"/>
        <v>148.65773942017333</v>
      </c>
      <c r="Q39" s="176">
        <f ca="1">RANK(P39,$P$14:$P$48)+COUNTIF($P$14:P39,P39)-1</f>
        <v>7</v>
      </c>
      <c r="R39" s="40">
        <v>20</v>
      </c>
    </row>
    <row r="40" spans="1:18" ht="14.5">
      <c r="C40" s="213" t="s">
        <v>1778</v>
      </c>
      <c r="D40" s="40" t="s">
        <v>24</v>
      </c>
      <c r="E40" s="206">
        <f>'Input Sheet'!B28</f>
        <v>11</v>
      </c>
      <c r="F40" s="207">
        <f t="shared" si="6"/>
        <v>5.0458715596330278E-2</v>
      </c>
      <c r="G40" s="206">
        <f>'Input Sheet'!C28</f>
        <v>2716</v>
      </c>
      <c r="H40" s="207">
        <f t="shared" si="7"/>
        <v>1.788866348763074E-2</v>
      </c>
      <c r="I40" s="207">
        <f t="shared" si="8"/>
        <v>4.050073637702504E-3</v>
      </c>
      <c r="J40" s="190">
        <f t="shared" si="9"/>
        <v>3.6280844788261288</v>
      </c>
      <c r="K40" s="208">
        <f t="shared" si="10"/>
        <v>282.07090837848432</v>
      </c>
      <c r="P40" s="1">
        <f t="shared" ca="1" si="0"/>
        <v>282.07182976086636</v>
      </c>
      <c r="Q40" s="176">
        <f ca="1">RANK(P40,$P$14:$P$48)+COUNTIF($P$14:P40,P40)-1</f>
        <v>1</v>
      </c>
      <c r="R40" s="40">
        <v>21</v>
      </c>
    </row>
    <row r="41" spans="1:18" ht="14.5">
      <c r="C41" s="213" t="s">
        <v>1779</v>
      </c>
      <c r="D41" s="40" t="s">
        <v>25</v>
      </c>
      <c r="E41" s="206">
        <f>'Input Sheet'!B29</f>
        <v>1</v>
      </c>
      <c r="F41" s="207">
        <f t="shared" si="6"/>
        <v>4.5871559633027525E-3</v>
      </c>
      <c r="G41" s="206">
        <f>'Input Sheet'!C29</f>
        <v>667</v>
      </c>
      <c r="H41" s="207">
        <f t="shared" si="7"/>
        <v>4.3931290671022473E-3</v>
      </c>
      <c r="I41" s="207">
        <f t="shared" si="8"/>
        <v>1.4992503748125937E-3</v>
      </c>
      <c r="J41" s="190">
        <f t="shared" si="9"/>
        <v>4.3317088589762347E-2</v>
      </c>
      <c r="K41" s="208">
        <f t="shared" si="10"/>
        <v>104.41659903992959</v>
      </c>
      <c r="P41" s="1">
        <f t="shared" ca="1" si="0"/>
        <v>104.41685765515933</v>
      </c>
      <c r="Q41" s="176">
        <f ca="1">RANK(P41,$P$14:$P$48)+COUNTIF($P$14:P41,P41)-1</f>
        <v>12</v>
      </c>
      <c r="R41" s="40">
        <v>22</v>
      </c>
    </row>
    <row r="42" spans="1:18" ht="14.5">
      <c r="C42" s="213" t="s">
        <v>1780</v>
      </c>
      <c r="D42" s="40" t="s">
        <v>26</v>
      </c>
      <c r="E42" s="206">
        <f>'Input Sheet'!B30</f>
        <v>24</v>
      </c>
      <c r="F42" s="207">
        <f t="shared" si="6"/>
        <v>0.11009174311926606</v>
      </c>
      <c r="G42" s="206">
        <f>'Input Sheet'!C30</f>
        <v>6358</v>
      </c>
      <c r="H42" s="207">
        <f t="shared" si="7"/>
        <v>4.1876333746081094E-2</v>
      </c>
      <c r="I42" s="207">
        <f t="shared" si="8"/>
        <v>3.7747719408619063E-3</v>
      </c>
      <c r="J42" s="190">
        <f t="shared" si="9"/>
        <v>5.0282356927411964</v>
      </c>
      <c r="K42" s="208">
        <f t="shared" si="10"/>
        <v>262.89728176017502</v>
      </c>
      <c r="P42" s="1">
        <f t="shared" ca="1" si="0"/>
        <v>262.89766875559314</v>
      </c>
      <c r="Q42" s="176">
        <f ca="1">RANK(P42,$P$14:$P$48)+COUNTIF($P$14:P42,P42)-1</f>
        <v>2</v>
      </c>
      <c r="R42" s="40">
        <v>23</v>
      </c>
    </row>
    <row r="43" spans="1:18" ht="14.5">
      <c r="C43" s="213" t="s">
        <v>1781</v>
      </c>
      <c r="D43" s="40" t="s">
        <v>27</v>
      </c>
      <c r="E43" s="206">
        <f>'Input Sheet'!B31</f>
        <v>3</v>
      </c>
      <c r="F43" s="207">
        <f t="shared" si="6"/>
        <v>1.3761467889908258E-2</v>
      </c>
      <c r="G43" s="206">
        <f>'Input Sheet'!C31</f>
        <v>11759</v>
      </c>
      <c r="H43" s="207">
        <f t="shared" si="7"/>
        <v>7.7449482308928522E-2</v>
      </c>
      <c r="I43" s="207">
        <f t="shared" si="8"/>
        <v>2.5512373501148056E-4</v>
      </c>
      <c r="J43" s="190">
        <f t="shared" si="9"/>
        <v>-3.5178848361959294</v>
      </c>
      <c r="K43" s="208">
        <f t="shared" si="10"/>
        <v>17.768314880423432</v>
      </c>
      <c r="P43" s="1">
        <f t="shared" ca="1" si="0"/>
        <v>17.768562852160574</v>
      </c>
      <c r="Q43" s="176">
        <f ca="1">RANK(P43,$P$14:$P$48)+COUNTIF($P$14:P43,P43)-1</f>
        <v>20</v>
      </c>
      <c r="R43" s="40">
        <v>24</v>
      </c>
    </row>
    <row r="44" spans="1:18" ht="14.5">
      <c r="C44" s="213" t="s">
        <v>1782</v>
      </c>
      <c r="D44" s="40" t="s">
        <v>28</v>
      </c>
      <c r="E44" s="206">
        <f>'Input Sheet'!B32</f>
        <v>20</v>
      </c>
      <c r="F44" s="207">
        <f t="shared" si="6"/>
        <v>9.1743119266055051E-2</v>
      </c>
      <c r="G44" s="206">
        <f>'Input Sheet'!C32</f>
        <v>8487</v>
      </c>
      <c r="H44" s="207">
        <f t="shared" si="7"/>
        <v>5.5898780198645838E-2</v>
      </c>
      <c r="I44" s="207">
        <f t="shared" si="8"/>
        <v>2.3565453045834807E-3</v>
      </c>
      <c r="J44" s="190">
        <f t="shared" si="9"/>
        <v>2.3037660759090319</v>
      </c>
      <c r="K44" s="208">
        <f t="shared" si="10"/>
        <v>164.1236516074774</v>
      </c>
      <c r="P44" s="1">
        <f t="shared" ca="1" si="0"/>
        <v>164.12365200859367</v>
      </c>
      <c r="Q44" s="176">
        <f ca="1">RANK(P44,$P$14:$P$48)+COUNTIF($P$14:P44,P44)-1</f>
        <v>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-0.3193618642997485</v>
      </c>
      <c r="K47" s="208">
        <f>IF(AND(I47&gt;0,$I$51&gt;0),F47/H47*100,0)</f>
        <v>0</v>
      </c>
      <c r="P47" s="1">
        <f t="shared" ca="1" si="0"/>
        <v>3.9137788420949538E-4</v>
      </c>
      <c r="Q47" s="176">
        <f ca="1">RANK(P47,$P$14:$P$48)+COUNTIF($P$14:P47,P47)-1</f>
        <v>24</v>
      </c>
      <c r="R47" s="40">
        <v>60</v>
      </c>
    </row>
    <row r="48" spans="1:18" ht="14.5">
      <c r="C48" s="205" t="s">
        <v>1785</v>
      </c>
      <c r="D48" s="40" t="s">
        <v>1786</v>
      </c>
      <c r="E48" s="206">
        <f>'Input Sheet'!B34</f>
        <v>1</v>
      </c>
      <c r="F48" s="207">
        <f>IF($E$51=0,0,E48/$E$51)</f>
        <v>4.5871559633027525E-3</v>
      </c>
      <c r="G48" s="206">
        <f>'Input Sheet'!C34</f>
        <v>339</v>
      </c>
      <c r="H48" s="207">
        <f>IF($G$51=0,0,G48/$G$51)</f>
        <v>2.2327897357536158E-3</v>
      </c>
      <c r="I48" s="207">
        <f>IF(G48&gt;0,E48/G48,0)</f>
        <v>2.9498525073746312E-3</v>
      </c>
      <c r="J48" s="190">
        <f>IF(AND((SQRT((H48*(1-H48))/$E$51))&gt;0, $E$51&gt;0),(F48-H48)/(SQRT((H48*(1-H48))/$E$51)),0)</f>
        <v>0.7364847165923496</v>
      </c>
      <c r="K48" s="208">
        <f>IF(AND(I48&gt;0,$I$51&gt;0),F48/H48*100,0)</f>
        <v>205.44504884847501</v>
      </c>
      <c r="P48" s="1">
        <f t="shared" ca="1" si="0"/>
        <v>205.44530771903842</v>
      </c>
      <c r="Q48" s="176">
        <f ca="1">RANK(P48,$P$14:$P$48)+COUNTIF($P$14:P48,P48)-1</f>
        <v>3</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218</v>
      </c>
      <c r="F51" s="42"/>
      <c r="G51" s="220">
        <f>SUM(G14:G48)</f>
        <v>151828</v>
      </c>
      <c r="H51" s="17"/>
      <c r="I51" s="221">
        <f>IF(G51&gt;0,E51/G51,0)</f>
        <v>1.4358352872987856E-3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23A29-A4A9-4D3F-A370-101CF9AD2F49}">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27</v>
      </c>
      <c r="C13" s="226" t="str">
        <f ca="1">INDEX('Wellbeing Acorn Type'!$C$14:$C$48,'Type Sorted'!B13)</f>
        <v>4.21</v>
      </c>
      <c r="D13" s="40" t="str">
        <f ca="1">INDEX('Wellbeing Acorn Type'!D$14:D$48,'Type Sorted'!$B13)</f>
        <v>Sensible Seniors</v>
      </c>
      <c r="E13" s="40"/>
      <c r="F13" s="40"/>
      <c r="G13" s="40"/>
      <c r="H13" s="40"/>
      <c r="I13" s="40"/>
      <c r="J13" s="40"/>
      <c r="K13" s="40"/>
      <c r="L13" s="40"/>
      <c r="M13" s="40"/>
      <c r="N13" s="40"/>
      <c r="O13" s="40"/>
      <c r="P13" s="206">
        <f ca="1">INDEX('Wellbeing Acorn Type'!E$14:E$48,'Type Sorted'!$B13)</f>
        <v>11</v>
      </c>
      <c r="Q13" s="207">
        <f ca="1">INDEX('Wellbeing Acorn Type'!F$14:F$48,'Type Sorted'!$B13)</f>
        <v>5.0458715596330278E-2</v>
      </c>
      <c r="R13" s="206">
        <f ca="1">INDEX('Wellbeing Acorn Type'!G$14:G$48,'Type Sorted'!$B13)</f>
        <v>2716</v>
      </c>
      <c r="S13" s="207">
        <f ca="1">INDEX('Wellbeing Acorn Type'!H$14:H$48,'Type Sorted'!$B13)</f>
        <v>1.788866348763074E-2</v>
      </c>
      <c r="T13" s="207">
        <f ca="1">INDEX('Wellbeing Acorn Type'!I$14:I$48,'Type Sorted'!$B13)</f>
        <v>4.050073637702504E-3</v>
      </c>
      <c r="U13" s="227">
        <f ca="1">INDEX('Wellbeing Acorn Type'!J$14:J$48,'Type Sorted'!$B13)</f>
        <v>3.6280844788261288</v>
      </c>
      <c r="V13" s="208">
        <f ca="1">INDEX('Wellbeing Acorn Type'!K$14:K$48,'Type Sorted'!$B13)</f>
        <v>282.07090837848432</v>
      </c>
      <c r="W13" s="208"/>
    </row>
    <row r="14" spans="1:28" ht="20.149999999999999" customHeight="1">
      <c r="A14" s="225">
        <v>2</v>
      </c>
      <c r="B14" s="225">
        <f ca="1">MATCH(A14,'Wellbeing Acorn Type'!$Q$14:$Q$48,0)</f>
        <v>29</v>
      </c>
      <c r="C14" s="226" t="str">
        <f ca="1">INDEX('Wellbeing Acorn Type'!$C$14:$C$48,'Type Sorted'!B14)</f>
        <v>4.23</v>
      </c>
      <c r="D14" s="40" t="str">
        <f ca="1">INDEX('Wellbeing Acorn Type'!D$14:D$48,'Type Sorted'!$B14)</f>
        <v>Happy Families</v>
      </c>
      <c r="E14" s="40"/>
      <c r="F14" s="40"/>
      <c r="G14" s="40"/>
      <c r="H14" s="40"/>
      <c r="I14" s="40"/>
      <c r="J14" s="40"/>
      <c r="K14" s="40"/>
      <c r="L14" s="40"/>
      <c r="M14" s="40"/>
      <c r="N14" s="40"/>
      <c r="O14" s="40"/>
      <c r="P14" s="206">
        <f ca="1">INDEX('Wellbeing Acorn Type'!E$14:E$48,'Type Sorted'!$B14)</f>
        <v>24</v>
      </c>
      <c r="Q14" s="207">
        <f ca="1">INDEX('Wellbeing Acorn Type'!F$14:F$48,'Type Sorted'!$B14)</f>
        <v>0.11009174311926606</v>
      </c>
      <c r="R14" s="206">
        <f ca="1">INDEX('Wellbeing Acorn Type'!G$14:G$48,'Type Sorted'!$B14)</f>
        <v>6358</v>
      </c>
      <c r="S14" s="207">
        <f ca="1">INDEX('Wellbeing Acorn Type'!H$14:H$48,'Type Sorted'!$B14)</f>
        <v>4.1876333746081094E-2</v>
      </c>
      <c r="T14" s="207">
        <f ca="1">INDEX('Wellbeing Acorn Type'!I$14:I$48,'Type Sorted'!$B14)</f>
        <v>3.7747719408619063E-3</v>
      </c>
      <c r="U14" s="227">
        <f ca="1">INDEX('Wellbeing Acorn Type'!J$14:J$48,'Type Sorted'!$B14)</f>
        <v>5.0282356927411964</v>
      </c>
      <c r="V14" s="208">
        <f ca="1">INDEX('Wellbeing Acorn Type'!K$14:K$48,'Type Sorted'!$B14)</f>
        <v>262.89728176017502</v>
      </c>
      <c r="W14" s="208"/>
    </row>
    <row r="15" spans="1:28" ht="20.149999999999999" customHeight="1">
      <c r="A15" s="225">
        <v>3</v>
      </c>
      <c r="B15" s="225">
        <f ca="1">MATCH(A15,'Wellbeing Acorn Type'!$Q$14:$Q$48,0)</f>
        <v>35</v>
      </c>
      <c r="C15" s="226" t="str">
        <f ca="1">INDEX('Wellbeing Acorn Type'!$C$14:$C$48,'Type Sorted'!B15)</f>
        <v>61</v>
      </c>
      <c r="D15" s="40" t="str">
        <f ca="1">INDEX('Wellbeing Acorn Type'!D$14:D$48,'Type Sorted'!$B15)</f>
        <v>Inactive Communal Population</v>
      </c>
      <c r="E15" s="40"/>
      <c r="F15" s="40"/>
      <c r="G15" s="40"/>
      <c r="H15" s="40"/>
      <c r="I15" s="40"/>
      <c r="J15" s="40"/>
      <c r="K15" s="40"/>
      <c r="L15" s="40"/>
      <c r="M15" s="40"/>
      <c r="N15" s="40"/>
      <c r="O15" s="40"/>
      <c r="P15" s="206">
        <f ca="1">INDEX('Wellbeing Acorn Type'!E$14:E$48,'Type Sorted'!$B15)</f>
        <v>1</v>
      </c>
      <c r="Q15" s="207">
        <f ca="1">INDEX('Wellbeing Acorn Type'!F$14:F$48,'Type Sorted'!$B15)</f>
        <v>4.5871559633027525E-3</v>
      </c>
      <c r="R15" s="206">
        <f ca="1">INDEX('Wellbeing Acorn Type'!G$14:G$48,'Type Sorted'!$B15)</f>
        <v>339</v>
      </c>
      <c r="S15" s="207">
        <f ca="1">INDEX('Wellbeing Acorn Type'!H$14:H$48,'Type Sorted'!$B15)</f>
        <v>2.2327897357536158E-3</v>
      </c>
      <c r="T15" s="207">
        <f ca="1">INDEX('Wellbeing Acorn Type'!I$14:I$48,'Type Sorted'!$B15)</f>
        <v>2.9498525073746312E-3</v>
      </c>
      <c r="U15" s="227">
        <f ca="1">INDEX('Wellbeing Acorn Type'!J$14:J$48,'Type Sorted'!$B15)</f>
        <v>0.7364847165923496</v>
      </c>
      <c r="V15" s="208">
        <f ca="1">INDEX('Wellbeing Acorn Type'!K$14:K$48,'Type Sorted'!$B15)</f>
        <v>205.44504884847501</v>
      </c>
      <c r="W15" s="208"/>
    </row>
    <row r="16" spans="1:28" ht="20.149999999999999" customHeight="1">
      <c r="A16" s="225">
        <v>4</v>
      </c>
      <c r="B16" s="225">
        <f ca="1">MATCH(A16,'Wellbeing Acorn Type'!$Q$14:$Q$48,0)</f>
        <v>4</v>
      </c>
      <c r="C16" s="226" t="str">
        <f ca="1">INDEX('Wellbeing Acorn Type'!$C$14:$C$48,'Type Sorted'!B16)</f>
        <v>1.4</v>
      </c>
      <c r="D16" s="40" t="str">
        <f ca="1">INDEX('Wellbeing Acorn Type'!D$14:D$48,'Type Sorted'!$B16)</f>
        <v>Elderly Ailments</v>
      </c>
      <c r="E16" s="40"/>
      <c r="F16" s="40"/>
      <c r="G16" s="40"/>
      <c r="H16" s="40"/>
      <c r="I16" s="40"/>
      <c r="J16" s="40"/>
      <c r="K16" s="40"/>
      <c r="L16" s="40"/>
      <c r="M16" s="40"/>
      <c r="N16" s="40"/>
      <c r="O16" s="40"/>
      <c r="P16" s="206">
        <f ca="1">INDEX('Wellbeing Acorn Type'!E$14:E$48,'Type Sorted'!$B16)</f>
        <v>19</v>
      </c>
      <c r="Q16" s="207">
        <f ca="1">INDEX('Wellbeing Acorn Type'!F$14:F$48,'Type Sorted'!$B16)</f>
        <v>8.7155963302752298E-2</v>
      </c>
      <c r="R16" s="206">
        <f ca="1">INDEX('Wellbeing Acorn Type'!G$14:G$48,'Type Sorted'!$B16)</f>
        <v>7426</v>
      </c>
      <c r="S16" s="207">
        <f ca="1">INDEX('Wellbeing Acorn Type'!H$14:H$48,'Type Sorted'!$B16)</f>
        <v>4.8910609373765047E-2</v>
      </c>
      <c r="T16" s="207">
        <f ca="1">INDEX('Wellbeing Acorn Type'!I$14:I$48,'Type Sorted'!$B16)</f>
        <v>2.5585779692970643E-3</v>
      </c>
      <c r="U16" s="227">
        <f ca="1">INDEX('Wellbeing Acorn Type'!J$14:J$48,'Type Sorted'!$B16)</f>
        <v>2.6181512117326879</v>
      </c>
      <c r="V16" s="208">
        <f ca="1">INDEX('Wellbeing Acorn Type'!K$14:K$48,'Type Sorted'!$B16)</f>
        <v>178.19439262497005</v>
      </c>
      <c r="W16" s="208"/>
    </row>
    <row r="17" spans="1:23" ht="20.149999999999999" customHeight="1">
      <c r="A17" s="225">
        <v>5</v>
      </c>
      <c r="B17" s="225">
        <f ca="1">MATCH(A17,'Wellbeing Acorn Type'!$Q$14:$Q$48,0)</f>
        <v>1</v>
      </c>
      <c r="C17" s="226" t="str">
        <f ca="1">INDEX('Wellbeing Acorn Type'!$C$14:$C$48,'Type Sorted'!B17)</f>
        <v>1.1</v>
      </c>
      <c r="D17" s="40" t="str">
        <f ca="1">INDEX('Wellbeing Acorn Type'!D$14:D$48,'Type Sorted'!$B17)</f>
        <v>Limited Living</v>
      </c>
      <c r="E17" s="40"/>
      <c r="F17" s="40"/>
      <c r="G17" s="40"/>
      <c r="H17" s="40"/>
      <c r="I17" s="40"/>
      <c r="J17" s="40"/>
      <c r="K17" s="40"/>
      <c r="L17" s="40"/>
      <c r="M17" s="40"/>
      <c r="N17" s="40"/>
      <c r="O17" s="40"/>
      <c r="P17" s="206">
        <f ca="1">INDEX('Wellbeing Acorn Type'!E$14:E$48,'Type Sorted'!$B17)</f>
        <v>7</v>
      </c>
      <c r="Q17" s="207">
        <f ca="1">INDEX('Wellbeing Acorn Type'!F$14:F$48,'Type Sorted'!$B17)</f>
        <v>3.2110091743119268E-2</v>
      </c>
      <c r="R17" s="206">
        <f ca="1">INDEX('Wellbeing Acorn Type'!G$14:G$48,'Type Sorted'!$B17)</f>
        <v>2777</v>
      </c>
      <c r="S17" s="207">
        <f ca="1">INDEX('Wellbeing Acorn Type'!H$14:H$48,'Type Sorted'!$B17)</f>
        <v>1.8290433912058382E-2</v>
      </c>
      <c r="T17" s="207">
        <f ca="1">INDEX('Wellbeing Acorn Type'!I$14:I$48,'Type Sorted'!$B17)</f>
        <v>2.5207057976233344E-3</v>
      </c>
      <c r="U17" s="227">
        <f ca="1">INDEX('Wellbeing Acorn Type'!J$14:J$48,'Type Sorted'!$B17)</f>
        <v>1.5227269048250751</v>
      </c>
      <c r="V17" s="208">
        <f ca="1">INDEX('Wellbeing Acorn Type'!K$14:K$48,'Type Sorted'!$B17)</f>
        <v>175.5567522208971</v>
      </c>
      <c r="W17" s="208"/>
    </row>
    <row r="18" spans="1:23" ht="20.149999999999999" customHeight="1">
      <c r="A18" s="225">
        <v>6</v>
      </c>
      <c r="B18" s="225">
        <f ca="1">MATCH(A18,'Wellbeing Acorn Type'!$Q$14:$Q$48,0)</f>
        <v>31</v>
      </c>
      <c r="C18" s="226" t="str">
        <f ca="1">INDEX('Wellbeing Acorn Type'!$C$14:$C$48,'Type Sorted'!B18)</f>
        <v>4.25</v>
      </c>
      <c r="D18" s="40" t="str">
        <f ca="1">INDEX('Wellbeing Acorn Type'!D$14:D$48,'Type Sorted'!$B18)</f>
        <v>Healthy, Wealthy &amp; Wine</v>
      </c>
      <c r="E18" s="40"/>
      <c r="F18" s="40"/>
      <c r="G18" s="40"/>
      <c r="H18" s="40"/>
      <c r="I18" s="40"/>
      <c r="J18" s="40"/>
      <c r="K18" s="40"/>
      <c r="L18" s="40"/>
      <c r="M18" s="40"/>
      <c r="N18" s="40"/>
      <c r="O18" s="40"/>
      <c r="P18" s="206">
        <f ca="1">INDEX('Wellbeing Acorn Type'!E$14:E$48,'Type Sorted'!$B18)</f>
        <v>20</v>
      </c>
      <c r="Q18" s="207">
        <f ca="1">INDEX('Wellbeing Acorn Type'!F$14:F$48,'Type Sorted'!$B18)</f>
        <v>9.1743119266055051E-2</v>
      </c>
      <c r="R18" s="206">
        <f ca="1">INDEX('Wellbeing Acorn Type'!G$14:G$48,'Type Sorted'!$B18)</f>
        <v>8487</v>
      </c>
      <c r="S18" s="207">
        <f ca="1">INDEX('Wellbeing Acorn Type'!H$14:H$48,'Type Sorted'!$B18)</f>
        <v>5.5898780198645838E-2</v>
      </c>
      <c r="T18" s="207">
        <f ca="1">INDEX('Wellbeing Acorn Type'!I$14:I$48,'Type Sorted'!$B18)</f>
        <v>2.3565453045834807E-3</v>
      </c>
      <c r="U18" s="227">
        <f ca="1">INDEX('Wellbeing Acorn Type'!J$14:J$48,'Type Sorted'!$B18)</f>
        <v>2.3037660759090319</v>
      </c>
      <c r="V18" s="208">
        <f ca="1">INDEX('Wellbeing Acorn Type'!K$14:K$48,'Type Sorted'!$B18)</f>
        <v>164.1236516074774</v>
      </c>
      <c r="W18" s="208"/>
    </row>
    <row r="19" spans="1:23" ht="20.149999999999999" customHeight="1">
      <c r="A19" s="225">
        <v>7</v>
      </c>
      <c r="B19" s="225">
        <f ca="1">MATCH(A19,'Wellbeing Acorn Type'!$Q$14:$Q$48,0)</f>
        <v>26</v>
      </c>
      <c r="C19" s="226" t="str">
        <f ca="1">INDEX('Wellbeing Acorn Type'!$C$14:$C$48,'Type Sorted'!B19)</f>
        <v>4.20</v>
      </c>
      <c r="D19" s="40" t="str">
        <f ca="1">INDEX('Wellbeing Acorn Type'!D$14:D$48,'Type Sorted'!$B19)</f>
        <v>Perky Pensioners</v>
      </c>
      <c r="E19" s="40"/>
      <c r="F19" s="40"/>
      <c r="G19" s="40"/>
      <c r="H19" s="40"/>
      <c r="I19" s="40"/>
      <c r="J19" s="40"/>
      <c r="K19" s="40"/>
      <c r="L19" s="40"/>
      <c r="M19" s="40"/>
      <c r="N19" s="40"/>
      <c r="O19" s="40"/>
      <c r="P19" s="206">
        <f ca="1">INDEX('Wellbeing Acorn Type'!E$14:E$48,'Type Sorted'!$B19)</f>
        <v>24</v>
      </c>
      <c r="Q19" s="207">
        <f ca="1">INDEX('Wellbeing Acorn Type'!F$14:F$48,'Type Sorted'!$B19)</f>
        <v>0.11009174311926606</v>
      </c>
      <c r="R19" s="206">
        <f ca="1">INDEX('Wellbeing Acorn Type'!G$14:G$48,'Type Sorted'!$B19)</f>
        <v>11244</v>
      </c>
      <c r="S19" s="207">
        <f ca="1">INDEX('Wellbeing Acorn Type'!H$14:H$48,'Type Sorted'!$B19)</f>
        <v>7.405748610269515E-2</v>
      </c>
      <c r="T19" s="207">
        <f ca="1">INDEX('Wellbeing Acorn Type'!I$14:I$48,'Type Sorted'!$B19)</f>
        <v>2.1344717182497333E-3</v>
      </c>
      <c r="U19" s="227">
        <f ca="1">INDEX('Wellbeing Acorn Type'!J$14:J$48,'Type Sorted'!$B19)</f>
        <v>2.0317362222497035</v>
      </c>
      <c r="V19" s="208">
        <f ca="1">INDEX('Wellbeing Acorn Type'!K$14:K$48,'Type Sorted'!$B19)</f>
        <v>148.65714313689017</v>
      </c>
      <c r="W19" s="208"/>
    </row>
    <row r="20" spans="1:23" ht="20.149999999999999" customHeight="1">
      <c r="A20" s="225">
        <v>8</v>
      </c>
      <c r="B20" s="225">
        <f ca="1">MATCH(A20,'Wellbeing Acorn Type'!$Q$14:$Q$48,0)</f>
        <v>20</v>
      </c>
      <c r="C20" s="226" t="str">
        <f ca="1">INDEX('Wellbeing Acorn Type'!$C$14:$C$48,'Type Sorted'!B20)</f>
        <v>3.16</v>
      </c>
      <c r="D20" s="40" t="str">
        <f ca="1">INDEX('Wellbeing Acorn Type'!D$14:D$48,'Type Sorted'!$B20)</f>
        <v>Countryside Concerns</v>
      </c>
      <c r="E20" s="40"/>
      <c r="F20" s="40"/>
      <c r="G20" s="40"/>
      <c r="H20" s="40"/>
      <c r="I20" s="40"/>
      <c r="J20" s="40"/>
      <c r="K20" s="40"/>
      <c r="L20" s="40"/>
      <c r="M20" s="40"/>
      <c r="N20" s="40"/>
      <c r="O20" s="40"/>
      <c r="P20" s="206">
        <f ca="1">INDEX('Wellbeing Acorn Type'!E$14:E$48,'Type Sorted'!$B20)</f>
        <v>18</v>
      </c>
      <c r="Q20" s="207">
        <f ca="1">INDEX('Wellbeing Acorn Type'!F$14:F$48,'Type Sorted'!$B20)</f>
        <v>8.2568807339449546E-2</v>
      </c>
      <c r="R20" s="206">
        <f ca="1">INDEX('Wellbeing Acorn Type'!G$14:G$48,'Type Sorted'!$B20)</f>
        <v>9356</v>
      </c>
      <c r="S20" s="207">
        <f ca="1">INDEX('Wellbeing Acorn Type'!H$14:H$48,'Type Sorted'!$B20)</f>
        <v>6.1622362146639617E-2</v>
      </c>
      <c r="T20" s="207">
        <f ca="1">INDEX('Wellbeing Acorn Type'!I$14:I$48,'Type Sorted'!$B20)</f>
        <v>1.923899102180419E-3</v>
      </c>
      <c r="U20" s="227">
        <f ca="1">INDEX('Wellbeing Acorn Type'!J$14:J$48,'Type Sorted'!$B20)</f>
        <v>1.2861173017513781</v>
      </c>
      <c r="V20" s="208">
        <f ca="1">INDEX('Wellbeing Acorn Type'!K$14:K$48,'Type Sorted'!$B20)</f>
        <v>133.99162976415079</v>
      </c>
      <c r="W20" s="208"/>
    </row>
    <row r="21" spans="1:23" ht="20.149999999999999" customHeight="1">
      <c r="A21" s="225">
        <v>9</v>
      </c>
      <c r="B21" s="225">
        <f ca="1">MATCH(A21,'Wellbeing Acorn Type'!$Q$14:$Q$48,0)</f>
        <v>18</v>
      </c>
      <c r="C21" s="226" t="str">
        <f ca="1">INDEX('Wellbeing Acorn Type'!$C$14:$C$48,'Type Sorted'!B21)</f>
        <v>3.14</v>
      </c>
      <c r="D21" s="40" t="str">
        <f ca="1">INDEX('Wellbeing Acorn Type'!D$14:D$48,'Type Sorted'!$B21)</f>
        <v>Rooted Routines</v>
      </c>
      <c r="E21" s="40"/>
      <c r="F21" s="40"/>
      <c r="G21" s="40"/>
      <c r="H21" s="40"/>
      <c r="I21" s="40"/>
      <c r="J21" s="40"/>
      <c r="K21" s="40"/>
      <c r="L21" s="40"/>
      <c r="M21" s="40"/>
      <c r="N21" s="40"/>
      <c r="O21" s="40"/>
      <c r="P21" s="206">
        <f ca="1">INDEX('Wellbeing Acorn Type'!E$14:E$48,'Type Sorted'!$B21)</f>
        <v>10</v>
      </c>
      <c r="Q21" s="207">
        <f ca="1">INDEX('Wellbeing Acorn Type'!F$14:F$48,'Type Sorted'!$B21)</f>
        <v>4.5871559633027525E-2</v>
      </c>
      <c r="R21" s="206">
        <f ca="1">INDEX('Wellbeing Acorn Type'!G$14:G$48,'Type Sorted'!$B21)</f>
        <v>6104</v>
      </c>
      <c r="S21" s="207">
        <f ca="1">INDEX('Wellbeing Acorn Type'!H$14:H$48,'Type Sorted'!$B21)</f>
        <v>4.020338804436599E-2</v>
      </c>
      <c r="T21" s="207">
        <f ca="1">INDEX('Wellbeing Acorn Type'!I$14:I$48,'Type Sorted'!$B21)</f>
        <v>1.63826998689384E-3</v>
      </c>
      <c r="U21" s="227">
        <f ca="1">INDEX('Wellbeing Acorn Type'!J$14:J$48,'Type Sorted'!$B21)</f>
        <v>0.42603992790292544</v>
      </c>
      <c r="V21" s="208">
        <f ca="1">INDEX('Wellbeing Acorn Type'!K$14:K$48,'Type Sorted'!$B21)</f>
        <v>114.0987410872101</v>
      </c>
      <c r="W21" s="208"/>
    </row>
    <row r="22" spans="1:23" ht="20.149999999999999" customHeight="1">
      <c r="A22" s="225">
        <v>10</v>
      </c>
      <c r="B22" s="225">
        <f ca="1">MATCH(A22,'Wellbeing Acorn Type'!$Q$14:$Q$48,0)</f>
        <v>25</v>
      </c>
      <c r="C22" s="226" t="str">
        <f ca="1">INDEX('Wellbeing Acorn Type'!$C$14:$C$48,'Type Sorted'!B22)</f>
        <v>4.19</v>
      </c>
      <c r="D22" s="40" t="str">
        <f ca="1">INDEX('Wellbeing Acorn Type'!D$14:D$48,'Type Sorted'!$B22)</f>
        <v>Relishing Retirement</v>
      </c>
      <c r="E22" s="40"/>
      <c r="F22" s="40"/>
      <c r="G22" s="40"/>
      <c r="H22" s="40"/>
      <c r="I22" s="40"/>
      <c r="J22" s="40"/>
      <c r="K22" s="40"/>
      <c r="L22" s="40"/>
      <c r="M22" s="40"/>
      <c r="N22" s="40"/>
      <c r="O22" s="40"/>
      <c r="P22" s="206">
        <f ca="1">INDEX('Wellbeing Acorn Type'!E$14:E$48,'Type Sorted'!$B22)</f>
        <v>34</v>
      </c>
      <c r="Q22" s="207">
        <f ca="1">INDEX('Wellbeing Acorn Type'!F$14:F$48,'Type Sorted'!$B22)</f>
        <v>0.15596330275229359</v>
      </c>
      <c r="R22" s="206">
        <f ca="1">INDEX('Wellbeing Acorn Type'!G$14:G$48,'Type Sorted'!$B22)</f>
        <v>21269</v>
      </c>
      <c r="S22" s="207">
        <f ca="1">INDEX('Wellbeing Acorn Type'!H$14:H$48,'Type Sorted'!$B22)</f>
        <v>0.14008615011723793</v>
      </c>
      <c r="T22" s="207">
        <f ca="1">INDEX('Wellbeing Acorn Type'!I$14:I$48,'Type Sorted'!$B22)</f>
        <v>1.5985706897362359E-3</v>
      </c>
      <c r="U22" s="227">
        <f ca="1">INDEX('Wellbeing Acorn Type'!J$14:J$48,'Type Sorted'!$B22)</f>
        <v>0.67542292114507829</v>
      </c>
      <c r="V22" s="208">
        <f ca="1">INDEX('Wellbeing Acorn Type'!K$14:K$48,'Type Sorted'!$B22)</f>
        <v>111.33384893636386</v>
      </c>
      <c r="W22" s="208"/>
    </row>
    <row r="23" spans="1:23" ht="20.149999999999999" customHeight="1">
      <c r="A23" s="225">
        <v>11</v>
      </c>
      <c r="B23" s="225">
        <f ca="1">MATCH(A23,'Wellbeing Acorn Type'!$Q$14:$Q$48,0)</f>
        <v>13</v>
      </c>
      <c r="C23" s="226" t="str">
        <f ca="1">INDEX('Wellbeing Acorn Type'!$C$14:$C$48,'Type Sorted'!B23)</f>
        <v>2.11</v>
      </c>
      <c r="D23" s="40" t="str">
        <f ca="1">INDEX('Wellbeing Acorn Type'!D$14:D$48,'Type Sorted'!$B23)</f>
        <v>Anxious Adversity</v>
      </c>
      <c r="E23" s="40"/>
      <c r="F23" s="40"/>
      <c r="G23" s="40"/>
      <c r="H23" s="40"/>
      <c r="I23" s="40"/>
      <c r="J23" s="40"/>
      <c r="K23" s="40"/>
      <c r="L23" s="40"/>
      <c r="M23" s="40"/>
      <c r="N23" s="40"/>
      <c r="O23" s="40"/>
      <c r="P23" s="206">
        <f ca="1">INDEX('Wellbeing Acorn Type'!E$14:E$48,'Type Sorted'!$B23)</f>
        <v>4</v>
      </c>
      <c r="Q23" s="207">
        <f ca="1">INDEX('Wellbeing Acorn Type'!F$14:F$48,'Type Sorted'!$B23)</f>
        <v>1.834862385321101E-2</v>
      </c>
      <c r="R23" s="206">
        <f ca="1">INDEX('Wellbeing Acorn Type'!G$14:G$48,'Type Sorted'!$B23)</f>
        <v>2655</v>
      </c>
      <c r="S23" s="207">
        <f ca="1">INDEX('Wellbeing Acorn Type'!H$14:H$48,'Type Sorted'!$B23)</f>
        <v>1.7486893063203099E-2</v>
      </c>
      <c r="T23" s="207">
        <f ca="1">INDEX('Wellbeing Acorn Type'!I$14:I$48,'Type Sorted'!$B23)</f>
        <v>1.5065913370998117E-3</v>
      </c>
      <c r="U23" s="227">
        <f ca="1">INDEX('Wellbeing Acorn Type'!J$14:J$48,'Type Sorted'!$B23)</f>
        <v>9.7067613923318183E-2</v>
      </c>
      <c r="V23" s="208">
        <f ca="1">INDEX('Wellbeing Acorn Type'!K$14:K$48,'Type Sorted'!$B23)</f>
        <v>104.92786675650927</v>
      </c>
      <c r="W23" s="208"/>
    </row>
    <row r="24" spans="1:23" ht="20.149999999999999" customHeight="1">
      <c r="A24" s="225">
        <v>12</v>
      </c>
      <c r="B24" s="225">
        <f ca="1">MATCH(A24,'Wellbeing Acorn Type'!$Q$14:$Q$48,0)</f>
        <v>28</v>
      </c>
      <c r="C24" s="226" t="str">
        <f ca="1">INDEX('Wellbeing Acorn Type'!$C$14:$C$48,'Type Sorted'!B24)</f>
        <v>4.22</v>
      </c>
      <c r="D24" s="40" t="str">
        <f ca="1">INDEX('Wellbeing Acorn Type'!D$14:D$48,'Type Sorted'!$B24)</f>
        <v>Gym &amp; Juices</v>
      </c>
      <c r="E24" s="40"/>
      <c r="F24" s="40"/>
      <c r="G24" s="40"/>
      <c r="H24" s="40"/>
      <c r="I24" s="40"/>
      <c r="J24" s="40"/>
      <c r="K24" s="40"/>
      <c r="L24" s="40"/>
      <c r="M24" s="40"/>
      <c r="N24" s="40"/>
      <c r="O24" s="40"/>
      <c r="P24" s="206">
        <f ca="1">INDEX('Wellbeing Acorn Type'!E$14:E$48,'Type Sorted'!$B24)</f>
        <v>1</v>
      </c>
      <c r="Q24" s="207">
        <f ca="1">INDEX('Wellbeing Acorn Type'!F$14:F$48,'Type Sorted'!$B24)</f>
        <v>4.5871559633027525E-3</v>
      </c>
      <c r="R24" s="206">
        <f ca="1">INDEX('Wellbeing Acorn Type'!G$14:G$48,'Type Sorted'!$B24)</f>
        <v>667</v>
      </c>
      <c r="S24" s="207">
        <f ca="1">INDEX('Wellbeing Acorn Type'!H$14:H$48,'Type Sorted'!$B24)</f>
        <v>4.3931290671022473E-3</v>
      </c>
      <c r="T24" s="207">
        <f ca="1">INDEX('Wellbeing Acorn Type'!I$14:I$48,'Type Sorted'!$B24)</f>
        <v>1.4992503748125937E-3</v>
      </c>
      <c r="U24" s="227">
        <f ca="1">INDEX('Wellbeing Acorn Type'!J$14:J$48,'Type Sorted'!$B24)</f>
        <v>4.3317088589762347E-2</v>
      </c>
      <c r="V24" s="208">
        <f ca="1">INDEX('Wellbeing Acorn Type'!K$14:K$48,'Type Sorted'!$B24)</f>
        <v>104.41659903992959</v>
      </c>
      <c r="W24" s="208"/>
    </row>
    <row r="25" spans="1:23" ht="20.149999999999999" customHeight="1">
      <c r="A25" s="225">
        <v>13</v>
      </c>
      <c r="B25" s="225">
        <f ca="1">MATCH(A25,'Wellbeing Acorn Type'!$Q$14:$Q$48,0)</f>
        <v>11</v>
      </c>
      <c r="C25" s="226" t="str">
        <f ca="1">INDEX('Wellbeing Acorn Type'!$C$14:$C$48,'Type Sorted'!B25)</f>
        <v>2.9</v>
      </c>
      <c r="D25" s="40" t="str">
        <f ca="1">INDEX('Wellbeing Acorn Type'!D$14:D$48,'Type Sorted'!$B25)</f>
        <v>Everyday Excesses</v>
      </c>
      <c r="E25" s="40"/>
      <c r="F25" s="40"/>
      <c r="G25" s="40"/>
      <c r="H25" s="40"/>
      <c r="I25" s="40"/>
      <c r="J25" s="40"/>
      <c r="K25" s="40"/>
      <c r="L25" s="40"/>
      <c r="M25" s="40"/>
      <c r="N25" s="40"/>
      <c r="O25" s="40"/>
      <c r="P25" s="206">
        <f ca="1">INDEX('Wellbeing Acorn Type'!E$14:E$48,'Type Sorted'!$B25)</f>
        <v>11</v>
      </c>
      <c r="Q25" s="207">
        <f ca="1">INDEX('Wellbeing Acorn Type'!F$14:F$48,'Type Sorted'!$B25)</f>
        <v>5.0458715596330278E-2</v>
      </c>
      <c r="R25" s="206">
        <f ca="1">INDEX('Wellbeing Acorn Type'!G$14:G$48,'Type Sorted'!$B25)</f>
        <v>7561</v>
      </c>
      <c r="S25" s="207">
        <f ca="1">INDEX('Wellbeing Acorn Type'!H$14:H$48,'Type Sorted'!$B25)</f>
        <v>4.9799773427826224E-2</v>
      </c>
      <c r="T25" s="207">
        <f ca="1">INDEX('Wellbeing Acorn Type'!I$14:I$48,'Type Sorted'!$B25)</f>
        <v>1.4548340166644625E-3</v>
      </c>
      <c r="U25" s="227">
        <f ca="1">INDEX('Wellbeing Acorn Type'!J$14:J$48,'Type Sorted'!$B25)</f>
        <v>4.472540679448786E-2</v>
      </c>
      <c r="V25" s="208">
        <f ca="1">INDEX('Wellbeing Acorn Type'!K$14:K$48,'Type Sorted'!$B25)</f>
        <v>101.32318306519817</v>
      </c>
      <c r="W25" s="208"/>
    </row>
    <row r="26" spans="1:23" ht="20.149999999999999" customHeight="1">
      <c r="A26" s="225">
        <v>14</v>
      </c>
      <c r="B26" s="225">
        <f ca="1">MATCH(A26,'Wellbeing Acorn Type'!$Q$14:$Q$48,0)</f>
        <v>19</v>
      </c>
      <c r="C26" s="226" t="str">
        <f ca="1">INDEX('Wellbeing Acorn Type'!$C$14:$C$48,'Type Sorted'!B26)</f>
        <v>3.15</v>
      </c>
      <c r="D26" s="40" t="str">
        <f ca="1">INDEX('Wellbeing Acorn Type'!D$14:D$48,'Type Sorted'!$B26)</f>
        <v>Borderline Behaviours</v>
      </c>
      <c r="E26" s="40"/>
      <c r="F26" s="40"/>
      <c r="G26" s="40"/>
      <c r="H26" s="40"/>
      <c r="I26" s="40"/>
      <c r="J26" s="40"/>
      <c r="K26" s="40"/>
      <c r="L26" s="40"/>
      <c r="M26" s="40"/>
      <c r="N26" s="40"/>
      <c r="O26" s="40"/>
      <c r="P26" s="206">
        <f ca="1">INDEX('Wellbeing Acorn Type'!E$14:E$48,'Type Sorted'!$B26)</f>
        <v>9</v>
      </c>
      <c r="Q26" s="207">
        <f ca="1">INDEX('Wellbeing Acorn Type'!F$14:F$48,'Type Sorted'!$B26)</f>
        <v>4.1284403669724773E-2</v>
      </c>
      <c r="R26" s="206">
        <f ca="1">INDEX('Wellbeing Acorn Type'!G$14:G$48,'Type Sorted'!$B26)</f>
        <v>6716</v>
      </c>
      <c r="S26" s="207">
        <f ca="1">INDEX('Wellbeing Acorn Type'!H$14:H$48,'Type Sorted'!$B26)</f>
        <v>4.4234265089443316E-2</v>
      </c>
      <c r="T26" s="207">
        <f ca="1">INDEX('Wellbeing Acorn Type'!I$14:I$48,'Type Sorted'!$B26)</f>
        <v>1.3400833829660512E-3</v>
      </c>
      <c r="U26" s="227">
        <f ca="1">INDEX('Wellbeing Acorn Type'!J$14:J$48,'Type Sorted'!$B26)</f>
        <v>-0.21182378513125055</v>
      </c>
      <c r="V26" s="208">
        <f ca="1">INDEX('Wellbeing Acorn Type'!K$14:K$48,'Type Sorted'!$B26)</f>
        <v>93.331275169252123</v>
      </c>
      <c r="W26" s="208"/>
    </row>
    <row r="27" spans="1:23" ht="20.149999999999999" customHeight="1">
      <c r="A27" s="225">
        <v>15</v>
      </c>
      <c r="B27" s="225">
        <f ca="1">MATCH(A27,'Wellbeing Acorn Type'!$Q$14:$Q$48,0)</f>
        <v>15</v>
      </c>
      <c r="C27" s="226" t="str">
        <f ca="1">INDEX('Wellbeing Acorn Type'!$C$14:$C$48,'Type Sorted'!B27)</f>
        <v>2.13</v>
      </c>
      <c r="D27" s="40" t="str">
        <f ca="1">INDEX('Wellbeing Acorn Type'!D$14:D$48,'Type Sorted'!$B27)</f>
        <v>Regular Revellers</v>
      </c>
      <c r="E27" s="40"/>
      <c r="F27" s="40"/>
      <c r="G27" s="40"/>
      <c r="H27" s="40"/>
      <c r="I27" s="40"/>
      <c r="J27" s="40"/>
      <c r="K27" s="40"/>
      <c r="L27" s="40"/>
      <c r="M27" s="40"/>
      <c r="N27" s="40"/>
      <c r="O27" s="40"/>
      <c r="P27" s="206">
        <f ca="1">INDEX('Wellbeing Acorn Type'!E$14:E$48,'Type Sorted'!$B27)</f>
        <v>4</v>
      </c>
      <c r="Q27" s="207">
        <f ca="1">INDEX('Wellbeing Acorn Type'!F$14:F$48,'Type Sorted'!$B27)</f>
        <v>1.834862385321101E-2</v>
      </c>
      <c r="R27" s="206">
        <f ca="1">INDEX('Wellbeing Acorn Type'!G$14:G$48,'Type Sorted'!$B27)</f>
        <v>3938</v>
      </c>
      <c r="S27" s="207">
        <f ca="1">INDEX('Wellbeing Acorn Type'!H$14:H$48,'Type Sorted'!$B27)</f>
        <v>2.5937244776984482E-2</v>
      </c>
      <c r="T27" s="207">
        <f ca="1">INDEX('Wellbeing Acorn Type'!I$14:I$48,'Type Sorted'!$B27)</f>
        <v>1.015744032503809E-3</v>
      </c>
      <c r="U27" s="227">
        <f ca="1">INDEX('Wellbeing Acorn Type'!J$14:J$48,'Type Sorted'!$B27)</f>
        <v>-0.70491331922766298</v>
      </c>
      <c r="V27" s="208">
        <f ca="1">INDEX('Wellbeing Acorn Type'!K$14:K$48,'Type Sorted'!$B27)</f>
        <v>70.742378425224004</v>
      </c>
      <c r="W27" s="208"/>
    </row>
    <row r="28" spans="1:23" ht="20.149999999999999" customHeight="1">
      <c r="A28" s="225">
        <v>16</v>
      </c>
      <c r="B28" s="225">
        <f ca="1">MATCH(A28,'Wellbeing Acorn Type'!$Q$14:$Q$48,0)</f>
        <v>21</v>
      </c>
      <c r="C28" s="226" t="str">
        <f ca="1">INDEX('Wellbeing Acorn Type'!$C$14:$C$48,'Type Sorted'!B28)</f>
        <v>3.17</v>
      </c>
      <c r="D28" s="40" t="str">
        <f ca="1">INDEX('Wellbeing Acorn Type'!D$14:D$48,'Type Sorted'!$B28)</f>
        <v>Everthing in Moderation</v>
      </c>
      <c r="E28" s="40"/>
      <c r="F28" s="40"/>
      <c r="G28" s="40"/>
      <c r="H28" s="40"/>
      <c r="I28" s="40"/>
      <c r="J28" s="40"/>
      <c r="K28" s="40"/>
      <c r="L28" s="40"/>
      <c r="M28" s="40"/>
      <c r="N28" s="40"/>
      <c r="O28" s="40"/>
      <c r="P28" s="206">
        <f ca="1">INDEX('Wellbeing Acorn Type'!E$14:E$48,'Type Sorted'!$B28)</f>
        <v>10</v>
      </c>
      <c r="Q28" s="207">
        <f ca="1">INDEX('Wellbeing Acorn Type'!F$14:F$48,'Type Sorted'!$B28)</f>
        <v>4.5871559633027525E-2</v>
      </c>
      <c r="R28" s="206">
        <f ca="1">INDEX('Wellbeing Acorn Type'!G$14:G$48,'Type Sorted'!$B28)</f>
        <v>11016</v>
      </c>
      <c r="S28" s="207">
        <f ca="1">INDEX('Wellbeing Acorn Type'!H$14:H$48,'Type Sorted'!$B28)</f>
        <v>7.255578681139184E-2</v>
      </c>
      <c r="T28" s="207">
        <f ca="1">INDEX('Wellbeing Acorn Type'!I$14:I$48,'Type Sorted'!$B28)</f>
        <v>9.0777051561365292E-4</v>
      </c>
      <c r="U28" s="227">
        <f ca="1">INDEX('Wellbeing Acorn Type'!J$14:J$48,'Type Sorted'!$B28)</f>
        <v>-1.5188082596928685</v>
      </c>
      <c r="V28" s="208">
        <f ca="1">INDEX('Wellbeing Acorn Type'!K$14:K$48,'Type Sorted'!$B28)</f>
        <v>63.222468736050317</v>
      </c>
      <c r="W28" s="208"/>
    </row>
    <row r="29" spans="1:23" ht="20.149999999999999" customHeight="1">
      <c r="A29" s="225">
        <v>17</v>
      </c>
      <c r="B29" s="225">
        <f ca="1">MATCH(A29,'Wellbeing Acorn Type'!$Q$14:$Q$48,0)</f>
        <v>5</v>
      </c>
      <c r="C29" s="226" t="str">
        <f ca="1">INDEX('Wellbeing Acorn Type'!$C$14:$C$48,'Type Sorted'!B29)</f>
        <v>1.5</v>
      </c>
      <c r="D29" s="40" t="str">
        <f ca="1">INDEX('Wellbeing Acorn Type'!D$14:D$48,'Type Sorted'!$B29)</f>
        <v>Countryside Complacency</v>
      </c>
      <c r="E29" s="40"/>
      <c r="F29" s="40"/>
      <c r="G29" s="40"/>
      <c r="H29" s="40"/>
      <c r="I29" s="40"/>
      <c r="J29" s="40"/>
      <c r="K29" s="40"/>
      <c r="L29" s="40"/>
      <c r="M29" s="40"/>
      <c r="N29" s="40"/>
      <c r="O29" s="40"/>
      <c r="P29" s="206">
        <f ca="1">INDEX('Wellbeing Acorn Type'!E$14:E$48,'Type Sorted'!$B29)</f>
        <v>3</v>
      </c>
      <c r="Q29" s="207">
        <f ca="1">INDEX('Wellbeing Acorn Type'!F$14:F$48,'Type Sorted'!$B29)</f>
        <v>1.3761467889908258E-2</v>
      </c>
      <c r="R29" s="206">
        <f ca="1">INDEX('Wellbeing Acorn Type'!G$14:G$48,'Type Sorted'!$B29)</f>
        <v>5184</v>
      </c>
      <c r="S29" s="207">
        <f ca="1">INDEX('Wellbeing Acorn Type'!H$14:H$48,'Type Sorted'!$B29)</f>
        <v>3.4143899675949101E-2</v>
      </c>
      <c r="T29" s="207">
        <f ca="1">INDEX('Wellbeing Acorn Type'!I$14:I$48,'Type Sorted'!$B29)</f>
        <v>5.7870370370370367E-4</v>
      </c>
      <c r="U29" s="227">
        <f ca="1">INDEX('Wellbeing Acorn Type'!J$14:J$48,'Type Sorted'!$B29)</f>
        <v>-1.657186817490605</v>
      </c>
      <c r="V29" s="208">
        <f ca="1">INDEX('Wellbeing Acorn Type'!K$14:K$48,'Type Sorted'!$B29)</f>
        <v>40.304323819232081</v>
      </c>
      <c r="W29" s="208"/>
    </row>
    <row r="30" spans="1:23" ht="20.149999999999999" customHeight="1">
      <c r="A30" s="225">
        <v>18</v>
      </c>
      <c r="B30" s="225">
        <f ca="1">MATCH(A30,'Wellbeing Acorn Type'!$Q$14:$Q$48,0)</f>
        <v>2</v>
      </c>
      <c r="C30" s="226" t="str">
        <f ca="1">INDEX('Wellbeing Acorn Type'!$C$14:$C$48,'Type Sorted'!B30)</f>
        <v>1.2</v>
      </c>
      <c r="D30" s="40" t="str">
        <f ca="1">INDEX('Wellbeing Acorn Type'!D$14:D$48,'Type Sorted'!$B30)</f>
        <v>Poorly Pensioners</v>
      </c>
      <c r="E30" s="40"/>
      <c r="F30" s="40"/>
      <c r="G30" s="40"/>
      <c r="H30" s="40"/>
      <c r="I30" s="40"/>
      <c r="J30" s="40"/>
      <c r="K30" s="40"/>
      <c r="L30" s="40"/>
      <c r="M30" s="40"/>
      <c r="N30" s="40"/>
      <c r="O30" s="40"/>
      <c r="P30" s="206">
        <f ca="1">INDEX('Wellbeing Acorn Type'!E$14:E$48,'Type Sorted'!$B30)</f>
        <v>3</v>
      </c>
      <c r="Q30" s="207">
        <f ca="1">INDEX('Wellbeing Acorn Type'!F$14:F$48,'Type Sorted'!$B30)</f>
        <v>1.3761467889908258E-2</v>
      </c>
      <c r="R30" s="206">
        <f ca="1">INDEX('Wellbeing Acorn Type'!G$14:G$48,'Type Sorted'!$B30)</f>
        <v>5698</v>
      </c>
      <c r="S30" s="207">
        <f ca="1">INDEX('Wellbeing Acorn Type'!H$14:H$48,'Type Sorted'!$B30)</f>
        <v>3.7529309481782014E-2</v>
      </c>
      <c r="T30" s="207">
        <f ca="1">INDEX('Wellbeing Acorn Type'!I$14:I$48,'Type Sorted'!$B30)</f>
        <v>5.265005265005265E-4</v>
      </c>
      <c r="U30" s="227">
        <f ca="1">INDEX('Wellbeing Acorn Type'!J$14:J$48,'Type Sorted'!$B30)</f>
        <v>-1.84645593449443</v>
      </c>
      <c r="V30" s="208">
        <f ca="1">INDEX('Wellbeing Acorn Type'!K$14:K$48,'Type Sorted'!$B30)</f>
        <v>36.66858804473484</v>
      </c>
      <c r="W30" s="208"/>
    </row>
    <row r="31" spans="1:23" ht="20.149999999999999" customHeight="1">
      <c r="A31" s="225">
        <v>19</v>
      </c>
      <c r="B31" s="225">
        <f ca="1">MATCH(A31,'Wellbeing Acorn Type'!$Q$14:$Q$48,0)</f>
        <v>12</v>
      </c>
      <c r="C31" s="226" t="str">
        <f ca="1">INDEX('Wellbeing Acorn Type'!$C$14:$C$48,'Type Sorted'!B31)</f>
        <v>2.10</v>
      </c>
      <c r="D31" s="40" t="str">
        <f ca="1">INDEX('Wellbeing Acorn Type'!D$14:D$48,'Type Sorted'!$B31)</f>
        <v>Respiratory Risks</v>
      </c>
      <c r="E31" s="40"/>
      <c r="F31" s="40"/>
      <c r="G31" s="40"/>
      <c r="H31" s="40"/>
      <c r="I31" s="40"/>
      <c r="J31" s="40"/>
      <c r="K31" s="40"/>
      <c r="L31" s="40"/>
      <c r="M31" s="40"/>
      <c r="N31" s="40"/>
      <c r="O31" s="40"/>
      <c r="P31" s="206">
        <f ca="1">INDEX('Wellbeing Acorn Type'!E$14:E$48,'Type Sorted'!$B31)</f>
        <v>2</v>
      </c>
      <c r="Q31" s="207">
        <f ca="1">INDEX('Wellbeing Acorn Type'!F$14:F$48,'Type Sorted'!$B31)</f>
        <v>9.1743119266055051E-3</v>
      </c>
      <c r="R31" s="206">
        <f ca="1">INDEX('Wellbeing Acorn Type'!G$14:G$48,'Type Sorted'!$B31)</f>
        <v>5238</v>
      </c>
      <c r="S31" s="207">
        <f ca="1">INDEX('Wellbeing Acorn Type'!H$14:H$48,'Type Sorted'!$B31)</f>
        <v>3.4499565297573573E-2</v>
      </c>
      <c r="T31" s="207">
        <f ca="1">INDEX('Wellbeing Acorn Type'!I$14:I$48,'Type Sorted'!$B31)</f>
        <v>3.8182512409316535E-4</v>
      </c>
      <c r="U31" s="227">
        <f ca="1">INDEX('Wellbeing Acorn Type'!J$14:J$48,'Type Sorted'!$B31)</f>
        <v>-2.0487973209025299</v>
      </c>
      <c r="V31" s="208">
        <f ca="1">INDEX('Wellbeing Acorn Type'!K$14:K$48,'Type Sorted'!$B31)</f>
        <v>26.592543550833536</v>
      </c>
      <c r="W31" s="208"/>
    </row>
    <row r="32" spans="1:23" ht="20.149999999999999" customHeight="1">
      <c r="A32" s="225">
        <v>20</v>
      </c>
      <c r="B32" s="225">
        <f ca="1">MATCH(A32,'Wellbeing Acorn Type'!$Q$14:$Q$48,0)</f>
        <v>30</v>
      </c>
      <c r="C32" s="226" t="str">
        <f ca="1">INDEX('Wellbeing Acorn Type'!$C$14:$C$48,'Type Sorted'!B32)</f>
        <v>4.24</v>
      </c>
      <c r="D32" s="40" t="str">
        <f ca="1">INDEX('Wellbeing Acorn Type'!D$14:D$48,'Type Sorted'!$B32)</f>
        <v>Five-A-Day Greys</v>
      </c>
      <c r="E32" s="40"/>
      <c r="F32" s="40"/>
      <c r="G32" s="40"/>
      <c r="H32" s="40"/>
      <c r="I32" s="40"/>
      <c r="J32" s="40"/>
      <c r="K32" s="40"/>
      <c r="L32" s="40"/>
      <c r="M32" s="40"/>
      <c r="N32" s="40"/>
      <c r="O32" s="40"/>
      <c r="P32" s="206">
        <f ca="1">INDEX('Wellbeing Acorn Type'!E$14:E$48,'Type Sorted'!$B32)</f>
        <v>3</v>
      </c>
      <c r="Q32" s="207">
        <f ca="1">INDEX('Wellbeing Acorn Type'!F$14:F$48,'Type Sorted'!$B32)</f>
        <v>1.3761467889908258E-2</v>
      </c>
      <c r="R32" s="206">
        <f ca="1">INDEX('Wellbeing Acorn Type'!G$14:G$48,'Type Sorted'!$B32)</f>
        <v>11759</v>
      </c>
      <c r="S32" s="207">
        <f ca="1">INDEX('Wellbeing Acorn Type'!H$14:H$48,'Type Sorted'!$B32)</f>
        <v>7.7449482308928522E-2</v>
      </c>
      <c r="T32" s="207">
        <f ca="1">INDEX('Wellbeing Acorn Type'!I$14:I$48,'Type Sorted'!$B32)</f>
        <v>2.5512373501148056E-4</v>
      </c>
      <c r="U32" s="227">
        <f ca="1">INDEX('Wellbeing Acorn Type'!J$14:J$48,'Type Sorted'!$B32)</f>
        <v>-3.5178848361959294</v>
      </c>
      <c r="V32" s="208">
        <f ca="1">INDEX('Wellbeing Acorn Type'!K$14:K$48,'Type Sorted'!$B32)</f>
        <v>17.768314880423432</v>
      </c>
      <c r="W32" s="208"/>
    </row>
    <row r="33" spans="1:28" ht="20.149999999999999" customHeight="1">
      <c r="A33" s="225">
        <v>21</v>
      </c>
      <c r="B33" s="225">
        <f ca="1">MATCH(A33,'Wellbeing Acorn Type'!$Q$14:$Q$48,0)</f>
        <v>14</v>
      </c>
      <c r="C33" s="226" t="str">
        <f ca="1">INDEX('Wellbeing Acorn Type'!$C$14:$C$48,'Type Sorted'!B33)</f>
        <v>2.12</v>
      </c>
      <c r="D33" s="40" t="str">
        <f ca="1">INDEX('Wellbeing Acorn Type'!D$14:D$48,'Type Sorted'!$B33)</f>
        <v>Perilous Futures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2709</v>
      </c>
      <c r="S33" s="207">
        <f ca="1">INDEX('Wellbeing Acorn Type'!H$14:H$48,'Type Sorted'!$B33)</f>
        <v>1.7842558684827568E-2</v>
      </c>
      <c r="T33" s="207">
        <f ca="1">INDEX('Wellbeing Acorn Type'!I$14:I$48,'Type Sorted'!$B33)</f>
        <v>0</v>
      </c>
      <c r="U33" s="227">
        <f ca="1">INDEX('Wellbeing Acorn Type'!J$14:J$48,'Type Sorted'!$B33)</f>
        <v>-1.9900604009120999</v>
      </c>
      <c r="V33" s="208">
        <f ca="1">INDEX('Wellbeing Acorn Type'!K$14:K$48,'Type Sorted'!$B33)</f>
        <v>0</v>
      </c>
      <c r="W33" s="208"/>
    </row>
    <row r="34" spans="1:28" ht="20.149999999999999" customHeight="1">
      <c r="A34" s="225">
        <v>22</v>
      </c>
      <c r="B34" s="225">
        <f ca="1">MATCH(A34,'Wellbeing Acorn Type'!$Q$14:$Q$48,0)</f>
        <v>9</v>
      </c>
      <c r="C34" s="226" t="str">
        <f ca="1">INDEX('Wellbeing Acorn Type'!$C$14:$C$48,'Type Sorted'!B34)</f>
        <v>2.7</v>
      </c>
      <c r="D34" s="40" t="str">
        <f ca="1">INDEX('Wellbeing Acorn Type'!D$14:D$48,'Type Sorted'!$B34)</f>
        <v>Struggling Smokers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2461</v>
      </c>
      <c r="S34" s="207">
        <f ca="1">INDEX('Wellbeing Acorn Type'!H$14:H$48,'Type Sorted'!$B34)</f>
        <v>1.6209131385515187E-2</v>
      </c>
      <c r="T34" s="207">
        <f ca="1">INDEX('Wellbeing Acorn Type'!I$14:I$48,'Type Sorted'!$B34)</f>
        <v>0</v>
      </c>
      <c r="U34" s="227">
        <f ca="1">INDEX('Wellbeing Acorn Type'!J$14:J$48,'Type Sorted'!$B34)</f>
        <v>-1.8952073171035939</v>
      </c>
      <c r="V34" s="208">
        <f ca="1">INDEX('Wellbeing Acorn Type'!K$14:K$48,'Type Sorted'!$B34)</f>
        <v>0</v>
      </c>
      <c r="W34" s="208"/>
    </row>
    <row r="35" spans="1:28" ht="20.149999999999999" customHeight="1">
      <c r="A35" s="225">
        <v>23</v>
      </c>
      <c r="B35" s="225">
        <f ca="1">MATCH(A35,'Wellbeing Acorn Type'!$Q$14:$Q$48,0)</f>
        <v>10</v>
      </c>
      <c r="C35" s="226" t="str">
        <f ca="1">INDEX('Wellbeing Acorn Type'!$C$14:$C$48,'Type Sorted'!B35)</f>
        <v>2.8</v>
      </c>
      <c r="D35" s="40" t="str">
        <f ca="1">INDEX('Wellbeing Acorn Type'!D$14:D$48,'Type Sorted'!$B35)</f>
        <v>Despondent Diversity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0</v>
      </c>
      <c r="S35" s="207">
        <f ca="1">INDEX('Wellbeing Acorn Type'!H$14:H$48,'Type Sorted'!$B35)</f>
        <v>0</v>
      </c>
      <c r="T35" s="207">
        <f ca="1">INDEX('Wellbeing Acorn Type'!I$14:I$48,'Type Sorted'!$B35)</f>
        <v>0</v>
      </c>
      <c r="U35" s="227">
        <f ca="1">INDEX('Wellbeing Acorn Type'!J$14:J$48,'Type Sorted'!$B35)</f>
        <v>0</v>
      </c>
      <c r="V35" s="208">
        <f ca="1">INDEX('Wellbeing Acorn Type'!K$14:K$48,'Type Sorted'!$B35)</f>
        <v>0</v>
      </c>
      <c r="W35" s="208"/>
    </row>
    <row r="36" spans="1:28" ht="20.149999999999999" customHeight="1">
      <c r="A36" s="225">
        <v>24</v>
      </c>
      <c r="B36" s="225">
        <f ca="1">MATCH(A36,'Wellbeing Acorn Type'!$Q$14:$Q$48,0)</f>
        <v>34</v>
      </c>
      <c r="C36" s="226" t="str">
        <f ca="1">INDEX('Wellbeing Acorn Type'!$C$14:$C$48,'Type Sorted'!B36)</f>
        <v>60</v>
      </c>
      <c r="D36" s="40" t="str">
        <f ca="1">INDEX('Wellbeing Acorn Type'!D$14:D$48,'Type Sorted'!$B36)</f>
        <v>Active Communal Population</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71</v>
      </c>
      <c r="S36" s="207">
        <f ca="1">INDEX('Wellbeing Acorn Type'!H$14:H$48,'Type Sorted'!$B36)</f>
        <v>4.6763442843217323E-4</v>
      </c>
      <c r="T36" s="207">
        <f ca="1">INDEX('Wellbeing Acorn Type'!I$14:I$48,'Type Sorted'!$B36)</f>
        <v>0</v>
      </c>
      <c r="U36" s="227">
        <f ca="1">INDEX('Wellbeing Acorn Type'!J$14:J$48,'Type Sorted'!$B36)</f>
        <v>-0.3193618642997485</v>
      </c>
      <c r="V36" s="208">
        <f ca="1">INDEX('Wellbeing Acorn Type'!K$14:K$48,'Type Sorted'!$B36)</f>
        <v>0</v>
      </c>
      <c r="W36" s="208"/>
    </row>
    <row r="37" spans="1:28" ht="20.149999999999999" customHeight="1">
      <c r="A37" s="225">
        <v>25</v>
      </c>
      <c r="B37" s="225">
        <f ca="1">MATCH(A37,'Wellbeing Acorn Type'!$Q$14:$Q$48,0)</f>
        <v>8</v>
      </c>
      <c r="C37" s="226" t="str">
        <f ca="1">INDEX('Wellbeing Acorn Type'!$C$14:$C$48,'Type Sorted'!B37)</f>
        <v>2.6</v>
      </c>
      <c r="D37" s="40" t="str">
        <f ca="1">INDEX('Wellbeing Acorn Type'!D$14:D$48,'Type Sorted'!$B37)</f>
        <v>Dangerous Dependencies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1632</v>
      </c>
      <c r="S37" s="207">
        <f ca="1">INDEX('Wellbeing Acorn Type'!H$14:H$48,'Type Sorted'!$B37)</f>
        <v>1.0749005453539531E-2</v>
      </c>
      <c r="T37" s="207">
        <f ca="1">INDEX('Wellbeing Acorn Type'!I$14:I$48,'Type Sorted'!$B37)</f>
        <v>0</v>
      </c>
      <c r="U37" s="227">
        <f ca="1">INDEX('Wellbeing Acorn Type'!J$14:J$48,'Type Sorted'!$B37)</f>
        <v>-1.5390727208535777</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57</v>
      </c>
      <c r="S38" s="207">
        <f ca="1">INDEX('Wellbeing Acorn Type'!H$14:H$48,'Type Sorted'!$B38)</f>
        <v>3.7542482282582924E-4</v>
      </c>
      <c r="T38" s="207">
        <f ca="1">INDEX('Wellbeing Acorn Type'!I$14:I$48,'Type Sorted'!$B38)</f>
        <v>0</v>
      </c>
      <c r="U38" s="227">
        <f ca="1">INDEX('Wellbeing Acorn Type'!J$14:J$48,'Type Sorted'!$B38)</f>
        <v>-0.28613519298304935</v>
      </c>
      <c r="V38" s="208">
        <f ca="1">INDEX('Wellbeing Acorn Type'!K$14:K$48,'Type Sorted'!$B38)</f>
        <v>0</v>
      </c>
      <c r="W38" s="208"/>
    </row>
    <row r="39" spans="1:28" ht="20.149999999999999" customHeight="1">
      <c r="A39" s="225">
        <v>27</v>
      </c>
      <c r="B39" s="225">
        <f ca="1">MATCH(A39,'Wellbeing Acorn Type'!$Q$14:$Q$48,0)</f>
        <v>3</v>
      </c>
      <c r="C39" s="226" t="str">
        <f ca="1">INDEX('Wellbeing Acorn Type'!$C$14:$C$48,'Type Sorted'!B39)</f>
        <v>1.3</v>
      </c>
      <c r="D39" s="40" t="str">
        <f ca="1">INDEX('Wellbeing Acorn Type'!D$14:D$48,'Type Sorted'!$B39)</f>
        <v>Hardship Heartlands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8390</v>
      </c>
      <c r="S39" s="207">
        <f ca="1">INDEX('Wellbeing Acorn Type'!H$14:H$48,'Type Sorted'!$B39)</f>
        <v>5.5259899359801884E-2</v>
      </c>
      <c r="T39" s="207">
        <f ca="1">INDEX('Wellbeing Acorn Type'!I$14:I$48,'Type Sorted'!$B39)</f>
        <v>0</v>
      </c>
      <c r="U39" s="227">
        <f ca="1">INDEX('Wellbeing Acorn Type'!J$14:J$48,'Type Sorted'!$B39)</f>
        <v>-3.5708952997363745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218</v>
      </c>
      <c r="Q41" s="230"/>
      <c r="R41" s="229">
        <f ca="1">SUM(R13:R40)</f>
        <v>151828</v>
      </c>
      <c r="S41" s="17"/>
      <c r="T41" s="221">
        <f ca="1">IF(R41&gt;0,P41/R41,0)</f>
        <v>1.4358352872987856E-3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282.07090837848432</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23</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262.89728176017502</v>
      </c>
      <c r="Y54" s="231">
        <f t="shared" ca="1" si="1"/>
        <v>100</v>
      </c>
      <c r="Z54" s="231">
        <f t="shared" ca="1" si="1"/>
        <v>100</v>
      </c>
      <c r="AA54" s="231">
        <f t="shared" ca="1" si="1"/>
        <v>100</v>
      </c>
      <c r="AB54" s="231">
        <f t="shared" ca="1" si="1"/>
        <v>100</v>
      </c>
    </row>
    <row r="55" spans="1:28" ht="15" hidden="1" customHeight="1">
      <c r="A55" s="231">
        <f ca="1">INDEX('Wellbeing Acorn Type'!$R$14:$R$48,'Type Sorted'!B15)</f>
        <v>61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205.44504884847501</v>
      </c>
    </row>
    <row r="56" spans="1:28" ht="15" hidden="1" customHeight="1">
      <c r="A56" s="231">
        <f ca="1">INDEX('Wellbeing Acorn Type'!$R$14:$R$48,'Type Sorted'!B16)</f>
        <v>4</v>
      </c>
      <c r="B56" s="231">
        <f t="shared" ca="1" si="1"/>
        <v>100</v>
      </c>
      <c r="C56" s="231">
        <f t="shared" ca="1" si="1"/>
        <v>100</v>
      </c>
      <c r="D56" s="231">
        <f t="shared" ca="1" si="1"/>
        <v>100</v>
      </c>
      <c r="E56" s="231">
        <f t="shared" ca="1" si="1"/>
        <v>178.19439262497005</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v>
      </c>
      <c r="B57" s="231">
        <f t="shared" ca="1" si="1"/>
        <v>175.5567522208971</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25</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164.1236516074774</v>
      </c>
      <c r="AA58" s="231">
        <f t="shared" ca="1" si="1"/>
        <v>100</v>
      </c>
      <c r="AB58" s="231">
        <f t="shared" ca="1" si="1"/>
        <v>100</v>
      </c>
    </row>
    <row r="59" spans="1:28" ht="15" hidden="1" customHeight="1">
      <c r="A59" s="231">
        <f ca="1">INDEX('Wellbeing Acorn Type'!$R$14:$R$48,'Type Sorted'!B19)</f>
        <v>20</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148.65714313689017</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16</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133.99162976415079</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14</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114.0987410872101</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19</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111.33384893636386</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11</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104.92786675650927</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22</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104.41659903992959</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9</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101.32318306519817</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93.331275169252123</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13</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70.742378425224004</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17</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63.222468736050317</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5</v>
      </c>
      <c r="B69" s="231">
        <f t="shared" ca="1" si="3"/>
        <v>100</v>
      </c>
      <c r="C69" s="231">
        <f t="shared" ca="1" si="3"/>
        <v>100</v>
      </c>
      <c r="D69" s="231">
        <f t="shared" ca="1" si="3"/>
        <v>100</v>
      </c>
      <c r="E69" s="231">
        <f t="shared" ca="1" si="3"/>
        <v>100</v>
      </c>
      <c r="F69" s="231">
        <f t="shared" ca="1" si="3"/>
        <v>40.304323819232081</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v>
      </c>
      <c r="B70" s="231">
        <f t="shared" ca="1" si="3"/>
        <v>100</v>
      </c>
      <c r="C70" s="231">
        <f t="shared" ca="1" si="3"/>
        <v>36.66858804473484</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10</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26.592543550833536</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24</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17.768314880423432</v>
      </c>
      <c r="Z72" s="231">
        <f t="shared" ca="1" si="3"/>
        <v>100</v>
      </c>
      <c r="AA72" s="231">
        <f t="shared" ca="1" si="3"/>
        <v>100</v>
      </c>
      <c r="AB72" s="231">
        <f t="shared" ca="1" si="3"/>
        <v>100</v>
      </c>
    </row>
    <row r="73" spans="1:28" ht="15" hidden="1" customHeight="1">
      <c r="A73" s="231">
        <f ca="1">INDEX('Wellbeing Acorn Type'!$R$14:$R$48,'Type Sorted'!B33)</f>
        <v>12</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7</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60</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0</v>
      </c>
      <c r="AB76" s="231">
        <f t="shared" ca="1" si="5"/>
        <v>100</v>
      </c>
    </row>
    <row r="77" spans="1:28" ht="15" hidden="1" customHeight="1">
      <c r="A77" s="231">
        <f ca="1">INDEX('Wellbeing Acorn Type'!$R$14:$R$48,'Type Sorted'!B37)</f>
        <v>6</v>
      </c>
      <c r="B77" s="231">
        <f t="shared" ca="1" si="5"/>
        <v>100</v>
      </c>
      <c r="C77" s="231">
        <f t="shared" ca="1" si="5"/>
        <v>100</v>
      </c>
      <c r="D77" s="231">
        <f t="shared" ca="1" si="5"/>
        <v>100</v>
      </c>
      <c r="E77" s="231">
        <f t="shared" ca="1" si="5"/>
        <v>100</v>
      </c>
      <c r="F77" s="231">
        <f t="shared" ca="1" si="5"/>
        <v>100</v>
      </c>
      <c r="G77" s="231">
        <f t="shared" ca="1" si="5"/>
        <v>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3</v>
      </c>
      <c r="B79" s="231">
        <f t="shared" ca="1" si="5"/>
        <v>100</v>
      </c>
      <c r="C79" s="231">
        <f t="shared" ca="1" si="5"/>
        <v>100</v>
      </c>
      <c r="D79" s="231">
        <f t="shared" ca="1" si="5"/>
        <v>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8A4C8-1D08-45E8-8625-39CAFB704FE5}">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A545F-57BE-484D-A90E-46D9AEC8B647}">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0.12472350230414747</v>
      </c>
      <c r="H2" s="245" cm="1">
        <f t="array" ref="H2:H797">INDEX('Data - Knowledge'!J:J,MATCH(_xlfn.ANCHORARRAY('Features Data'!A2),'Data - Knowledge'!A:A,0))</f>
        <v>95.600164599485964</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6.9539170506912442E-3</v>
      </c>
      <c r="H3" s="245">
        <v>96.555930181178894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1.8442396313364053E-2</v>
      </c>
      <c r="H4" s="245">
        <v>97.778288540847484</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1.9336405529953919E-2</v>
      </c>
      <c r="H5" s="245">
        <v>93.674829184699988</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1.8520737327188938E-2</v>
      </c>
      <c r="H6" s="245">
        <v>95.017496771335558</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1.997235023041475E-2</v>
      </c>
      <c r="H7" s="245">
        <v>100.12426507535179</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4.6866359447004617E-3</v>
      </c>
      <c r="H8" s="245">
        <v>90.725705042765497</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4.0562211981566808E-2</v>
      </c>
      <c r="H9" s="245">
        <v>103.65709978844255</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8.6958525345622109E-3</v>
      </c>
      <c r="H10" s="245">
        <v>95.340641195717538</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1.411059907834101E-2</v>
      </c>
      <c r="H11" s="245">
        <v>97.678307422350798</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1.0585253456221199E-2</v>
      </c>
      <c r="H12" s="245">
        <v>95.675604350541676</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0.1789861751152074</v>
      </c>
      <c r="H13" s="245">
        <v>101.38856688842839</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3.046082949308756E-3</v>
      </c>
      <c r="H14" s="245">
        <v>99.78728254566235</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2.4437788018433184E-2</v>
      </c>
      <c r="H15" s="245">
        <v>88.124345195868329</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9.1308755760368662E-2</v>
      </c>
      <c r="H16" s="245">
        <v>100.47906833221177</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2.4585253456221198E-2</v>
      </c>
      <c r="H17" s="245">
        <v>97.060278141369892</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1.1188940092165898E-2</v>
      </c>
      <c r="H18" s="245">
        <v>102.30211613166351</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95.600164599485964</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5.2811059907834097E-3</v>
      </c>
      <c r="H19" s="245">
        <v>104.22454804513339</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96.555930181178894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1.0645161290322579E-3</v>
      </c>
      <c r="H20" s="245">
        <v>102.68513061297966</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97.778288540847484</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1.1834101382488478E-2</v>
      </c>
      <c r="H21" s="245">
        <v>102.96956665417632</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93.674829184699988</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7.6682027649769583E-3</v>
      </c>
      <c r="H22" s="245">
        <v>102.27485481681855</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95.017496771335558</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3.2258064516129034E-5</v>
      </c>
      <c r="H23" s="245">
        <v>175.88950712651152</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100.12426507535179</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1.0046082949308756E-2</v>
      </c>
      <c r="H24" s="245">
        <v>104.76452040033894</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90.725705042765497</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1.6262672811059909E-2</v>
      </c>
      <c r="H25" s="245">
        <v>100.43250449373964</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103.65709978844255</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8.078341013824885E-3</v>
      </c>
      <c r="H26" s="245">
        <v>100.79561877756569</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95.340641195717538</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5.7400921658986179E-2</v>
      </c>
      <c r="H27" s="245">
        <v>96.599515973512723</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97.678307422350798</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1.0414746543778801E-3</v>
      </c>
      <c r="H28" s="245">
        <v>99.724290295945096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95.675604350541676</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101.38856688842839</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4.2686635944700457E-2</v>
      </c>
      <c r="H30" s="245">
        <v>95.33391507629419</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99.78728254566235</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4.6069124423963138E-2</v>
      </c>
      <c r="H31" s="245">
        <v>95.318968116454556</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88.124345195868329</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2.4746543778801848E-3</v>
      </c>
      <c r="H32" s="245">
        <v>91.3447721153603</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100.47906833221177</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2.6405529953917057E-3</v>
      </c>
      <c r="H33" s="245">
        <v>90.508208896323595</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97.060278141369892</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2.9815668202764979E-3</v>
      </c>
      <c r="H34" s="245">
        <v>98.502354169103427</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102.30211613166351</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5.7096774193548371E-3</v>
      </c>
      <c r="H35" s="245">
        <v>88.504106125728313</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104.22454804513339</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5.7281105990783406E-3</v>
      </c>
      <c r="H36" s="245">
        <v>99.688643694513885</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102.68513061297966</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0.15402764976958525</v>
      </c>
      <c r="H37" s="245">
        <v>80.84136602625766</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102.96956665417632</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0.21235483870967739</v>
      </c>
      <c r="H38" s="245">
        <v>97.392062658528616</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102.27485481681855</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0.28676497695852532</v>
      </c>
      <c r="H39" s="245">
        <v>102.80506933902581</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175.88950712651152</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0.29327188940092158</v>
      </c>
      <c r="H40" s="245">
        <v>97.88879924041882</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104.76452040033894</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0.41448387096774192</v>
      </c>
      <c r="H41" s="245">
        <v>98.746311761690464</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100.43250449373964</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4.2096774193548389E-2</v>
      </c>
      <c r="H42" s="245">
        <v>104.70192722812325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100.79561877756569</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1.4797235023041474E-2</v>
      </c>
      <c r="H43" s="245">
        <v>100.00552268741794</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96.599515973512723</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0.21478801843317974</v>
      </c>
      <c r="H44" s="245">
        <v>105.02294379767152</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99.724290295945096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0.15569124423963132</v>
      </c>
      <c r="H45" s="245">
        <v>95.045926162255029</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7.0797235023041472E-2</v>
      </c>
      <c r="H46" s="245">
        <v>99.208337264678278</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95.33391507629419</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2.9400921658986175E-2</v>
      </c>
      <c r="H47" s="245">
        <v>85.109161779399898</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95.318968116454556</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0.17436866359447009</v>
      </c>
      <c r="H48" s="245">
        <v>100.26487989713316</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91.3447721153603</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0.2015345622119816</v>
      </c>
      <c r="H49" s="245">
        <v>92.64551169319833</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90.508208896323595</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0.2547465437788019</v>
      </c>
      <c r="H50" s="245">
        <v>96.62690021165875</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98.502354169103427</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0.29594470046082949</v>
      </c>
      <c r="H51" s="245">
        <v>97.30692212695314</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88.504106125728313</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0.10872811059907832</v>
      </c>
      <c r="H52" s="245">
        <v>92.268108427830214</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99.688643694513885</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9.3350230414746549E-2</v>
      </c>
      <c r="H53" s="245">
        <v>90.808208686308916</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7.4958525345622126E-2</v>
      </c>
      <c r="H54" s="245">
        <v>86.459313303868868</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5.1004608294930871E-2</v>
      </c>
      <c r="H55" s="245">
        <v>85.253717645097353</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9.2138248847926249E-2</v>
      </c>
      <c r="H56" s="245">
        <v>89.17848183516341</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0.15037327188940092</v>
      </c>
      <c r="H57" s="245">
        <v>92.226117358288235</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0.22491705069124424</v>
      </c>
      <c r="H58" s="245">
        <v>94.298845125919144</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7.6202764976958534E-2</v>
      </c>
      <c r="H59" s="245">
        <v>87.656604526666811</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7.3082949308755765E-2</v>
      </c>
      <c r="H60" s="245">
        <v>85.334290710169796</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0.12782488479262671</v>
      </c>
      <c r="H61" s="245">
        <v>95.739391262962641</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0.13052073732718894</v>
      </c>
      <c r="H62" s="245">
        <v>95.719129663179174</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5.5930875576036855E-2</v>
      </c>
      <c r="H63" s="245">
        <v>95.674003885644879</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4.4281105990783408E-2</v>
      </c>
      <c r="H64" s="245">
        <v>95.875010018859754</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3.3078341013824883E-2</v>
      </c>
      <c r="H65" s="245">
        <v>98.868515187323908</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3.1179723502304142E-2</v>
      </c>
      <c r="H66" s="245">
        <v>96.674869158291415</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1.3940092165898617E-2</v>
      </c>
      <c r="H67" s="245">
        <v>89.699807007511879</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5.1322580645161299E-2</v>
      </c>
      <c r="H68" s="245">
        <v>91.410041462768064</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8.7281105990783415E-3</v>
      </c>
      <c r="H69" s="245">
        <v>87.839756119188081</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5.2129032258064513E-2</v>
      </c>
      <c r="H70" s="245">
        <v>96.486037653450182</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3.4262672811059915E-2</v>
      </c>
      <c r="H71" s="245">
        <v>90.321400795294863</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8.0585253456221195E-2</v>
      </c>
      <c r="H72" s="245">
        <v>94.158815952212592</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6.6165898617511543E-2</v>
      </c>
      <c r="H73" s="245">
        <v>84.176931108734337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0.34116129032258069</v>
      </c>
      <c r="H74" s="245">
        <v>92.169095213747028</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0.20504147465437789</v>
      </c>
      <c r="H75" s="245">
        <v>87.868838584690195</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0.1118110599078341</v>
      </c>
      <c r="H76" s="245">
        <v>82.098586195863447</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2.366820276497696E-2</v>
      </c>
      <c r="H77" s="245">
        <v>76.347382143970933</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0.12083410138248848</v>
      </c>
      <c r="H78" s="245">
        <v>90.224078945146559</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0.27789400921658985</v>
      </c>
      <c r="H79" s="245">
        <v>92.545219685894608</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0.36802304147465431</v>
      </c>
      <c r="H80" s="245">
        <v>94.760627825569088</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0.38837788018433184</v>
      </c>
      <c r="H81" s="245">
        <v>94.816849016048593</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4.0783410138248849E-3</v>
      </c>
      <c r="H82" s="245">
        <v>102.33870154408299</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2.3917050691244238E-2</v>
      </c>
      <c r="H83" s="245">
        <v>101.65081703207687</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2.3198156682027654E-2</v>
      </c>
      <c r="H84" s="245">
        <v>93.724711550530998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1.2460829493087558E-2</v>
      </c>
      <c r="H85" s="245">
        <v>95.930021912481706</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0.93666820276497698</v>
      </c>
      <c r="H86" s="245">
        <v>100.15797065755349</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0.95399539170506908</v>
      </c>
      <c r="H87" s="245">
        <v>100.11680210497606</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1.4705069124423964E-2</v>
      </c>
      <c r="H88" s="245">
        <v>95.5112676034733</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1.4027649769585251E-2</v>
      </c>
      <c r="H89" s="245">
        <v>98.085188150705775</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1.1778801843317973E-2</v>
      </c>
      <c r="H90" s="245">
        <v>98.248008073009487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4.0414746543778798E-3</v>
      </c>
      <c r="H91" s="245">
        <v>101.74594592353986</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1.7926267281105992E-3</v>
      </c>
      <c r="H92" s="245">
        <v>99.062047516131287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0.96676958525345624</v>
      </c>
      <c r="H93" s="245">
        <v>100.00743298201584</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2.3930875576036868E-2</v>
      </c>
      <c r="H94" s="245">
        <v>98.695567399328127</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6.0368663594470035E-3</v>
      </c>
      <c r="H95" s="245">
        <v>102.73100736294477</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1.8525345622119817E-3</v>
      </c>
      <c r="H96" s="245">
        <v>102.61415430182572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0.16264976958525346</v>
      </c>
      <c r="H100" s="245">
        <v>94.20100099069721</v>
      </c>
    </row>
    <row r="101" spans="1:35">
      <c r="A101" s="86" t="str">
        <v>scghqb_sleeploss</v>
      </c>
      <c r="B101" s="239">
        <v>100</v>
      </c>
      <c r="C101" s="86" t="s">
        <v>373</v>
      </c>
      <c r="D101" s="241">
        <f>COUNTIF($C$1:$C101,C101)</f>
        <v>2</v>
      </c>
      <c r="E101" s="241" t="str">
        <f t="shared" si="13"/>
        <v>Wellbeing (GHQ)2</v>
      </c>
      <c r="F101" s="86" t="s">
        <v>376</v>
      </c>
      <c r="G101" s="242">
        <v>0.13983410138248847</v>
      </c>
      <c r="H101" s="245">
        <v>94.384565297518137</v>
      </c>
    </row>
    <row r="102" spans="1:35">
      <c r="A102" s="86" t="str">
        <v>scghqc_usefulrole</v>
      </c>
      <c r="B102" s="239">
        <v>101</v>
      </c>
      <c r="C102" s="86" t="s">
        <v>373</v>
      </c>
      <c r="D102" s="241">
        <f>COUNTIF($C$1:$C102,C102)</f>
        <v>3</v>
      </c>
      <c r="E102" s="241" t="str">
        <f t="shared" si="13"/>
        <v>Wellbeing (GHQ)3</v>
      </c>
      <c r="F102" s="86" t="s">
        <v>378</v>
      </c>
      <c r="G102" s="242">
        <v>0.14232258064516132</v>
      </c>
      <c r="H102" s="245">
        <v>94.887427203215069</v>
      </c>
    </row>
    <row r="103" spans="1:35">
      <c r="A103" s="86" t="str">
        <v>scghqd_decisions</v>
      </c>
      <c r="B103" s="239">
        <v>102</v>
      </c>
      <c r="C103" s="86" t="s">
        <v>373</v>
      </c>
      <c r="D103" s="241">
        <f>COUNTIF($C$1:$C103,C103)</f>
        <v>4</v>
      </c>
      <c r="E103" s="241" t="str">
        <f t="shared" si="13"/>
        <v>Wellbeing (GHQ)4</v>
      </c>
      <c r="F103" s="86" t="s">
        <v>380</v>
      </c>
      <c r="G103" s="242">
        <v>9.6700460829493073E-2</v>
      </c>
      <c r="H103" s="245">
        <v>96.008627798563523</v>
      </c>
    </row>
    <row r="104" spans="1:35">
      <c r="A104" s="86" t="str">
        <v>scghqe_strain</v>
      </c>
      <c r="B104" s="239">
        <v>103</v>
      </c>
      <c r="C104" s="86" t="s">
        <v>373</v>
      </c>
      <c r="D104" s="241">
        <f>COUNTIF($C$1:$C104,C104)</f>
        <v>5</v>
      </c>
      <c r="E104" s="241" t="str">
        <f t="shared" si="13"/>
        <v>Wellbeing (GHQ)5</v>
      </c>
      <c r="F104" s="86" t="s">
        <v>382</v>
      </c>
      <c r="G104" s="242">
        <v>0.208147465437788</v>
      </c>
      <c r="H104" s="245">
        <v>96.647332016600799</v>
      </c>
    </row>
    <row r="105" spans="1:35">
      <c r="A105" s="86" t="str">
        <v>scghqf_difficulties</v>
      </c>
      <c r="B105" s="239">
        <v>104</v>
      </c>
      <c r="C105" s="86" t="s">
        <v>373</v>
      </c>
      <c r="D105" s="241">
        <f>COUNTIF($C$1:$C105,C105)</f>
        <v>6</v>
      </c>
      <c r="E105" s="241" t="str">
        <f t="shared" si="13"/>
        <v>Wellbeing (GHQ)6</v>
      </c>
      <c r="F105" s="86" t="s">
        <v>384</v>
      </c>
      <c r="G105" s="242">
        <v>0.1341520737327189</v>
      </c>
      <c r="H105" s="245">
        <v>94.722545729716984</v>
      </c>
    </row>
    <row r="106" spans="1:35">
      <c r="A106" s="86" t="str">
        <v>scghqg_enjoyactivs</v>
      </c>
      <c r="B106" s="239">
        <v>105</v>
      </c>
      <c r="C106" s="86" t="s">
        <v>373</v>
      </c>
      <c r="D106" s="241">
        <f>COUNTIF($C$1:$C106,C106)</f>
        <v>7</v>
      </c>
      <c r="E106" s="241" t="str">
        <f t="shared" si="13"/>
        <v>Wellbeing (GHQ)7</v>
      </c>
      <c r="F106" s="86" t="s">
        <v>386</v>
      </c>
      <c r="G106" s="242">
        <v>0.16571428571428576</v>
      </c>
      <c r="H106" s="245">
        <v>95.202694232938356</v>
      </c>
    </row>
    <row r="107" spans="1:35">
      <c r="A107" s="86" t="str">
        <v>scghqh_faceproblems</v>
      </c>
      <c r="B107" s="239">
        <v>106</v>
      </c>
      <c r="C107" s="86" t="s">
        <v>373</v>
      </c>
      <c r="D107" s="241">
        <f>COUNTIF($C$1:$C107,C107)</f>
        <v>8</v>
      </c>
      <c r="E107" s="241" t="str">
        <f t="shared" si="13"/>
        <v>Wellbeing (GHQ)8</v>
      </c>
      <c r="F107" s="86" t="s">
        <v>388</v>
      </c>
      <c r="G107" s="242">
        <v>0.10317050691244239</v>
      </c>
      <c r="H107" s="245">
        <v>93.30398819988244</v>
      </c>
    </row>
    <row r="108" spans="1:35">
      <c r="A108" s="86" t="str">
        <v>scghqi_depressed</v>
      </c>
      <c r="B108" s="239">
        <v>107</v>
      </c>
      <c r="C108" s="86" t="s">
        <v>373</v>
      </c>
      <c r="D108" s="241">
        <f>COUNTIF($C$1:$C108,C108)</f>
        <v>9</v>
      </c>
      <c r="E108" s="241" t="str">
        <f t="shared" si="13"/>
        <v>Wellbeing (GHQ)9</v>
      </c>
      <c r="F108" s="86" t="s">
        <v>390</v>
      </c>
      <c r="G108" s="242">
        <v>0.19221658986175119</v>
      </c>
      <c r="H108" s="245">
        <v>95.44864918899664</v>
      </c>
    </row>
    <row r="109" spans="1:35">
      <c r="A109" s="86" t="str">
        <v>scghqj_confidence</v>
      </c>
      <c r="B109" s="239">
        <v>108</v>
      </c>
      <c r="C109" s="86" t="s">
        <v>373</v>
      </c>
      <c r="D109" s="241">
        <f>COUNTIF($C$1:$C109,C109)</f>
        <v>10</v>
      </c>
      <c r="E109" s="241" t="str">
        <f t="shared" si="13"/>
        <v>Wellbeing (GHQ)10</v>
      </c>
      <c r="F109" s="86" t="s">
        <v>392</v>
      </c>
      <c r="G109" s="242">
        <v>0.16257603686635944</v>
      </c>
      <c r="H109" s="245">
        <v>95.262332154158941</v>
      </c>
    </row>
    <row r="110" spans="1:35">
      <c r="A110" s="86" t="str">
        <v>scghqk_selfworth</v>
      </c>
      <c r="B110" s="239">
        <v>109</v>
      </c>
      <c r="C110" s="86" t="s">
        <v>373</v>
      </c>
      <c r="D110" s="241">
        <f>COUNTIF($C$1:$C110,C110)</f>
        <v>11</v>
      </c>
      <c r="E110" s="241" t="str">
        <f t="shared" si="13"/>
        <v>Wellbeing (GHQ)11</v>
      </c>
      <c r="F110" s="86" t="s">
        <v>111</v>
      </c>
      <c r="G110" s="242">
        <v>8.8285714285714287E-2</v>
      </c>
      <c r="H110" s="245">
        <v>91.260862522173682</v>
      </c>
    </row>
    <row r="111" spans="1:35">
      <c r="A111" s="86" t="str">
        <v>scghql_happiness</v>
      </c>
      <c r="B111" s="239">
        <v>110</v>
      </c>
      <c r="C111" s="86" t="s">
        <v>373</v>
      </c>
      <c r="D111" s="241">
        <f>COUNTIF($C$1:$C111,C111)</f>
        <v>12</v>
      </c>
      <c r="E111" s="241" t="str">
        <f t="shared" si="13"/>
        <v>Wellbeing (GHQ)12</v>
      </c>
      <c r="F111" s="86" t="s">
        <v>109</v>
      </c>
      <c r="G111" s="242">
        <v>0.14321658986175118</v>
      </c>
      <c r="H111" s="245">
        <v>95.652981086510991</v>
      </c>
    </row>
    <row r="112" spans="1:35">
      <c r="A112" s="86" t="str">
        <v>SCOPNGBHA</v>
      </c>
      <c r="B112" s="239">
        <v>111</v>
      </c>
      <c r="C112" s="86" t="s">
        <v>395</v>
      </c>
      <c r="D112" s="241">
        <f>COUNTIF($C$1:$C112,C112)</f>
        <v>1</v>
      </c>
      <c r="E112" s="241" t="str">
        <f t="shared" si="13"/>
        <v>Isolation1</v>
      </c>
      <c r="F112" s="86" t="s">
        <v>396</v>
      </c>
      <c r="G112" s="242">
        <v>7.6092165898617503E-2</v>
      </c>
      <c r="H112" s="245">
        <v>94.133182089469074</v>
      </c>
    </row>
    <row r="113" spans="1:8">
      <c r="A113" s="86" t="str">
        <v>SCOPNGBHD</v>
      </c>
      <c r="B113" s="239">
        <v>112</v>
      </c>
      <c r="C113" s="86" t="s">
        <v>395</v>
      </c>
      <c r="D113" s="241">
        <f>COUNTIF($C$1:$C113,C113)</f>
        <v>2</v>
      </c>
      <c r="E113" s="241" t="str">
        <f t="shared" si="13"/>
        <v>Isolation2</v>
      </c>
      <c r="F113" s="86" t="s">
        <v>398</v>
      </c>
      <c r="G113" s="242">
        <v>0.35697695852534561</v>
      </c>
      <c r="H113" s="245">
        <v>97.128992785057335</v>
      </c>
    </row>
    <row r="114" spans="1:8">
      <c r="A114" s="86" t="str">
        <v>SCOPNGBHH</v>
      </c>
      <c r="B114" s="239">
        <v>113</v>
      </c>
      <c r="C114" s="86" t="s">
        <v>395</v>
      </c>
      <c r="D114" s="241">
        <f>COUNTIF($C$1:$C114,C114)</f>
        <v>3</v>
      </c>
      <c r="E114" s="241" t="str">
        <f t="shared" si="13"/>
        <v>Isolation3</v>
      </c>
      <c r="F114" s="86" t="s">
        <v>400</v>
      </c>
      <c r="G114" s="242">
        <v>0.14258986175115207</v>
      </c>
      <c r="H114" s="245">
        <v>96.000204918427698</v>
      </c>
    </row>
    <row r="115" spans="1:8">
      <c r="A115" s="86" t="str">
        <v>SCOPNGBHC</v>
      </c>
      <c r="B115" s="239">
        <v>114</v>
      </c>
      <c r="C115" s="86" t="s">
        <v>395</v>
      </c>
      <c r="D115" s="241">
        <f>COUNTIF($C$1:$C115,C115)</f>
        <v>4</v>
      </c>
      <c r="E115" s="241" t="str">
        <f t="shared" si="13"/>
        <v>Isolation4</v>
      </c>
      <c r="F115" s="86" t="s">
        <v>402</v>
      </c>
      <c r="G115" s="242">
        <v>0.25786175115207377</v>
      </c>
      <c r="H115" s="245">
        <v>97.316929440702168</v>
      </c>
    </row>
    <row r="116" spans="1:8">
      <c r="A116" s="86" t="str">
        <v>SCOPNGBHA_x</v>
      </c>
      <c r="B116" s="239">
        <v>115</v>
      </c>
      <c r="C116" s="86" t="s">
        <v>395</v>
      </c>
      <c r="D116" s="241">
        <f>COUNTIF($C$1:$C116,C116)</f>
        <v>5</v>
      </c>
      <c r="E116" s="241" t="str">
        <f t="shared" si="13"/>
        <v>Isolation5</v>
      </c>
      <c r="F116" s="86" t="s">
        <v>404</v>
      </c>
      <c r="G116" s="242">
        <v>0.65268663594470056</v>
      </c>
      <c r="H116" s="245">
        <v>102.30791433872406</v>
      </c>
    </row>
    <row r="117" spans="1:8">
      <c r="A117" s="86" t="str">
        <v>SCOPNGBHD_x</v>
      </c>
      <c r="B117" s="239">
        <v>116</v>
      </c>
      <c r="C117" s="86" t="s">
        <v>395</v>
      </c>
      <c r="D117" s="241">
        <f>COUNTIF($C$1:$C117,C117)</f>
        <v>6</v>
      </c>
      <c r="E117" s="241" t="str">
        <f t="shared" si="13"/>
        <v>Isolation6</v>
      </c>
      <c r="F117" s="86" t="s">
        <v>406</v>
      </c>
      <c r="G117" s="242">
        <v>0.40306912442396309</v>
      </c>
      <c r="H117" s="245">
        <v>102.28167204813271</v>
      </c>
    </row>
    <row r="118" spans="1:8">
      <c r="A118" s="86" t="str">
        <v>SCOPNGBHH_x</v>
      </c>
      <c r="B118" s="239">
        <v>117</v>
      </c>
      <c r="C118" s="86" t="s">
        <v>395</v>
      </c>
      <c r="D118" s="241">
        <f>COUNTIF($C$1:$C118,C118)</f>
        <v>7</v>
      </c>
      <c r="E118" s="241" t="str">
        <f t="shared" si="13"/>
        <v>Isolation7</v>
      </c>
      <c r="F118" s="86" t="s">
        <v>408</v>
      </c>
      <c r="G118" s="242">
        <v>0.65698617511520729</v>
      </c>
      <c r="H118" s="245">
        <v>101.83242168278608</v>
      </c>
    </row>
    <row r="119" spans="1:8">
      <c r="A119" s="86" t="str">
        <v>SCOPNGBHC_x</v>
      </c>
      <c r="B119" s="239">
        <v>118</v>
      </c>
      <c r="C119" s="86" t="s">
        <v>395</v>
      </c>
      <c r="D119" s="241">
        <f>COUNTIF($C$1:$C119,C119)</f>
        <v>8</v>
      </c>
      <c r="E119" s="241" t="str">
        <f t="shared" si="13"/>
        <v>Isolation8</v>
      </c>
      <c r="F119" s="86" t="s">
        <v>410</v>
      </c>
      <c r="G119" s="242">
        <v>0.49557603686635943</v>
      </c>
      <c r="H119" s="245">
        <v>102.06491704406631</v>
      </c>
    </row>
    <row r="120" spans="1:8">
      <c r="A120" s="86" t="str">
        <v>ORGM5</v>
      </c>
      <c r="B120" s="239">
        <v>119</v>
      </c>
      <c r="C120" s="86" t="s">
        <v>412</v>
      </c>
      <c r="D120" s="241">
        <f>COUNTIF($C$1:$C120,C120)</f>
        <v>1</v>
      </c>
      <c r="E120" s="241" t="str">
        <f t="shared" si="13"/>
        <v>Community1</v>
      </c>
      <c r="F120" s="86" t="s">
        <v>413</v>
      </c>
      <c r="G120" s="242">
        <v>6.6175115207373264E-2</v>
      </c>
      <c r="H120" s="245">
        <v>101.54463392291487</v>
      </c>
    </row>
    <row r="121" spans="1:8">
      <c r="A121" s="86" t="str">
        <v>ORGM3</v>
      </c>
      <c r="B121" s="239">
        <v>120</v>
      </c>
      <c r="C121" s="86" t="s">
        <v>412</v>
      </c>
      <c r="D121" s="241">
        <f>COUNTIF($C$1:$C121,C121)</f>
        <v>2</v>
      </c>
      <c r="E121" s="241" t="str">
        <f t="shared" si="13"/>
        <v>Community2</v>
      </c>
      <c r="F121" s="86" t="s">
        <v>415</v>
      </c>
      <c r="G121" s="242">
        <v>4.5645161290322589E-2</v>
      </c>
      <c r="H121" s="245">
        <v>105.41431472538305</v>
      </c>
    </row>
    <row r="122" spans="1:8">
      <c r="A122" s="86" t="str">
        <v>ORGM11</v>
      </c>
      <c r="B122" s="239">
        <v>121</v>
      </c>
      <c r="C122" s="86" t="s">
        <v>412</v>
      </c>
      <c r="D122" s="241">
        <f>COUNTIF($C$1:$C122,C122)</f>
        <v>3</v>
      </c>
      <c r="E122" s="241" t="str">
        <f t="shared" si="13"/>
        <v>Community3</v>
      </c>
      <c r="F122" s="86" t="s">
        <v>417</v>
      </c>
      <c r="G122" s="242">
        <v>6.3940092165898632E-2</v>
      </c>
      <c r="H122" s="245">
        <v>100.96994491811006</v>
      </c>
    </row>
    <row r="123" spans="1:8">
      <c r="A123" s="86" t="str">
        <v>ORGM12</v>
      </c>
      <c r="B123" s="239">
        <v>122</v>
      </c>
      <c r="C123" s="86" t="s">
        <v>412</v>
      </c>
      <c r="D123" s="241">
        <f>COUNTIF($C$1:$C123,C123)</f>
        <v>4</v>
      </c>
      <c r="E123" s="241" t="str">
        <f t="shared" si="13"/>
        <v>Community4</v>
      </c>
      <c r="F123" s="86" t="s">
        <v>419</v>
      </c>
      <c r="G123" s="242">
        <v>9.6953917050691257E-2</v>
      </c>
      <c r="H123" s="245">
        <v>91.15554814019805</v>
      </c>
    </row>
    <row r="124" spans="1:8">
      <c r="A124" s="86" t="str">
        <v>ORGM7</v>
      </c>
      <c r="B124" s="239">
        <v>123</v>
      </c>
      <c r="C124" s="86" t="s">
        <v>412</v>
      </c>
      <c r="D124" s="241">
        <f>COUNTIF($C$1:$C124,C124)</f>
        <v>5</v>
      </c>
      <c r="E124" s="241" t="str">
        <f t="shared" si="13"/>
        <v>Community5</v>
      </c>
      <c r="F124" s="86" t="s">
        <v>421</v>
      </c>
      <c r="G124" s="242">
        <v>0.11057603686635943</v>
      </c>
      <c r="H124" s="245">
        <v>102.29056713260707</v>
      </c>
    </row>
    <row r="125" spans="1:8">
      <c r="A125" s="86" t="str">
        <v>ORGM5_x</v>
      </c>
      <c r="B125" s="239">
        <v>124</v>
      </c>
      <c r="C125" s="86" t="s">
        <v>412</v>
      </c>
      <c r="D125" s="241">
        <f>COUNTIF($C$1:$C125,C125)</f>
        <v>6</v>
      </c>
      <c r="E125" s="241" t="str">
        <f t="shared" si="13"/>
        <v>Community6</v>
      </c>
      <c r="F125" s="86" t="s">
        <v>423</v>
      </c>
      <c r="G125" s="242">
        <v>0.93383410138248824</v>
      </c>
      <c r="H125" s="245">
        <v>99.894290938601131</v>
      </c>
    </row>
    <row r="126" spans="1:8">
      <c r="A126" s="86" t="str">
        <v>ORGM3_x</v>
      </c>
      <c r="B126" s="239">
        <v>125</v>
      </c>
      <c r="C126" s="86" t="s">
        <v>412</v>
      </c>
      <c r="D126" s="241">
        <f>COUNTIF($C$1:$C126,C126)</f>
        <v>7</v>
      </c>
      <c r="E126" s="241" t="str">
        <f t="shared" si="13"/>
        <v>Community7</v>
      </c>
      <c r="F126" s="86" t="s">
        <v>425</v>
      </c>
      <c r="G126" s="242">
        <v>0.9543548387096773</v>
      </c>
      <c r="H126" s="245">
        <v>99.753821383335719</v>
      </c>
    </row>
    <row r="127" spans="1:8">
      <c r="A127" s="86" t="str">
        <v>ORGM11_x</v>
      </c>
      <c r="B127" s="239">
        <v>126</v>
      </c>
      <c r="C127" s="86" t="s">
        <v>412</v>
      </c>
      <c r="D127" s="241">
        <f>COUNTIF($C$1:$C127,C127)</f>
        <v>8</v>
      </c>
      <c r="E127" s="241" t="str">
        <f t="shared" si="13"/>
        <v>Community8</v>
      </c>
      <c r="F127" s="86" t="s">
        <v>427</v>
      </c>
      <c r="G127" s="242">
        <v>0.93566820276497709</v>
      </c>
      <c r="H127" s="245">
        <v>99.923376537400685</v>
      </c>
    </row>
    <row r="128" spans="1:8">
      <c r="A128" s="86" t="str">
        <v>ORGM12_x</v>
      </c>
      <c r="B128" s="239">
        <v>127</v>
      </c>
      <c r="C128" s="86" t="s">
        <v>412</v>
      </c>
      <c r="D128" s="241">
        <f>COUNTIF($C$1:$C128,C128)</f>
        <v>9</v>
      </c>
      <c r="E128" s="241" t="str">
        <f t="shared" si="13"/>
        <v>Community9</v>
      </c>
      <c r="F128" s="86" t="s">
        <v>429</v>
      </c>
      <c r="G128" s="242">
        <v>0.90305990783410139</v>
      </c>
      <c r="H128" s="245">
        <v>101.06719622623798</v>
      </c>
    </row>
    <row r="129" spans="1:8">
      <c r="A129" s="86" t="str">
        <v>ORGM7_x</v>
      </c>
      <c r="B129" s="239">
        <v>128</v>
      </c>
      <c r="C129" s="86" t="s">
        <v>412</v>
      </c>
      <c r="D129" s="241">
        <f>COUNTIF($C$1:$C129,C129)</f>
        <v>10</v>
      </c>
      <c r="E129" s="241" t="str">
        <f t="shared" si="13"/>
        <v>Community10</v>
      </c>
      <c r="F129" s="86" t="s">
        <v>431</v>
      </c>
      <c r="G129" s="242">
        <v>0.88942396313364069</v>
      </c>
      <c r="H129" s="245">
        <v>99.722421122126576</v>
      </c>
    </row>
    <row r="130" spans="1:8">
      <c r="A130" s="86" t="str">
        <v>NOISYN</v>
      </c>
      <c r="B130" s="239">
        <v>129</v>
      </c>
      <c r="C130" s="86" t="s">
        <v>433</v>
      </c>
      <c r="D130" s="241">
        <f>COUNTIF($C$1:$C130,C130)</f>
        <v>1</v>
      </c>
      <c r="E130" s="241" t="str">
        <f t="shared" si="13"/>
        <v>Accommodation &amp; Neighbourhood1</v>
      </c>
      <c r="F130" s="86" t="s">
        <v>434</v>
      </c>
      <c r="G130" s="242">
        <v>0.17081105990783407</v>
      </c>
      <c r="H130" s="245">
        <v>90.590987184849538</v>
      </c>
    </row>
    <row r="131" spans="1:8">
      <c r="A131" s="86" t="str">
        <v>NOHEATCH</v>
      </c>
      <c r="B131" s="239">
        <v>130</v>
      </c>
      <c r="C131" s="86" t="s">
        <v>433</v>
      </c>
      <c r="D131" s="241">
        <f>COUNTIF($C$1:$C131,C131)</f>
        <v>2</v>
      </c>
      <c r="E131" s="241" t="str">
        <f t="shared" ref="E131:E194" si="22">C131&amp;D131</f>
        <v>Accommodation &amp; Neighbourhood2</v>
      </c>
      <c r="F131" s="86" t="s">
        <v>436</v>
      </c>
      <c r="G131" s="242">
        <v>0.10748847926267281</v>
      </c>
      <c r="H131" s="245">
        <v>99.868464871111286</v>
      </c>
    </row>
    <row r="132" spans="1:8">
      <c r="A132" s="86" t="str">
        <v>GRIMYN</v>
      </c>
      <c r="B132" s="239">
        <v>131</v>
      </c>
      <c r="C132" s="86" t="s">
        <v>433</v>
      </c>
      <c r="D132" s="241">
        <f>COUNTIF($C$1:$C132,C132)</f>
        <v>3</v>
      </c>
      <c r="E132" s="241" t="str">
        <f t="shared" si="22"/>
        <v>Accommodation &amp; Neighbourhood3</v>
      </c>
      <c r="F132" s="86" t="s">
        <v>438</v>
      </c>
      <c r="G132" s="242">
        <v>0.11476497695852535</v>
      </c>
      <c r="H132" s="245">
        <v>100.2051520813571</v>
      </c>
    </row>
    <row r="133" spans="1:8">
      <c r="A133" s="86" t="str">
        <v>CRVAND</v>
      </c>
      <c r="B133" s="239">
        <v>132</v>
      </c>
      <c r="C133" s="86" t="s">
        <v>433</v>
      </c>
      <c r="D133" s="241">
        <f>COUNTIF($C$1:$C133,C133)</f>
        <v>4</v>
      </c>
      <c r="E133" s="241" t="str">
        <f t="shared" si="22"/>
        <v>Accommodation &amp; Neighbourhood4</v>
      </c>
      <c r="F133" s="86" t="s">
        <v>440</v>
      </c>
      <c r="G133" s="242">
        <v>4.9986175115207386E-2</v>
      </c>
      <c r="H133" s="245">
        <v>78.471025874374249</v>
      </c>
    </row>
    <row r="134" spans="1:8">
      <c r="A134" s="86" t="str">
        <v>NOISYN_x</v>
      </c>
      <c r="B134" s="239">
        <v>133</v>
      </c>
      <c r="C134" s="86" t="s">
        <v>433</v>
      </c>
      <c r="D134" s="241">
        <f>COUNTIF($C$1:$C134,C134)</f>
        <v>5</v>
      </c>
      <c r="E134" s="241" t="str">
        <f t="shared" si="22"/>
        <v>Accommodation &amp; Neighbourhood5</v>
      </c>
      <c r="F134" s="86" t="s">
        <v>442</v>
      </c>
      <c r="G134" s="242">
        <v>0.82920737327188965</v>
      </c>
      <c r="H134" s="245">
        <v>102.18638655316835</v>
      </c>
    </row>
    <row r="135" spans="1:8">
      <c r="A135" s="86" t="str">
        <v>HEATCH</v>
      </c>
      <c r="B135" s="239">
        <v>134</v>
      </c>
      <c r="C135" s="86" t="s">
        <v>433</v>
      </c>
      <c r="D135" s="241">
        <f>COUNTIF($C$1:$C135,C135)</f>
        <v>6</v>
      </c>
      <c r="E135" s="241" t="str">
        <f t="shared" si="22"/>
        <v>Accommodation &amp; Neighbourhood6</v>
      </c>
      <c r="F135" s="86" t="s">
        <v>444</v>
      </c>
      <c r="G135" s="242">
        <v>0.89251152073732709</v>
      </c>
      <c r="H135" s="245">
        <v>100.01582245400813</v>
      </c>
    </row>
    <row r="136" spans="1:8">
      <c r="A136" s="86" t="str">
        <v>GRIMYN_x</v>
      </c>
      <c r="B136" s="239">
        <v>135</v>
      </c>
      <c r="C136" s="86" t="s">
        <v>433</v>
      </c>
      <c r="D136" s="241">
        <f>COUNTIF($C$1:$C136,C136)</f>
        <v>7</v>
      </c>
      <c r="E136" s="241" t="str">
        <f t="shared" si="22"/>
        <v>Accommodation &amp; Neighbourhood7</v>
      </c>
      <c r="F136" s="86" t="s">
        <v>446</v>
      </c>
      <c r="G136" s="242">
        <v>0.88525345622119822</v>
      </c>
      <c r="H136" s="245">
        <v>99.975375096129127</v>
      </c>
    </row>
    <row r="137" spans="1:8">
      <c r="A137" s="86" t="str">
        <v>CRVAND_x</v>
      </c>
      <c r="B137" s="239">
        <v>136</v>
      </c>
      <c r="C137" s="86" t="s">
        <v>433</v>
      </c>
      <c r="D137" s="241">
        <f>COUNTIF($C$1:$C137,C137)</f>
        <v>8</v>
      </c>
      <c r="E137" s="241" t="str">
        <f t="shared" si="22"/>
        <v>Accommodation &amp; Neighbourhood8</v>
      </c>
      <c r="F137" s="86" t="s">
        <v>448</v>
      </c>
      <c r="G137" s="242">
        <v>0.95040552995391714</v>
      </c>
      <c r="H137" s="245">
        <v>101.4960054016679</v>
      </c>
    </row>
    <row r="138" spans="1:8">
      <c r="A138" s="86" t="str">
        <v>SCLFSATO_lo</v>
      </c>
      <c r="B138" s="239">
        <v>137</v>
      </c>
      <c r="C138" s="86" t="s">
        <v>450</v>
      </c>
      <c r="D138" s="241">
        <f>COUNTIF($C$1:$C138,C138)</f>
        <v>1</v>
      </c>
      <c r="E138" s="241" t="str">
        <f t="shared" si="22"/>
        <v>Contentment1</v>
      </c>
      <c r="F138" s="86" t="s">
        <v>451</v>
      </c>
      <c r="G138" s="242">
        <v>5.9188940092165902E-2</v>
      </c>
      <c r="H138" s="245">
        <v>90.668351135055914</v>
      </c>
    </row>
    <row r="139" spans="1:8">
      <c r="A139" s="86" t="str">
        <v>SCLFSAT1_lo</v>
      </c>
      <c r="B139" s="239">
        <v>138</v>
      </c>
      <c r="C139" s="86" t="s">
        <v>450</v>
      </c>
      <c r="D139" s="241">
        <f>COUNTIF($C$1:$C139,C139)</f>
        <v>2</v>
      </c>
      <c r="E139" s="241" t="str">
        <f t="shared" si="22"/>
        <v>Contentment2</v>
      </c>
      <c r="F139" s="86" t="s">
        <v>453</v>
      </c>
      <c r="G139" s="242">
        <v>9.9138248847926255E-2</v>
      </c>
      <c r="H139" s="245">
        <v>93.072268742221468</v>
      </c>
    </row>
    <row r="140" spans="1:8">
      <c r="A140" s="86" t="str">
        <v>SCLFSAT2_lo</v>
      </c>
      <c r="B140" s="239">
        <v>139</v>
      </c>
      <c r="C140" s="86" t="s">
        <v>450</v>
      </c>
      <c r="D140" s="241">
        <f>COUNTIF($C$1:$C140,C140)</f>
        <v>3</v>
      </c>
      <c r="E140" s="241" t="str">
        <f t="shared" si="22"/>
        <v>Contentment3</v>
      </c>
      <c r="F140" s="86" t="s">
        <v>455</v>
      </c>
      <c r="G140" s="242">
        <v>8.7926267281106002E-2</v>
      </c>
      <c r="H140" s="245">
        <v>89.710578685955866</v>
      </c>
    </row>
    <row r="141" spans="1:8">
      <c r="A141" s="86" t="str">
        <v>JBSAT_lo</v>
      </c>
      <c r="B141" s="239">
        <v>140</v>
      </c>
      <c r="C141" s="86" t="s">
        <v>450</v>
      </c>
      <c r="D141" s="241">
        <f>COUNTIF($C$1:$C141,C141)</f>
        <v>4</v>
      </c>
      <c r="E141" s="241" t="str">
        <f t="shared" si="22"/>
        <v>Contentment4</v>
      </c>
      <c r="F141" s="86" t="s">
        <v>457</v>
      </c>
      <c r="G141" s="242">
        <v>4.2470046082949311E-2</v>
      </c>
      <c r="H141" s="245">
        <v>98.988087646826216</v>
      </c>
    </row>
    <row r="142" spans="1:8">
      <c r="A142" s="86" t="str">
        <v>SCLFSAT7_lo</v>
      </c>
      <c r="B142" s="239">
        <v>141</v>
      </c>
      <c r="C142" s="86" t="s">
        <v>450</v>
      </c>
      <c r="D142" s="241">
        <f>COUNTIF($C$1:$C142,C142)</f>
        <v>5</v>
      </c>
      <c r="E142" s="241" t="str">
        <f t="shared" si="22"/>
        <v>Contentment5</v>
      </c>
      <c r="F142" s="86" t="s">
        <v>459</v>
      </c>
      <c r="G142" s="242">
        <v>8.0907834101382484E-2</v>
      </c>
      <c r="H142" s="245">
        <v>95.026319761832184</v>
      </c>
    </row>
    <row r="143" spans="1:8">
      <c r="A143" s="86" t="str">
        <v>SCLFSATO_med</v>
      </c>
      <c r="B143" s="239">
        <v>142</v>
      </c>
      <c r="C143" s="86" t="s">
        <v>450</v>
      </c>
      <c r="D143" s="241">
        <f>COUNTIF($C$1:$C143,C143)</f>
        <v>6</v>
      </c>
      <c r="E143" s="241" t="str">
        <f t="shared" si="22"/>
        <v>Contentment6</v>
      </c>
      <c r="F143" s="86" t="s">
        <v>461</v>
      </c>
      <c r="G143" s="242">
        <v>0.37026728110599078</v>
      </c>
      <c r="H143" s="245">
        <v>95.703532011978893</v>
      </c>
    </row>
    <row r="144" spans="1:8">
      <c r="A144" s="86" t="str">
        <v>SCLFSAT1_med</v>
      </c>
      <c r="B144" s="239">
        <v>143</v>
      </c>
      <c r="C144" s="86" t="s">
        <v>450</v>
      </c>
      <c r="D144" s="241">
        <f>COUNTIF($C$1:$C144,C144)</f>
        <v>7</v>
      </c>
      <c r="E144" s="241" t="str">
        <f t="shared" si="22"/>
        <v>Contentment7</v>
      </c>
      <c r="F144" s="86" t="s">
        <v>463</v>
      </c>
      <c r="G144" s="242">
        <v>0.39177419354838716</v>
      </c>
      <c r="H144" s="245">
        <v>96.962126872738452</v>
      </c>
    </row>
    <row r="145" spans="1:8">
      <c r="A145" s="86" t="str">
        <v>SCLFSAT2_med</v>
      </c>
      <c r="B145" s="239">
        <v>144</v>
      </c>
      <c r="C145" s="86" t="s">
        <v>450</v>
      </c>
      <c r="D145" s="241">
        <f>COUNTIF($C$1:$C145,C145)</f>
        <v>8</v>
      </c>
      <c r="E145" s="241" t="str">
        <f t="shared" si="22"/>
        <v>Contentment8</v>
      </c>
      <c r="F145" s="86" t="s">
        <v>465</v>
      </c>
      <c r="G145" s="242">
        <v>0.43338248847926264</v>
      </c>
      <c r="H145" s="245">
        <v>97.06111381316947</v>
      </c>
    </row>
    <row r="146" spans="1:8">
      <c r="A146" s="86" t="str">
        <v>JBSAT_med</v>
      </c>
      <c r="B146" s="239">
        <v>145</v>
      </c>
      <c r="C146" s="86" t="s">
        <v>450</v>
      </c>
      <c r="D146" s="241">
        <f>COUNTIF($C$1:$C146,C146)</f>
        <v>9</v>
      </c>
      <c r="E146" s="241" t="str">
        <f t="shared" si="22"/>
        <v>Contentment9</v>
      </c>
      <c r="F146" s="86" t="s">
        <v>467</v>
      </c>
      <c r="G146" s="242">
        <v>0.37471428571428567</v>
      </c>
      <c r="H146" s="245">
        <v>99.475250934561416</v>
      </c>
    </row>
    <row r="147" spans="1:8">
      <c r="A147" s="86" t="str">
        <v>SCLFSAT7_med</v>
      </c>
      <c r="B147" s="239">
        <v>146</v>
      </c>
      <c r="C147" s="86" t="s">
        <v>450</v>
      </c>
      <c r="D147" s="241">
        <f>COUNTIF($C$1:$C147,C147)</f>
        <v>10</v>
      </c>
      <c r="E147" s="241" t="str">
        <f t="shared" si="22"/>
        <v>Contentment10</v>
      </c>
      <c r="F147" s="86" t="s">
        <v>469</v>
      </c>
      <c r="G147" s="242">
        <v>0.44987557603686634</v>
      </c>
      <c r="H147" s="245">
        <v>96.732790333020631</v>
      </c>
    </row>
    <row r="148" spans="1:8">
      <c r="A148" s="86" t="str">
        <v>SCLFSATO_hi</v>
      </c>
      <c r="B148" s="239">
        <v>147</v>
      </c>
      <c r="C148" s="86" t="s">
        <v>450</v>
      </c>
      <c r="D148" s="241">
        <f>COUNTIF($C$1:$C148,C148)</f>
        <v>11</v>
      </c>
      <c r="E148" s="241" t="str">
        <f t="shared" si="22"/>
        <v>Contentment11</v>
      </c>
      <c r="F148" s="86" t="s">
        <v>471</v>
      </c>
      <c r="G148" s="242">
        <v>0.57105990783410132</v>
      </c>
      <c r="H148" s="245">
        <v>104.15661257273175</v>
      </c>
    </row>
    <row r="149" spans="1:8">
      <c r="A149" s="86" t="str">
        <v>SCLFSAT1_hi</v>
      </c>
      <c r="B149" s="239">
        <v>148</v>
      </c>
      <c r="C149" s="86" t="s">
        <v>450</v>
      </c>
      <c r="D149" s="241">
        <f>COUNTIF($C$1:$C149,C149)</f>
        <v>12</v>
      </c>
      <c r="E149" s="241" t="str">
        <f t="shared" si="22"/>
        <v>Contentment12</v>
      </c>
      <c r="F149" s="86" t="s">
        <v>473</v>
      </c>
      <c r="G149" s="242">
        <v>0.50904147465437788</v>
      </c>
      <c r="H149" s="245">
        <v>104.00221428500036</v>
      </c>
    </row>
    <row r="150" spans="1:8">
      <c r="A150" s="86" t="str">
        <v>SCLFSAT2_hi</v>
      </c>
      <c r="B150" s="239">
        <v>149</v>
      </c>
      <c r="C150" s="86" t="s">
        <v>450</v>
      </c>
      <c r="D150" s="241">
        <f>COUNTIF($C$1:$C150,C150)</f>
        <v>13</v>
      </c>
      <c r="E150" s="241" t="str">
        <f t="shared" si="22"/>
        <v>Contentment13</v>
      </c>
      <c r="F150" s="86" t="s">
        <v>475</v>
      </c>
      <c r="G150" s="242">
        <v>0.47860829493087553</v>
      </c>
      <c r="H150" s="245">
        <v>105.07896824222189</v>
      </c>
    </row>
    <row r="151" spans="1:8">
      <c r="A151" s="86" t="str">
        <v>JBSAT_hi</v>
      </c>
      <c r="B151" s="239">
        <v>150</v>
      </c>
      <c r="C151" s="86" t="s">
        <v>450</v>
      </c>
      <c r="D151" s="241">
        <f>COUNTIF($C$1:$C151,C151)</f>
        <v>14</v>
      </c>
      <c r="E151" s="241" t="str">
        <f t="shared" si="22"/>
        <v>Contentment14</v>
      </c>
      <c r="F151" s="86" t="s">
        <v>477</v>
      </c>
      <c r="G151" s="242">
        <v>0.58266359447004612</v>
      </c>
      <c r="H151" s="245">
        <v>100.39861081543565</v>
      </c>
    </row>
    <row r="152" spans="1:8">
      <c r="A152" s="86" t="str">
        <v>SCLFSAT7_hi</v>
      </c>
      <c r="B152" s="239">
        <v>151</v>
      </c>
      <c r="C152" s="86" t="s">
        <v>450</v>
      </c>
      <c r="D152" s="241">
        <f>COUNTIF($C$1:$C152,C152)</f>
        <v>15</v>
      </c>
      <c r="E152" s="241" t="str">
        <f t="shared" si="22"/>
        <v>Contentment15</v>
      </c>
      <c r="F152" s="86" t="s">
        <v>479</v>
      </c>
      <c r="G152" s="242">
        <v>0.46921198156682031</v>
      </c>
      <c r="H152" s="245">
        <v>104.33243420493625</v>
      </c>
    </row>
    <row r="153" spans="1:8">
      <c r="A153" s="86" t="str">
        <v>age0004</v>
      </c>
      <c r="B153" s="239">
        <v>152</v>
      </c>
      <c r="C153" s="86" t="s">
        <v>52</v>
      </c>
      <c r="D153" s="241">
        <f>COUNTIF($C$1:$C153,C153)</f>
        <v>1</v>
      </c>
      <c r="E153" s="241" t="str">
        <f t="shared" si="22"/>
        <v>Age1</v>
      </c>
      <c r="F153" s="86" t="s">
        <v>481</v>
      </c>
      <c r="G153" s="242">
        <v>4.9506912442396314E-2</v>
      </c>
      <c r="H153" s="245">
        <v>94.405631971296927</v>
      </c>
    </row>
    <row r="154" spans="1:8">
      <c r="A154" s="86" t="str">
        <v>age0517</v>
      </c>
      <c r="B154" s="239">
        <v>153</v>
      </c>
      <c r="C154" s="86" t="s">
        <v>52</v>
      </c>
      <c r="D154" s="241">
        <f>COUNTIF($C$1:$C154,C154)</f>
        <v>2</v>
      </c>
      <c r="E154" s="241" t="str">
        <f t="shared" si="22"/>
        <v>Age2</v>
      </c>
      <c r="F154" s="86" t="s">
        <v>482</v>
      </c>
      <c r="G154" s="242">
        <v>0.14740092165898619</v>
      </c>
      <c r="H154" s="245">
        <v>95.795568427330593</v>
      </c>
    </row>
    <row r="155" spans="1:8">
      <c r="A155" s="86" t="str">
        <v>age1824</v>
      </c>
      <c r="B155" s="239">
        <v>154</v>
      </c>
      <c r="C155" s="86" t="s">
        <v>52</v>
      </c>
      <c r="D155" s="241">
        <f>COUNTIF($C$1:$C155,C155)</f>
        <v>3</v>
      </c>
      <c r="E155" s="241" t="str">
        <f t="shared" si="22"/>
        <v>Age3</v>
      </c>
      <c r="F155" s="86" t="s">
        <v>483</v>
      </c>
      <c r="G155" s="242">
        <v>6.9239631336405538E-2</v>
      </c>
      <c r="H155" s="245">
        <v>95.019429604773734</v>
      </c>
    </row>
    <row r="156" spans="1:8">
      <c r="A156" s="86" t="str">
        <v>age2534</v>
      </c>
      <c r="B156" s="239">
        <v>155</v>
      </c>
      <c r="C156" s="86" t="s">
        <v>52</v>
      </c>
      <c r="D156" s="241">
        <f>COUNTIF($C$1:$C156,C156)</f>
        <v>4</v>
      </c>
      <c r="E156" s="241" t="str">
        <f t="shared" si="22"/>
        <v>Age4</v>
      </c>
      <c r="F156" s="86" t="s">
        <v>484</v>
      </c>
      <c r="G156" s="242">
        <v>0.11323041474654379</v>
      </c>
      <c r="H156" s="245">
        <v>95.176492924277554</v>
      </c>
    </row>
    <row r="157" spans="1:8">
      <c r="A157" s="86" t="str">
        <v>age3549</v>
      </c>
      <c r="B157" s="239">
        <v>156</v>
      </c>
      <c r="C157" s="86" t="s">
        <v>52</v>
      </c>
      <c r="D157" s="241">
        <f>COUNTIF($C$1:$C157,C157)</f>
        <v>5</v>
      </c>
      <c r="E157" s="241" t="str">
        <f t="shared" si="22"/>
        <v>Age5</v>
      </c>
      <c r="F157" s="86" t="s">
        <v>485</v>
      </c>
      <c r="G157" s="242">
        <v>0.18342396313364054</v>
      </c>
      <c r="H157" s="245">
        <v>99.556477459940055</v>
      </c>
    </row>
    <row r="158" spans="1:8">
      <c r="A158" s="86" t="str">
        <v>age5064</v>
      </c>
      <c r="B158" s="239">
        <v>157</v>
      </c>
      <c r="C158" s="86" t="s">
        <v>52</v>
      </c>
      <c r="D158" s="241">
        <f>COUNTIF($C$1:$C158,C158)</f>
        <v>6</v>
      </c>
      <c r="E158" s="241" t="str">
        <f t="shared" si="22"/>
        <v>Age6</v>
      </c>
      <c r="F158" s="86" t="s">
        <v>486</v>
      </c>
      <c r="G158" s="242">
        <v>0.21310138248847924</v>
      </c>
      <c r="H158" s="245">
        <v>101.94934970077021</v>
      </c>
    </row>
    <row r="159" spans="1:8">
      <c r="A159" s="86" t="str">
        <v>age6574</v>
      </c>
      <c r="B159" s="239">
        <v>158</v>
      </c>
      <c r="C159" s="86" t="s">
        <v>52</v>
      </c>
      <c r="D159" s="241">
        <f>COUNTIF($C$1:$C159,C159)</f>
        <v>7</v>
      </c>
      <c r="E159" s="241" t="str">
        <f t="shared" si="22"/>
        <v>Age7</v>
      </c>
      <c r="F159" s="86" t="s">
        <v>487</v>
      </c>
      <c r="G159" s="242">
        <v>0.12007834101382488</v>
      </c>
      <c r="H159" s="245">
        <v>106.14438291951652</v>
      </c>
    </row>
    <row r="160" spans="1:8">
      <c r="A160" s="86" t="str">
        <v>age75p</v>
      </c>
      <c r="B160" s="239">
        <v>159</v>
      </c>
      <c r="C160" s="86" t="s">
        <v>52</v>
      </c>
      <c r="D160" s="241">
        <f>COUNTIF($C$1:$C160,C160)</f>
        <v>8</v>
      </c>
      <c r="E160" s="241" t="str">
        <f t="shared" si="22"/>
        <v>Age8</v>
      </c>
      <c r="F160" s="86" t="s">
        <v>488</v>
      </c>
      <c r="G160" s="242">
        <v>0.10392165898617513</v>
      </c>
      <c r="H160" s="245">
        <v>108.78074992256481</v>
      </c>
    </row>
    <row r="161" spans="1:8">
      <c r="A161" s="86" t="str">
        <v>rcd_gor_dv_101</v>
      </c>
      <c r="B161" s="239">
        <v>160</v>
      </c>
      <c r="C161" s="86" t="s">
        <v>491</v>
      </c>
      <c r="D161" s="241">
        <f>COUNTIF($C$1:$C161,C161)</f>
        <v>1</v>
      </c>
      <c r="E161" s="241" t="str">
        <f t="shared" si="22"/>
        <v>Geography1</v>
      </c>
      <c r="F161" s="86" t="s">
        <v>492</v>
      </c>
      <c r="G161" s="242">
        <v>0.8416866359447005</v>
      </c>
      <c r="H161" s="245">
        <v>100.44812998285515</v>
      </c>
    </row>
    <row r="162" spans="1:8">
      <c r="A162" s="86" t="str">
        <v>rcd_gor_dv_102</v>
      </c>
      <c r="B162" s="239">
        <v>161</v>
      </c>
      <c r="C162" s="86" t="s">
        <v>491</v>
      </c>
      <c r="D162" s="241">
        <f>COUNTIF($C$1:$C162,C162)</f>
        <v>2</v>
      </c>
      <c r="E162" s="241" t="str">
        <f t="shared" si="22"/>
        <v>Geography2</v>
      </c>
      <c r="F162" s="86" t="s">
        <v>494</v>
      </c>
      <c r="G162" s="242">
        <v>5.0617511520737325E-2</v>
      </c>
      <c r="H162" s="245">
        <v>101.90025705658803</v>
      </c>
    </row>
    <row r="163" spans="1:8">
      <c r="A163" s="86" t="str">
        <v>rcd_gor_dv_103</v>
      </c>
      <c r="B163" s="239">
        <v>162</v>
      </c>
      <c r="C163" s="86" t="s">
        <v>491</v>
      </c>
      <c r="D163" s="241">
        <f>COUNTIF($C$1:$C163,C163)</f>
        <v>3</v>
      </c>
      <c r="E163" s="241" t="str">
        <f t="shared" si="22"/>
        <v>Geography3</v>
      </c>
      <c r="F163" s="86" t="s">
        <v>496</v>
      </c>
      <c r="G163" s="242">
        <v>8.0055299539170524E-2</v>
      </c>
      <c r="H163" s="245">
        <v>94.890573136474671</v>
      </c>
    </row>
    <row r="164" spans="1:8">
      <c r="A164" s="86" t="str">
        <v>rcd_gor_dv_104</v>
      </c>
      <c r="B164" s="239">
        <v>163</v>
      </c>
      <c r="C164" s="86" t="s">
        <v>491</v>
      </c>
      <c r="D164" s="241">
        <f>COUNTIF($C$1:$C164,C164)</f>
        <v>4</v>
      </c>
      <c r="E164" s="241" t="str">
        <f t="shared" si="22"/>
        <v>Geography4</v>
      </c>
      <c r="F164" s="86" t="s">
        <v>498</v>
      </c>
      <c r="G164" s="242">
        <v>2.7700460829493085E-2</v>
      </c>
      <c r="H164" s="245">
        <v>98.090926007141874</v>
      </c>
    </row>
    <row r="165" spans="1:8">
      <c r="A165" s="86" t="str">
        <v>rcd_RACEL_DV_101</v>
      </c>
      <c r="B165" s="239">
        <v>164</v>
      </c>
      <c r="C165" s="86" t="s">
        <v>500</v>
      </c>
      <c r="D165" s="241">
        <f>COUNTIF($C$1:$C165,C165)</f>
        <v>1</v>
      </c>
      <c r="E165" s="241" t="str">
        <f t="shared" si="22"/>
        <v>Ethnicity1</v>
      </c>
      <c r="F165" s="86" t="s">
        <v>501</v>
      </c>
      <c r="G165" s="242">
        <v>0.93805069124423957</v>
      </c>
      <c r="H165" s="245">
        <v>99.984772965006059</v>
      </c>
    </row>
    <row r="166" spans="1:8">
      <c r="A166" s="86" t="str">
        <v>rcd_RACEL_DV_102</v>
      </c>
      <c r="B166" s="239">
        <v>165</v>
      </c>
      <c r="C166" s="86" t="s">
        <v>500</v>
      </c>
      <c r="D166" s="241">
        <f>COUNTIF($C$1:$C166,C166)</f>
        <v>2</v>
      </c>
      <c r="E166" s="241" t="str">
        <f t="shared" si="22"/>
        <v>Ethnicity2</v>
      </c>
      <c r="F166" s="86" t="s">
        <v>503</v>
      </c>
      <c r="G166" s="242">
        <v>1.1534562211981568E-2</v>
      </c>
      <c r="H166" s="245">
        <v>97.776652326449749</v>
      </c>
    </row>
    <row r="167" spans="1:8">
      <c r="A167" s="86" t="str">
        <v>rcd_RACEL_DV_103</v>
      </c>
      <c r="B167" s="239">
        <v>166</v>
      </c>
      <c r="C167" s="86" t="s">
        <v>500</v>
      </c>
      <c r="D167" s="241">
        <f>COUNTIF($C$1:$C167,C167)</f>
        <v>3</v>
      </c>
      <c r="E167" s="241" t="str">
        <f t="shared" si="22"/>
        <v>Ethnicity3</v>
      </c>
      <c r="F167" s="86" t="s">
        <v>505</v>
      </c>
      <c r="G167" s="242">
        <v>3.411059907834102E-2</v>
      </c>
      <c r="H167" s="245">
        <v>106.04471388525971</v>
      </c>
    </row>
    <row r="168" spans="1:8">
      <c r="A168" s="86" t="str">
        <v>rcd_RACEL_DV_104</v>
      </c>
      <c r="B168" s="239">
        <v>167</v>
      </c>
      <c r="C168" s="86" t="s">
        <v>500</v>
      </c>
      <c r="D168" s="241">
        <f>COUNTIF($C$1:$C168,C168)</f>
        <v>4</v>
      </c>
      <c r="E168" s="241" t="str">
        <f t="shared" si="22"/>
        <v>Ethnicity4</v>
      </c>
      <c r="F168" s="86" t="s">
        <v>507</v>
      </c>
      <c r="G168" s="242">
        <v>1.1271889400921662E-2</v>
      </c>
      <c r="H168" s="245">
        <v>88.218003649568871</v>
      </c>
    </row>
    <row r="169" spans="1:8">
      <c r="A169" s="86" t="str">
        <v>rcd_RACEL_DV_105</v>
      </c>
      <c r="B169" s="239">
        <v>168</v>
      </c>
      <c r="C169" s="86" t="s">
        <v>500</v>
      </c>
      <c r="D169" s="241">
        <f>COUNTIF($C$1:$C169,C169)</f>
        <v>5</v>
      </c>
      <c r="E169" s="241" t="str">
        <f t="shared" si="22"/>
        <v>Ethnicity5</v>
      </c>
      <c r="F169" s="86" t="s">
        <v>509</v>
      </c>
      <c r="G169" s="242">
        <v>4.8709677419354848E-3</v>
      </c>
      <c r="H169" s="245">
        <v>101.01863316715685</v>
      </c>
    </row>
    <row r="170" spans="1:8">
      <c r="A170" s="86" t="str">
        <v>rcd_plbornc_101</v>
      </c>
      <c r="B170" s="239">
        <v>169</v>
      </c>
      <c r="C170" s="86" t="s">
        <v>511</v>
      </c>
      <c r="D170" s="241">
        <f>COUNTIF($C$1:$C170,C170)</f>
        <v>1</v>
      </c>
      <c r="E170" s="241" t="str">
        <f t="shared" si="22"/>
        <v>Country of Birth1</v>
      </c>
      <c r="F170" s="86" t="s">
        <v>512</v>
      </c>
      <c r="G170" s="242">
        <v>0.91731797235023038</v>
      </c>
      <c r="H170" s="245">
        <v>99.913827670542361</v>
      </c>
    </row>
    <row r="171" spans="1:8">
      <c r="A171" s="86" t="str">
        <v>rcd_plbornc_102</v>
      </c>
      <c r="B171" s="239">
        <v>170</v>
      </c>
      <c r="C171" s="86" t="s">
        <v>511</v>
      </c>
      <c r="D171" s="241">
        <f>COUNTIF($C$1:$C171,C171)</f>
        <v>2</v>
      </c>
      <c r="E171" s="241" t="str">
        <f t="shared" si="22"/>
        <v>Country of Birth2</v>
      </c>
      <c r="F171" s="86" t="s">
        <v>514</v>
      </c>
      <c r="G171" s="242">
        <v>1.5594470046082949E-2</v>
      </c>
      <c r="H171" s="245">
        <v>96.62999718606747</v>
      </c>
    </row>
    <row r="172" spans="1:8">
      <c r="A172" s="86" t="str">
        <v>rcd_plbornc_103</v>
      </c>
      <c r="B172" s="239">
        <v>171</v>
      </c>
      <c r="C172" s="86" t="s">
        <v>511</v>
      </c>
      <c r="D172" s="241">
        <f>COUNTIF($C$1:$C172,C172)</f>
        <v>3</v>
      </c>
      <c r="E172" s="241" t="str">
        <f t="shared" si="22"/>
        <v>Country of Birth3</v>
      </c>
      <c r="F172" s="86" t="s">
        <v>516</v>
      </c>
      <c r="G172" s="242">
        <v>2.3456221198156681E-3</v>
      </c>
      <c r="H172" s="245">
        <v>106.10845688472226</v>
      </c>
    </row>
    <row r="173" spans="1:8">
      <c r="A173" s="86" t="str">
        <v>rcd_plbornc_104</v>
      </c>
      <c r="B173" s="239">
        <v>172</v>
      </c>
      <c r="C173" s="86" t="s">
        <v>511</v>
      </c>
      <c r="D173" s="241">
        <f>COUNTIF($C$1:$C173,C173)</f>
        <v>4</v>
      </c>
      <c r="E173" s="241" t="str">
        <f t="shared" si="22"/>
        <v>Country of Birth4</v>
      </c>
      <c r="F173" s="86" t="s">
        <v>518</v>
      </c>
      <c r="G173" s="242">
        <v>4.3917050691244242E-3</v>
      </c>
      <c r="H173" s="245">
        <v>103.5499369585575</v>
      </c>
    </row>
    <row r="174" spans="1:8">
      <c r="A174" s="86" t="str">
        <v>rcd_plbornc_105</v>
      </c>
      <c r="B174" s="239">
        <v>173</v>
      </c>
      <c r="C174" s="86" t="s">
        <v>511</v>
      </c>
      <c r="D174" s="241">
        <f>COUNTIF($C$1:$C174,C174)</f>
        <v>5</v>
      </c>
      <c r="E174" s="241" t="str">
        <f t="shared" si="22"/>
        <v>Country of Birth5</v>
      </c>
      <c r="F174" s="86" t="s">
        <v>520</v>
      </c>
      <c r="G174" s="242">
        <v>1.8737327188940094E-2</v>
      </c>
      <c r="H174" s="245">
        <v>103.2492131507346</v>
      </c>
    </row>
    <row r="175" spans="1:8">
      <c r="A175" s="86" t="str">
        <v>rcd_plbornc_106</v>
      </c>
      <c r="B175" s="239">
        <v>174</v>
      </c>
      <c r="C175" s="86" t="s">
        <v>511</v>
      </c>
      <c r="D175" s="241">
        <f>COUNTIF($C$1:$C175,C175)</f>
        <v>6</v>
      </c>
      <c r="E175" s="241" t="str">
        <f t="shared" si="22"/>
        <v>Country of Birth6</v>
      </c>
      <c r="F175" s="86" t="s">
        <v>522</v>
      </c>
      <c r="G175" s="242">
        <v>7.8847926267281085E-3</v>
      </c>
      <c r="H175" s="245">
        <v>96.225493677027217</v>
      </c>
    </row>
    <row r="176" spans="1:8">
      <c r="A176" s="86" t="str">
        <v>rcd_plbornc_107</v>
      </c>
      <c r="B176" s="239">
        <v>175</v>
      </c>
      <c r="C176" s="86" t="s">
        <v>511</v>
      </c>
      <c r="D176" s="241">
        <f>COUNTIF($C$1:$C176,C176)</f>
        <v>7</v>
      </c>
      <c r="E176" s="241" t="str">
        <f t="shared" si="22"/>
        <v>Country of Birth7</v>
      </c>
      <c r="F176" s="86" t="s">
        <v>49</v>
      </c>
      <c r="G176" s="242">
        <v>3.3829493087557602E-2</v>
      </c>
      <c r="H176" s="245">
        <v>102.37145315970689</v>
      </c>
    </row>
    <row r="177" spans="1:8">
      <c r="A177" s="86" t="str">
        <v>rcd_religion_101</v>
      </c>
      <c r="B177" s="239">
        <v>176</v>
      </c>
      <c r="C177" s="86" t="s">
        <v>525</v>
      </c>
      <c r="D177" s="241">
        <f>COUNTIF($C$1:$C177,C177)</f>
        <v>1</v>
      </c>
      <c r="E177" s="241" t="str">
        <f t="shared" si="22"/>
        <v>Religion1</v>
      </c>
      <c r="F177" s="86" t="s">
        <v>526</v>
      </c>
      <c r="G177" s="242">
        <v>0.45324884792626724</v>
      </c>
      <c r="H177" s="245">
        <v>103.9013146246963</v>
      </c>
    </row>
    <row r="178" spans="1:8">
      <c r="A178" s="86" t="str">
        <v>rcd_religion_102</v>
      </c>
      <c r="B178" s="239">
        <v>177</v>
      </c>
      <c r="C178" s="86" t="s">
        <v>525</v>
      </c>
      <c r="D178" s="241">
        <f>COUNTIF($C$1:$C178,C178)</f>
        <v>2</v>
      </c>
      <c r="E178" s="241" t="str">
        <f t="shared" si="22"/>
        <v>Religion2</v>
      </c>
      <c r="F178" s="86" t="s">
        <v>528</v>
      </c>
      <c r="G178" s="242">
        <v>4.0921658986175112E-3</v>
      </c>
      <c r="H178" s="245">
        <v>103.06838972570095</v>
      </c>
    </row>
    <row r="179" spans="1:8">
      <c r="A179" s="86" t="str">
        <v>rcd_religion_103</v>
      </c>
      <c r="B179" s="239">
        <v>178</v>
      </c>
      <c r="C179" s="86" t="s">
        <v>525</v>
      </c>
      <c r="D179" s="241">
        <f>COUNTIF($C$1:$C179,C179)</f>
        <v>3</v>
      </c>
      <c r="E179" s="241" t="str">
        <f t="shared" si="22"/>
        <v>Religion3</v>
      </c>
      <c r="F179" s="86" t="s">
        <v>530</v>
      </c>
      <c r="G179" s="242">
        <v>3.5207373271889403E-3</v>
      </c>
      <c r="H179" s="245">
        <v>104.23528075681993</v>
      </c>
    </row>
    <row r="180" spans="1:8">
      <c r="A180" s="86" t="str">
        <v>rcd_religion_104</v>
      </c>
      <c r="B180" s="239">
        <v>179</v>
      </c>
      <c r="C180" s="86" t="s">
        <v>525</v>
      </c>
      <c r="D180" s="241">
        <f>COUNTIF($C$1:$C180,C180)</f>
        <v>4</v>
      </c>
      <c r="E180" s="241" t="str">
        <f t="shared" si="22"/>
        <v>Religion4</v>
      </c>
      <c r="F180" s="86" t="s">
        <v>532</v>
      </c>
      <c r="G180" s="242">
        <v>1.7050691244239632E-2</v>
      </c>
      <c r="H180" s="245">
        <v>103.43609843928388</v>
      </c>
    </row>
    <row r="181" spans="1:8">
      <c r="A181" s="86" t="str">
        <v>rcd_religion_105</v>
      </c>
      <c r="B181" s="239">
        <v>180</v>
      </c>
      <c r="C181" s="86" t="s">
        <v>525</v>
      </c>
      <c r="D181" s="241">
        <f>COUNTIF($C$1:$C181,C181)</f>
        <v>5</v>
      </c>
      <c r="E181" s="241" t="str">
        <f t="shared" si="22"/>
        <v>Religion5</v>
      </c>
      <c r="F181" s="86" t="s">
        <v>534</v>
      </c>
      <c r="G181" s="242">
        <v>1.0548387096774194E-2</v>
      </c>
      <c r="H181" s="245">
        <v>113.37500105901907</v>
      </c>
    </row>
    <row r="182" spans="1:8">
      <c r="A182" s="86" t="str">
        <v>rcd_religion_106</v>
      </c>
      <c r="B182" s="239">
        <v>181</v>
      </c>
      <c r="C182" s="86" t="s">
        <v>525</v>
      </c>
      <c r="D182" s="241">
        <f>COUNTIF($C$1:$C182,C182)</f>
        <v>6</v>
      </c>
      <c r="E182" s="241" t="str">
        <f t="shared" si="22"/>
        <v>Religion6</v>
      </c>
      <c r="F182" s="86" t="s">
        <v>536</v>
      </c>
      <c r="G182" s="242">
        <v>3.3917050691244246E-3</v>
      </c>
      <c r="H182" s="245">
        <v>107.84381707237154</v>
      </c>
    </row>
    <row r="183" spans="1:8">
      <c r="A183" s="86" t="str">
        <v>rcd_religion_107</v>
      </c>
      <c r="B183" s="239">
        <v>182</v>
      </c>
      <c r="C183" s="86" t="s">
        <v>525</v>
      </c>
      <c r="D183" s="241">
        <f>COUNTIF($C$1:$C183,C183)</f>
        <v>7</v>
      </c>
      <c r="E183" s="241" t="str">
        <f t="shared" si="22"/>
        <v>Religion7</v>
      </c>
      <c r="F183" s="86" t="s">
        <v>538</v>
      </c>
      <c r="G183" s="242">
        <v>9.2442396313364063E-3</v>
      </c>
      <c r="H183" s="245">
        <v>94.547801733357275</v>
      </c>
    </row>
    <row r="184" spans="1:8">
      <c r="A184" s="86" t="str">
        <v>rcd_religion_108</v>
      </c>
      <c r="B184" s="239">
        <v>183</v>
      </c>
      <c r="C184" s="86" t="s">
        <v>525</v>
      </c>
      <c r="D184" s="241">
        <f>COUNTIF($C$1:$C184,C184)</f>
        <v>8</v>
      </c>
      <c r="E184" s="241" t="str">
        <f t="shared" si="22"/>
        <v>Religion8</v>
      </c>
      <c r="F184" s="86" t="s">
        <v>540</v>
      </c>
      <c r="G184" s="242">
        <v>0.49921658986175121</v>
      </c>
      <c r="H184" s="245">
        <v>96.386117060981306</v>
      </c>
    </row>
    <row r="185" spans="1:8">
      <c r="A185" s="86" t="str">
        <v>A2_HOUSE5</v>
      </c>
      <c r="B185" s="239">
        <v>184</v>
      </c>
      <c r="C185" s="86" t="s">
        <v>543</v>
      </c>
      <c r="D185" s="241">
        <f>COUNTIF($C$1:$C185,C185)</f>
        <v>1</v>
      </c>
      <c r="E185" s="241" t="str">
        <f t="shared" si="22"/>
        <v>House Type1</v>
      </c>
      <c r="F185" s="86" t="s">
        <v>544</v>
      </c>
      <c r="G185" s="242">
        <v>0.32695852534562214</v>
      </c>
      <c r="H185" s="245">
        <v>116.03520105759387</v>
      </c>
    </row>
    <row r="186" spans="1:8">
      <c r="A186" s="86" t="str">
        <v>A2_HOUSE6</v>
      </c>
      <c r="B186" s="239">
        <v>185</v>
      </c>
      <c r="C186" s="86" t="s">
        <v>543</v>
      </c>
      <c r="D186" s="241">
        <f>COUNTIF($C$1:$C186,C186)</f>
        <v>2</v>
      </c>
      <c r="E186" s="241" t="str">
        <f t="shared" si="22"/>
        <v>House Type2</v>
      </c>
      <c r="F186" s="86" t="s">
        <v>546</v>
      </c>
      <c r="G186" s="242">
        <v>0.13108294930875578</v>
      </c>
      <c r="H186" s="245">
        <v>92.288174499751889</v>
      </c>
    </row>
    <row r="187" spans="1:8">
      <c r="A187" s="86" t="str">
        <v>A2_HOUSE7</v>
      </c>
      <c r="B187" s="239">
        <v>186</v>
      </c>
      <c r="C187" s="86" t="s">
        <v>543</v>
      </c>
      <c r="D187" s="241">
        <f>COUNTIF($C$1:$C187,C187)</f>
        <v>3</v>
      </c>
      <c r="E187" s="241" t="str">
        <f t="shared" si="22"/>
        <v>House Type3</v>
      </c>
      <c r="F187" s="86" t="s">
        <v>548</v>
      </c>
      <c r="G187" s="242">
        <v>0.35824423963133645</v>
      </c>
      <c r="H187" s="245">
        <v>101.71297164148505</v>
      </c>
    </row>
    <row r="188" spans="1:8">
      <c r="A188" s="86" t="str">
        <v>A2_HOUSE8</v>
      </c>
      <c r="B188" s="239">
        <v>187</v>
      </c>
      <c r="C188" s="86" t="s">
        <v>543</v>
      </c>
      <c r="D188" s="241">
        <f>COUNTIF($C$1:$C188,C188)</f>
        <v>4</v>
      </c>
      <c r="E188" s="241" t="str">
        <f t="shared" si="22"/>
        <v>House Type4</v>
      </c>
      <c r="F188" s="86" t="s">
        <v>550</v>
      </c>
      <c r="G188" s="242">
        <v>0.1838801843317972</v>
      </c>
      <c r="H188" s="245">
        <v>82.019503886015272</v>
      </c>
    </row>
    <row r="189" spans="1:8">
      <c r="A189" s="86" t="str">
        <v>TENURE2</v>
      </c>
      <c r="B189" s="239">
        <v>188</v>
      </c>
      <c r="C189" s="86" t="s">
        <v>552</v>
      </c>
      <c r="D189" s="241">
        <f>COUNTIF($C$1:$C189,C189)</f>
        <v>1</v>
      </c>
      <c r="E189" s="241" t="str">
        <f t="shared" si="22"/>
        <v>House Tenure1</v>
      </c>
      <c r="F189" s="86" t="s">
        <v>553</v>
      </c>
      <c r="G189" s="242">
        <v>0.42118894009216595</v>
      </c>
      <c r="H189" s="245">
        <v>110.15970779104569</v>
      </c>
    </row>
    <row r="190" spans="1:8">
      <c r="A190" s="86" t="str">
        <v>TENURE1</v>
      </c>
      <c r="B190" s="239">
        <v>189</v>
      </c>
      <c r="C190" s="86" t="s">
        <v>552</v>
      </c>
      <c r="D190" s="241">
        <f>COUNTIF($C$1:$C190,C190)</f>
        <v>2</v>
      </c>
      <c r="E190" s="241" t="str">
        <f t="shared" si="22"/>
        <v>House Tenure2</v>
      </c>
      <c r="F190" s="86" t="s">
        <v>555</v>
      </c>
      <c r="G190" s="242">
        <v>0.28955760368663597</v>
      </c>
      <c r="H190" s="245">
        <v>106.80159175282672</v>
      </c>
    </row>
    <row r="191" spans="1:8">
      <c r="A191" s="86" t="str">
        <v>TENURE7</v>
      </c>
      <c r="B191" s="239">
        <v>190</v>
      </c>
      <c r="C191" s="86" t="s">
        <v>552</v>
      </c>
      <c r="D191" s="241">
        <f>COUNTIF($C$1:$C191,C191)</f>
        <v>3</v>
      </c>
      <c r="E191" s="241" t="str">
        <f t="shared" si="22"/>
        <v>House Tenure3</v>
      </c>
      <c r="F191" s="86" t="s">
        <v>557</v>
      </c>
      <c r="G191" s="242">
        <v>7.5345622119815667E-3</v>
      </c>
      <c r="H191" s="245">
        <v>98.334951552063629</v>
      </c>
    </row>
    <row r="192" spans="1:8">
      <c r="A192" s="86" t="str">
        <v>TENURE4</v>
      </c>
      <c r="B192" s="239">
        <v>191</v>
      </c>
      <c r="C192" s="86" t="s">
        <v>552</v>
      </c>
      <c r="D192" s="241">
        <f>COUNTIF($C$1:$C192,C192)</f>
        <v>4</v>
      </c>
      <c r="E192" s="241" t="str">
        <f t="shared" si="22"/>
        <v>House Tenure4</v>
      </c>
      <c r="F192" s="86" t="s">
        <v>559</v>
      </c>
      <c r="G192" s="242">
        <v>0.16863133640552996</v>
      </c>
      <c r="H192" s="245">
        <v>99.494596672898609</v>
      </c>
    </row>
    <row r="193" spans="1:8">
      <c r="A193" s="86" t="str">
        <v>TENURE9</v>
      </c>
      <c r="B193" s="239">
        <v>192</v>
      </c>
      <c r="C193" s="86" t="s">
        <v>552</v>
      </c>
      <c r="D193" s="241">
        <f>COUNTIF($C$1:$C193,C193)</f>
        <v>5</v>
      </c>
      <c r="E193" s="241" t="str">
        <f t="shared" si="22"/>
        <v>House Tenure5</v>
      </c>
      <c r="F193" s="86" t="s">
        <v>561</v>
      </c>
      <c r="G193" s="242">
        <v>0.1131935483870968</v>
      </c>
      <c r="H193" s="245">
        <v>66.821110647603277</v>
      </c>
    </row>
    <row r="194" spans="1:8">
      <c r="A194" s="86" t="str">
        <v>NBEDS1</v>
      </c>
      <c r="B194" s="239">
        <v>193</v>
      </c>
      <c r="C194" s="86" t="s">
        <v>563</v>
      </c>
      <c r="D194" s="241">
        <f>COUNTIF($C$1:$C194,C194)</f>
        <v>1</v>
      </c>
      <c r="E194" s="241" t="str">
        <f t="shared" si="22"/>
        <v>House Size1</v>
      </c>
      <c r="F194" s="86" t="s">
        <v>564</v>
      </c>
      <c r="G194" s="242">
        <v>6.3668202764976964E-2</v>
      </c>
      <c r="H194" s="245">
        <v>89.658955317217092</v>
      </c>
    </row>
    <row r="195" spans="1:8">
      <c r="A195" s="86" t="str">
        <v>NBEDS2</v>
      </c>
      <c r="B195" s="239">
        <v>194</v>
      </c>
      <c r="C195" s="86" t="s">
        <v>563</v>
      </c>
      <c r="D195" s="241">
        <f>COUNTIF($C$1:$C195,C195)</f>
        <v>2</v>
      </c>
      <c r="E195" s="241" t="str">
        <f t="shared" ref="E195:E258" si="23">C195&amp;D195</f>
        <v>House Size2</v>
      </c>
      <c r="F195" s="86" t="s">
        <v>566</v>
      </c>
      <c r="G195" s="242">
        <v>0.22918433179723502</v>
      </c>
      <c r="H195" s="245">
        <v>94.585105982402169</v>
      </c>
    </row>
    <row r="196" spans="1:8">
      <c r="A196" s="86" t="str">
        <v>NBEDS3</v>
      </c>
      <c r="B196" s="239">
        <v>195</v>
      </c>
      <c r="C196" s="86" t="s">
        <v>563</v>
      </c>
      <c r="D196" s="241">
        <f>COUNTIF($C$1:$C196,C196)</f>
        <v>3</v>
      </c>
      <c r="E196" s="241" t="str">
        <f t="shared" si="23"/>
        <v>House Size3</v>
      </c>
      <c r="F196" s="86" t="s">
        <v>568</v>
      </c>
      <c r="G196" s="242">
        <v>0.4460460829493087</v>
      </c>
      <c r="H196" s="245">
        <v>100.38354728021723</v>
      </c>
    </row>
    <row r="197" spans="1:8">
      <c r="A197" s="86" t="str">
        <v>NBEDS4</v>
      </c>
      <c r="B197" s="239">
        <v>196</v>
      </c>
      <c r="C197" s="86" t="s">
        <v>563</v>
      </c>
      <c r="D197" s="241">
        <f>COUNTIF($C$1:$C197,C197)</f>
        <v>4</v>
      </c>
      <c r="E197" s="241" t="str">
        <f t="shared" si="23"/>
        <v>House Size4</v>
      </c>
      <c r="F197" s="86" t="s">
        <v>570</v>
      </c>
      <c r="G197" s="242">
        <v>0.20679262672811061</v>
      </c>
      <c r="H197" s="245">
        <v>110.95141144962459</v>
      </c>
    </row>
    <row r="198" spans="1:8">
      <c r="A198" s="86" t="str">
        <v>NBEDS5P</v>
      </c>
      <c r="B198" s="239">
        <v>197</v>
      </c>
      <c r="C198" s="86" t="s">
        <v>563</v>
      </c>
      <c r="D198" s="241">
        <f>COUNTIF($C$1:$C198,C198)</f>
        <v>5</v>
      </c>
      <c r="E198" s="241" t="str">
        <f t="shared" si="23"/>
        <v>House Size5</v>
      </c>
      <c r="F198" s="86" t="s">
        <v>572</v>
      </c>
      <c r="G198" s="242">
        <v>5.4004608294930874E-2</v>
      </c>
      <c r="H198" s="245">
        <v>97.150251668730618</v>
      </c>
    </row>
    <row r="199" spans="1:8">
      <c r="A199" s="86" t="str">
        <v>hhdval0to100k</v>
      </c>
      <c r="B199" s="239">
        <v>198</v>
      </c>
      <c r="C199" s="86" t="s">
        <v>574</v>
      </c>
      <c r="D199" s="241">
        <f>COUNTIF($C$1:$C199,C199)</f>
        <v>1</v>
      </c>
      <c r="E199" s="241" t="str">
        <f t="shared" si="23"/>
        <v>House Value1</v>
      </c>
      <c r="F199" s="86" t="s">
        <v>575</v>
      </c>
      <c r="G199" s="242">
        <v>6.2336405529953939E-2</v>
      </c>
      <c r="H199" s="245">
        <v>56.335118226704694</v>
      </c>
    </row>
    <row r="200" spans="1:8">
      <c r="A200" s="86" t="str">
        <v>hhdval100to150k</v>
      </c>
      <c r="B200" s="239">
        <v>199</v>
      </c>
      <c r="C200" s="86" t="s">
        <v>574</v>
      </c>
      <c r="D200" s="241">
        <f>COUNTIF($C$1:$C200,C200)</f>
        <v>2</v>
      </c>
      <c r="E200" s="241" t="str">
        <f t="shared" si="23"/>
        <v>House Value2</v>
      </c>
      <c r="F200" s="86" t="s">
        <v>577</v>
      </c>
      <c r="G200" s="242">
        <v>0.10506451612903225</v>
      </c>
      <c r="H200" s="245">
        <v>76.578540986142343</v>
      </c>
    </row>
    <row r="201" spans="1:8">
      <c r="A201" s="86" t="str">
        <v>hhdval150to250k</v>
      </c>
      <c r="B201" s="239">
        <v>200</v>
      </c>
      <c r="C201" s="86" t="s">
        <v>574</v>
      </c>
      <c r="D201" s="241">
        <f>COUNTIF($C$1:$C201,C201)</f>
        <v>3</v>
      </c>
      <c r="E201" s="241" t="str">
        <f t="shared" si="23"/>
        <v>House Value3</v>
      </c>
      <c r="F201" s="86" t="s">
        <v>579</v>
      </c>
      <c r="G201" s="242">
        <v>0.27216129032258068</v>
      </c>
      <c r="H201" s="245">
        <v>105.57165763438839</v>
      </c>
    </row>
    <row r="202" spans="1:8">
      <c r="A202" s="86" t="str">
        <v>hhdval250to500k</v>
      </c>
      <c r="B202" s="239">
        <v>201</v>
      </c>
      <c r="C202" s="86" t="s">
        <v>574</v>
      </c>
      <c r="D202" s="241">
        <f>COUNTIF($C$1:$C202,C202)</f>
        <v>4</v>
      </c>
      <c r="E202" s="241" t="str">
        <f t="shared" si="23"/>
        <v>House Value4</v>
      </c>
      <c r="F202" s="86" t="s">
        <v>581</v>
      </c>
      <c r="G202" s="242">
        <v>0.39611059907834095</v>
      </c>
      <c r="H202" s="245">
        <v>121.69013487490288</v>
      </c>
    </row>
    <row r="203" spans="1:8">
      <c r="A203" s="86" t="str">
        <v>hhdval500to750k</v>
      </c>
      <c r="B203" s="239">
        <v>202</v>
      </c>
      <c r="C203" s="86" t="s">
        <v>574</v>
      </c>
      <c r="D203" s="241">
        <f>COUNTIF($C$1:$C203,C203)</f>
        <v>5</v>
      </c>
      <c r="E203" s="241" t="str">
        <f t="shared" si="23"/>
        <v>House Value5</v>
      </c>
      <c r="F203" s="86" t="s">
        <v>583</v>
      </c>
      <c r="G203" s="242">
        <v>0.1104700460829493</v>
      </c>
      <c r="H203" s="245">
        <v>111.53635122038079</v>
      </c>
    </row>
    <row r="204" spans="1:8">
      <c r="A204" s="86" t="str">
        <v>hhdval750kto1m</v>
      </c>
      <c r="B204" s="239">
        <v>203</v>
      </c>
      <c r="C204" s="86" t="s">
        <v>574</v>
      </c>
      <c r="D204" s="241">
        <f>COUNTIF($C$1:$C204,C204)</f>
        <v>6</v>
      </c>
      <c r="E204" s="241" t="str">
        <f t="shared" si="23"/>
        <v>House Value6</v>
      </c>
      <c r="F204" s="86" t="s">
        <v>585</v>
      </c>
      <c r="G204" s="242">
        <v>3.2635944700460835E-2</v>
      </c>
      <c r="H204" s="245">
        <v>90.066677395458697</v>
      </c>
    </row>
    <row r="205" spans="1:8">
      <c r="A205" s="86" t="str">
        <v>hhdval1mplus</v>
      </c>
      <c r="B205" s="239">
        <v>204</v>
      </c>
      <c r="C205" s="86" t="s">
        <v>574</v>
      </c>
      <c r="D205" s="241">
        <f>COUNTIF($C$1:$C205,C205)</f>
        <v>7</v>
      </c>
      <c r="E205" s="241" t="str">
        <f t="shared" si="23"/>
        <v>House Value7</v>
      </c>
      <c r="F205" s="86" t="s">
        <v>587</v>
      </c>
      <c r="G205" s="242">
        <v>2.1520737327188944E-2</v>
      </c>
      <c r="H205" s="245">
        <v>63.783601150238546</v>
      </c>
    </row>
    <row r="206" spans="1:8">
      <c r="A206" s="86" t="str">
        <v>move_ind</v>
      </c>
      <c r="B206" s="239">
        <v>205</v>
      </c>
      <c r="C206" s="86" t="s">
        <v>589</v>
      </c>
      <c r="D206" s="241">
        <f>COUNTIF($C$1:$C206,C206)</f>
        <v>1</v>
      </c>
      <c r="E206" s="241" t="str">
        <f t="shared" si="23"/>
        <v>House Move1</v>
      </c>
      <c r="F206" s="86" t="s">
        <v>590</v>
      </c>
      <c r="G206" s="242">
        <v>0.15602304147465437</v>
      </c>
      <c r="H206" s="245">
        <v>98.249444395940785</v>
      </c>
    </row>
    <row r="207" spans="1:8">
      <c r="A207" s="86" t="str">
        <v>RCD_HHTYPE_DV_101</v>
      </c>
      <c r="B207" s="239">
        <v>206</v>
      </c>
      <c r="C207" s="86" t="s">
        <v>54</v>
      </c>
      <c r="D207" s="241">
        <f>COUNTIF($C$1:$C207,C207)</f>
        <v>1</v>
      </c>
      <c r="E207" s="241" t="str">
        <f t="shared" si="23"/>
        <v>Structure1</v>
      </c>
      <c r="F207" s="86" t="s">
        <v>591</v>
      </c>
      <c r="G207" s="242">
        <v>0.16394009216589861</v>
      </c>
      <c r="H207" s="245">
        <v>97.60448742938884</v>
      </c>
    </row>
    <row r="208" spans="1:8">
      <c r="A208" s="86" t="str">
        <v>RCD_HHTYPE_DV_102</v>
      </c>
      <c r="B208" s="239">
        <v>207</v>
      </c>
      <c r="C208" s="86" t="s">
        <v>54</v>
      </c>
      <c r="D208" s="241">
        <f>COUNTIF($C$1:$C208,C208)</f>
        <v>2</v>
      </c>
      <c r="E208" s="241" t="str">
        <f t="shared" si="23"/>
        <v>Structure2</v>
      </c>
      <c r="F208" s="86" t="s">
        <v>592</v>
      </c>
      <c r="G208" s="242">
        <v>2.5000000000000005E-2</v>
      </c>
      <c r="H208" s="245">
        <v>81.206727965988634</v>
      </c>
    </row>
    <row r="209" spans="1:8">
      <c r="A209" s="86" t="str">
        <v>RCD_HHTYPE_DV_103</v>
      </c>
      <c r="B209" s="239">
        <v>208</v>
      </c>
      <c r="C209" s="86" t="s">
        <v>54</v>
      </c>
      <c r="D209" s="241">
        <f>COUNTIF($C$1:$C209,C209)</f>
        <v>3</v>
      </c>
      <c r="E209" s="241" t="str">
        <f t="shared" si="23"/>
        <v>Structure3</v>
      </c>
      <c r="F209" s="86" t="s">
        <v>593</v>
      </c>
      <c r="G209" s="242">
        <v>0.32389861751152077</v>
      </c>
      <c r="H209" s="245">
        <v>107.10923340905292</v>
      </c>
    </row>
    <row r="210" spans="1:8">
      <c r="A210" s="86" t="str">
        <v>RCD_HHTYPE_DV_104</v>
      </c>
      <c r="B210" s="239">
        <v>209</v>
      </c>
      <c r="C210" s="86" t="s">
        <v>54</v>
      </c>
      <c r="D210" s="241">
        <f>COUNTIF($C$1:$C210,C210)</f>
        <v>4</v>
      </c>
      <c r="E210" s="241" t="str">
        <f t="shared" si="23"/>
        <v>Structure4</v>
      </c>
      <c r="F210" s="86" t="s">
        <v>160</v>
      </c>
      <c r="G210" s="242">
        <v>0.18635023041474655</v>
      </c>
      <c r="H210" s="245">
        <v>100.2008371486976</v>
      </c>
    </row>
    <row r="211" spans="1:8">
      <c r="A211" s="86" t="str">
        <v>RCD_HHTYPE_DV_105</v>
      </c>
      <c r="B211" s="239">
        <v>210</v>
      </c>
      <c r="C211" s="86" t="s">
        <v>54</v>
      </c>
      <c r="D211" s="241">
        <f>COUNTIF($C$1:$C211,C211)</f>
        <v>5</v>
      </c>
      <c r="E211" s="241" t="str">
        <f t="shared" si="23"/>
        <v>Structure5</v>
      </c>
      <c r="F211" s="86" t="s">
        <v>594</v>
      </c>
      <c r="G211" s="242">
        <v>0.3008709677419355</v>
      </c>
      <c r="H211" s="245">
        <v>96.108974746193425</v>
      </c>
    </row>
    <row r="212" spans="1:8">
      <c r="A212" s="86" t="str">
        <v>RCD_NKIDS05_101</v>
      </c>
      <c r="B212" s="239">
        <v>211</v>
      </c>
      <c r="C212" s="86" t="s">
        <v>596</v>
      </c>
      <c r="D212" s="241">
        <f>COUNTIF($C$1:$C212,C212)</f>
        <v>1</v>
      </c>
      <c r="E212" s="241" t="str">
        <f t="shared" si="23"/>
        <v>Number of Children by Age1</v>
      </c>
      <c r="F212" s="86" t="s">
        <v>597</v>
      </c>
      <c r="G212" s="242">
        <v>0.90474654377880181</v>
      </c>
      <c r="H212" s="245">
        <v>100.4894348532753</v>
      </c>
    </row>
    <row r="213" spans="1:8">
      <c r="A213" s="86" t="str">
        <v>RCD_NKIDS05_102</v>
      </c>
      <c r="B213" s="239">
        <v>212</v>
      </c>
      <c r="C213" s="86" t="s">
        <v>596</v>
      </c>
      <c r="D213" s="241">
        <f>COUNTIF($C$1:$C213,C213)</f>
        <v>2</v>
      </c>
      <c r="E213" s="241" t="str">
        <f t="shared" si="23"/>
        <v>Number of Children by Age2</v>
      </c>
      <c r="F213" s="86" t="s">
        <v>599</v>
      </c>
      <c r="G213" s="242">
        <v>7.0004608294930867E-2</v>
      </c>
      <c r="H213" s="245">
        <v>94.514151890391716</v>
      </c>
    </row>
    <row r="214" spans="1:8">
      <c r="A214" s="86" t="str">
        <v>RCD_NKIDS05_103</v>
      </c>
      <c r="B214" s="239">
        <v>213</v>
      </c>
      <c r="C214" s="86" t="s">
        <v>596</v>
      </c>
      <c r="D214" s="241">
        <f>COUNTIF($C$1:$C214,C214)</f>
        <v>3</v>
      </c>
      <c r="E214" s="241" t="str">
        <f t="shared" si="23"/>
        <v>Number of Children by Age3</v>
      </c>
      <c r="F214" s="86" t="s">
        <v>601</v>
      </c>
      <c r="G214" s="242">
        <v>2.5133640552995395E-2</v>
      </c>
      <c r="H214" s="245">
        <v>98.513059501353723</v>
      </c>
    </row>
    <row r="215" spans="1:8">
      <c r="A215" s="86" t="str">
        <v>RCD_NKIDS615_101</v>
      </c>
      <c r="B215" s="239">
        <v>214</v>
      </c>
      <c r="C215" s="86" t="s">
        <v>596</v>
      </c>
      <c r="D215" s="241">
        <f>COUNTIF($C$1:$C215,C215)</f>
        <v>4</v>
      </c>
      <c r="E215" s="241" t="str">
        <f t="shared" si="23"/>
        <v>Number of Children by Age4</v>
      </c>
      <c r="F215" s="86" t="s">
        <v>603</v>
      </c>
      <c r="G215" s="242">
        <v>0.79647004608294936</v>
      </c>
      <c r="H215" s="245">
        <v>101.23251819610928</v>
      </c>
    </row>
    <row r="216" spans="1:8">
      <c r="A216" s="86" t="str">
        <v>RCD_NKIDS615_102</v>
      </c>
      <c r="B216" s="239">
        <v>215</v>
      </c>
      <c r="C216" s="86" t="s">
        <v>596</v>
      </c>
      <c r="D216" s="241">
        <f>COUNTIF($C$1:$C216,C216)</f>
        <v>5</v>
      </c>
      <c r="E216" s="241" t="str">
        <f t="shared" si="23"/>
        <v>Number of Children by Age5</v>
      </c>
      <c r="F216" s="86" t="s">
        <v>605</v>
      </c>
      <c r="G216" s="242">
        <v>0.11717972350230413</v>
      </c>
      <c r="H216" s="245">
        <v>96.249533948668116</v>
      </c>
    </row>
    <row r="217" spans="1:8">
      <c r="A217" s="86" t="str">
        <v>RCD_NKIDS615_103</v>
      </c>
      <c r="B217" s="239">
        <v>216</v>
      </c>
      <c r="C217" s="86" t="s">
        <v>596</v>
      </c>
      <c r="D217" s="241">
        <f>COUNTIF($C$1:$C217,C217)</f>
        <v>6</v>
      </c>
      <c r="E217" s="241" t="str">
        <f t="shared" si="23"/>
        <v>Number of Children by Age6</v>
      </c>
      <c r="F217" s="86" t="s">
        <v>607</v>
      </c>
      <c r="G217" s="242">
        <v>8.6571428571428563E-2</v>
      </c>
      <c r="H217" s="245">
        <v>94.442697017226806</v>
      </c>
    </row>
    <row r="218" spans="1:8">
      <c r="A218" s="86" t="str">
        <v>A2_CHILDREN1</v>
      </c>
      <c r="B218" s="239">
        <v>217</v>
      </c>
      <c r="C218" s="86" t="s">
        <v>608</v>
      </c>
      <c r="D218" s="241">
        <f>COUNTIF($C$1:$C218,C218)</f>
        <v>1</v>
      </c>
      <c r="E218" s="241" t="str">
        <f t="shared" si="23"/>
        <v>Children in household1</v>
      </c>
      <c r="F218" s="86" t="s">
        <v>609</v>
      </c>
      <c r="G218" s="242">
        <v>0.7423640552995393</v>
      </c>
      <c r="H218" s="245">
        <v>101.9117871039509</v>
      </c>
    </row>
    <row r="219" spans="1:8">
      <c r="A219" s="86" t="str">
        <v>A2_CHILDREN2A</v>
      </c>
      <c r="B219" s="239">
        <v>218</v>
      </c>
      <c r="C219" s="86" t="s">
        <v>608</v>
      </c>
      <c r="D219" s="241">
        <f>COUNTIF($C$1:$C219,C219)</f>
        <v>2</v>
      </c>
      <c r="E219" s="241" t="str">
        <f t="shared" si="23"/>
        <v>Children in household2</v>
      </c>
      <c r="F219" s="86" t="s">
        <v>610</v>
      </c>
      <c r="G219" s="242">
        <v>0.12008755760368664</v>
      </c>
      <c r="H219" s="245">
        <v>95.378809549133564</v>
      </c>
    </row>
    <row r="220" spans="1:8">
      <c r="A220" s="86" t="str">
        <v>A2_CHILDREN2B</v>
      </c>
      <c r="B220" s="239">
        <v>219</v>
      </c>
      <c r="C220" s="86" t="s">
        <v>608</v>
      </c>
      <c r="D220" s="241">
        <f>COUNTIF($C$1:$C220,C220)</f>
        <v>3</v>
      </c>
      <c r="E220" s="241" t="str">
        <f t="shared" si="23"/>
        <v>Children in household3</v>
      </c>
      <c r="F220" s="86" t="s">
        <v>611</v>
      </c>
      <c r="G220" s="242">
        <v>0.10285253456221199</v>
      </c>
      <c r="H220" s="245">
        <v>96.959506136193312</v>
      </c>
    </row>
    <row r="221" spans="1:8">
      <c r="A221" s="86" t="str">
        <v>A2_CHILDREN3</v>
      </c>
      <c r="B221" s="239">
        <v>220</v>
      </c>
      <c r="C221" s="86" t="s">
        <v>608</v>
      </c>
      <c r="D221" s="241">
        <f>COUNTIF($C$1:$C221,C221)</f>
        <v>4</v>
      </c>
      <c r="E221" s="241" t="str">
        <f t="shared" si="23"/>
        <v>Children in household4</v>
      </c>
      <c r="F221" s="86" t="s">
        <v>612</v>
      </c>
      <c r="G221" s="242">
        <v>3.491705069124424E-2</v>
      </c>
      <c r="H221" s="245">
        <v>87.773628741005808</v>
      </c>
    </row>
    <row r="222" spans="1:8">
      <c r="A222" s="86" t="str">
        <v>A2_HHD1</v>
      </c>
      <c r="B222" s="239">
        <v>221</v>
      </c>
      <c r="C222" s="86" t="s">
        <v>613</v>
      </c>
      <c r="D222" s="241">
        <f>COUNTIF($C$1:$C222,C222)</f>
        <v>1</v>
      </c>
      <c r="E222" s="241" t="str">
        <f t="shared" si="23"/>
        <v>Household Size1</v>
      </c>
      <c r="F222" s="86" t="s">
        <v>614</v>
      </c>
      <c r="G222" s="242">
        <v>0.1863594470046083</v>
      </c>
      <c r="H222" s="245">
        <v>97.729098288389508</v>
      </c>
    </row>
    <row r="223" spans="1:8">
      <c r="A223" s="86" t="str">
        <v>A2_HHD2</v>
      </c>
      <c r="B223" s="239">
        <v>222</v>
      </c>
      <c r="C223" s="86" t="s">
        <v>613</v>
      </c>
      <c r="D223" s="241">
        <f>COUNTIF($C$1:$C223,C223)</f>
        <v>2</v>
      </c>
      <c r="E223" s="241" t="str">
        <f t="shared" si="23"/>
        <v>Household Size2</v>
      </c>
      <c r="F223" s="86" t="s">
        <v>615</v>
      </c>
      <c r="G223" s="242">
        <v>0.39952073732718907</v>
      </c>
      <c r="H223" s="245">
        <v>102.88143412476356</v>
      </c>
    </row>
    <row r="224" spans="1:8">
      <c r="A224" s="86" t="str">
        <v>A2_HHD5</v>
      </c>
      <c r="B224" s="239">
        <v>223</v>
      </c>
      <c r="C224" s="86" t="s">
        <v>613</v>
      </c>
      <c r="D224" s="241">
        <f>COUNTIF($C$1:$C224,C224)</f>
        <v>3</v>
      </c>
      <c r="E224" s="241" t="str">
        <f t="shared" si="23"/>
        <v>Household Size3</v>
      </c>
      <c r="F224" s="86" t="s">
        <v>616</v>
      </c>
      <c r="G224" s="242">
        <v>0.33841474654377884</v>
      </c>
      <c r="H224" s="245">
        <v>99.107182131798382</v>
      </c>
    </row>
    <row r="225" spans="1:8">
      <c r="A225" s="86" t="str">
        <v>A2_HHD6</v>
      </c>
      <c r="B225" s="239">
        <v>224</v>
      </c>
      <c r="C225" s="86" t="s">
        <v>613</v>
      </c>
      <c r="D225" s="241">
        <f>COUNTIF($C$1:$C225,C225)</f>
        <v>4</v>
      </c>
      <c r="E225" s="241" t="str">
        <f t="shared" si="23"/>
        <v>Household Size4</v>
      </c>
      <c r="F225" s="86" t="s">
        <v>617</v>
      </c>
      <c r="G225" s="242">
        <v>7.5778801843317978E-2</v>
      </c>
      <c r="H225" s="245">
        <v>95.091577258453967</v>
      </c>
    </row>
    <row r="226" spans="1:8">
      <c r="A226" s="86" t="str">
        <v>rcd_jbnssec8_dv_101</v>
      </c>
      <c r="B226" s="239">
        <v>225</v>
      </c>
      <c r="C226" s="86" t="s">
        <v>620</v>
      </c>
      <c r="D226" s="241">
        <f>COUNTIF($C$1:$C226,C226)</f>
        <v>1</v>
      </c>
      <c r="E226" s="241" t="str">
        <f t="shared" si="23"/>
        <v>NS SEC (% of people in employment)1</v>
      </c>
      <c r="F226" s="86" t="s">
        <v>621</v>
      </c>
      <c r="G226" s="242">
        <v>0.14205529953917054</v>
      </c>
      <c r="H226" s="245">
        <v>108.68304777588094</v>
      </c>
    </row>
    <row r="227" spans="1:8">
      <c r="A227" s="86" t="str">
        <v>rcd_jbnssec8_dv_102</v>
      </c>
      <c r="B227" s="239">
        <v>226</v>
      </c>
      <c r="C227" s="86" t="s">
        <v>620</v>
      </c>
      <c r="D227" s="241">
        <f>COUNTIF($C$1:$C227,C227)</f>
        <v>2</v>
      </c>
      <c r="E227" s="241" t="str">
        <f t="shared" si="23"/>
        <v>NS SEC (% of people in employment)2</v>
      </c>
      <c r="F227" s="86" t="s">
        <v>623</v>
      </c>
      <c r="G227" s="242">
        <v>0.30495852534562212</v>
      </c>
      <c r="H227" s="245">
        <v>105.57124467552701</v>
      </c>
    </row>
    <row r="228" spans="1:8">
      <c r="A228" s="86" t="str">
        <v>rcd_jbnssec8_dv_103</v>
      </c>
      <c r="B228" s="239">
        <v>227</v>
      </c>
      <c r="C228" s="86" t="s">
        <v>620</v>
      </c>
      <c r="D228" s="241">
        <f>COUNTIF($C$1:$C228,C228)</f>
        <v>3</v>
      </c>
      <c r="E228" s="241" t="str">
        <f t="shared" si="23"/>
        <v>NS SEC (% of people in employment)3</v>
      </c>
      <c r="F228" s="86" t="s">
        <v>625</v>
      </c>
      <c r="G228" s="242">
        <v>0.13220737327188939</v>
      </c>
      <c r="H228" s="245">
        <v>99.601189000793411</v>
      </c>
    </row>
    <row r="229" spans="1:8">
      <c r="A229" s="86" t="str">
        <v>rcd_jbnssec8_dv_104</v>
      </c>
      <c r="B229" s="239">
        <v>228</v>
      </c>
      <c r="C229" s="86" t="s">
        <v>620</v>
      </c>
      <c r="D229" s="241">
        <f>COUNTIF($C$1:$C229,C229)</f>
        <v>4</v>
      </c>
      <c r="E229" s="241" t="str">
        <f t="shared" si="23"/>
        <v>NS SEC (% of people in employment)4</v>
      </c>
      <c r="F229" s="86" t="s">
        <v>627</v>
      </c>
      <c r="G229" s="242">
        <v>0.106963133640553</v>
      </c>
      <c r="H229" s="245">
        <v>104.2565987905238</v>
      </c>
    </row>
    <row r="230" spans="1:8">
      <c r="A230" s="86" t="str">
        <v>rcd_jbnssec8_dv_105</v>
      </c>
      <c r="B230" s="239">
        <v>229</v>
      </c>
      <c r="C230" s="86" t="s">
        <v>620</v>
      </c>
      <c r="D230" s="241">
        <f>COUNTIF($C$1:$C230,C230)</f>
        <v>5</v>
      </c>
      <c r="E230" s="241" t="str">
        <f t="shared" si="23"/>
        <v>NS SEC (% of people in employment)5</v>
      </c>
      <c r="F230" s="86" t="s">
        <v>629</v>
      </c>
      <c r="G230" s="242">
        <v>6.5179723502304152E-2</v>
      </c>
      <c r="H230" s="245">
        <v>97.271433559774295</v>
      </c>
    </row>
    <row r="231" spans="1:8">
      <c r="A231" s="86" t="str">
        <v>rcd_jbnssec8_dv_106</v>
      </c>
      <c r="B231" s="239">
        <v>230</v>
      </c>
      <c r="C231" s="86" t="s">
        <v>620</v>
      </c>
      <c r="D231" s="241">
        <f>COUNTIF($C$1:$C231,C231)</f>
        <v>6</v>
      </c>
      <c r="E231" s="241" t="str">
        <f t="shared" si="23"/>
        <v>NS SEC (% of people in employment)6</v>
      </c>
      <c r="F231" s="86" t="s">
        <v>631</v>
      </c>
      <c r="G231" s="242">
        <v>0.16093087557603689</v>
      </c>
      <c r="H231" s="245">
        <v>90.497857226952178</v>
      </c>
    </row>
    <row r="232" spans="1:8">
      <c r="A232" s="86" t="str">
        <v>rcd_jbnssec8_dv_107</v>
      </c>
      <c r="B232" s="239">
        <v>231</v>
      </c>
      <c r="C232" s="86" t="s">
        <v>620</v>
      </c>
      <c r="D232" s="241">
        <f>COUNTIF($C$1:$C232,C232)</f>
        <v>7</v>
      </c>
      <c r="E232" s="241" t="str">
        <f t="shared" si="23"/>
        <v>NS SEC (% of people in employment)7</v>
      </c>
      <c r="F232" s="86" t="s">
        <v>633</v>
      </c>
      <c r="G232" s="242">
        <v>8.7898617511520741E-2</v>
      </c>
      <c r="H232" s="245">
        <v>87.523778194638595</v>
      </c>
    </row>
    <row r="233" spans="1:8">
      <c r="A233" s="86" t="str">
        <v>CLASS1</v>
      </c>
      <c r="B233" s="239">
        <v>232</v>
      </c>
      <c r="C233" s="86" t="s">
        <v>635</v>
      </c>
      <c r="D233" s="241">
        <f>COUNTIF($C$1:$C233,C233)</f>
        <v>1</v>
      </c>
      <c r="E233" s="241" t="str">
        <f t="shared" si="23"/>
        <v>Social Grade1</v>
      </c>
      <c r="F233" s="86" t="s">
        <v>636</v>
      </c>
      <c r="G233" s="242">
        <v>5.8069124423963128E-2</v>
      </c>
      <c r="H233" s="245">
        <v>103.66204051320409</v>
      </c>
    </row>
    <row r="234" spans="1:8">
      <c r="A234" s="86" t="str">
        <v>CLASS2</v>
      </c>
      <c r="B234" s="239">
        <v>233</v>
      </c>
      <c r="C234" s="86" t="s">
        <v>635</v>
      </c>
      <c r="D234" s="241">
        <f>COUNTIF($C$1:$C234,C234)</f>
        <v>2</v>
      </c>
      <c r="E234" s="241" t="str">
        <f t="shared" si="23"/>
        <v>Social Grade2</v>
      </c>
      <c r="F234" s="86" t="s">
        <v>638</v>
      </c>
      <c r="G234" s="242">
        <v>0.27106912442396314</v>
      </c>
      <c r="H234" s="245">
        <v>109.4906880905739</v>
      </c>
    </row>
    <row r="235" spans="1:8">
      <c r="A235" s="86" t="str">
        <v>CLASS3</v>
      </c>
      <c r="B235" s="239">
        <v>234</v>
      </c>
      <c r="C235" s="86" t="s">
        <v>635</v>
      </c>
      <c r="D235" s="241">
        <f>COUNTIF($C$1:$C235,C235)</f>
        <v>3</v>
      </c>
      <c r="E235" s="241" t="str">
        <f t="shared" si="23"/>
        <v>Social Grade3</v>
      </c>
      <c r="F235" s="86" t="s">
        <v>640</v>
      </c>
      <c r="G235" s="242">
        <v>0.2853410138248848</v>
      </c>
      <c r="H235" s="245">
        <v>104.60148214886206</v>
      </c>
    </row>
    <row r="236" spans="1:8">
      <c r="A236" s="86" t="str">
        <v>CLASS4</v>
      </c>
      <c r="B236" s="239">
        <v>235</v>
      </c>
      <c r="C236" s="86" t="s">
        <v>635</v>
      </c>
      <c r="D236" s="241">
        <f>COUNTIF($C$1:$C236,C236)</f>
        <v>4</v>
      </c>
      <c r="E236" s="241" t="str">
        <f t="shared" si="23"/>
        <v>Social Grade4</v>
      </c>
      <c r="F236" s="86" t="s">
        <v>642</v>
      </c>
      <c r="G236" s="242">
        <v>0.20124884792626727</v>
      </c>
      <c r="H236" s="245">
        <v>97.394454566631708</v>
      </c>
    </row>
    <row r="237" spans="1:8">
      <c r="A237" s="86" t="str">
        <v>CLASS5</v>
      </c>
      <c r="B237" s="239">
        <v>236</v>
      </c>
      <c r="C237" s="86" t="s">
        <v>635</v>
      </c>
      <c r="D237" s="241">
        <f>COUNTIF($C$1:$C237,C237)</f>
        <v>5</v>
      </c>
      <c r="E237" s="241" t="str">
        <f t="shared" si="23"/>
        <v>Social Grade5</v>
      </c>
      <c r="F237" s="86" t="s">
        <v>644</v>
      </c>
      <c r="G237" s="242">
        <v>0.10757142857142855</v>
      </c>
      <c r="H237" s="245">
        <v>85.885184176428538</v>
      </c>
    </row>
    <row r="238" spans="1:8">
      <c r="A238" s="86" t="str">
        <v>CLASS6</v>
      </c>
      <c r="B238" s="239">
        <v>237</v>
      </c>
      <c r="C238" s="86" t="s">
        <v>635</v>
      </c>
      <c r="D238" s="241">
        <f>COUNTIF($C$1:$C238,C238)</f>
        <v>6</v>
      </c>
      <c r="E238" s="241" t="str">
        <f t="shared" si="23"/>
        <v>Social Grade6</v>
      </c>
      <c r="F238" s="86" t="s">
        <v>646</v>
      </c>
      <c r="G238" s="242">
        <v>7.6668202764976962E-2</v>
      </c>
      <c r="H238" s="245">
        <v>83.767349849391096</v>
      </c>
    </row>
    <row r="239" spans="1:8">
      <c r="A239" s="86" t="str">
        <v>OCCD2</v>
      </c>
      <c r="B239" s="239">
        <v>238</v>
      </c>
      <c r="C239" s="86" t="s">
        <v>648</v>
      </c>
      <c r="D239" s="241">
        <f>COUNTIF($C$1:$C239,C239)</f>
        <v>1</v>
      </c>
      <c r="E239" s="241" t="str">
        <f t="shared" si="23"/>
        <v>Occupation1</v>
      </c>
      <c r="F239" s="86" t="s">
        <v>649</v>
      </c>
      <c r="G239" s="242">
        <v>6.7119815668202756E-2</v>
      </c>
      <c r="H239" s="245">
        <v>104.8453056423337</v>
      </c>
    </row>
    <row r="240" spans="1:8">
      <c r="A240" s="86" t="str">
        <v>OCCD6</v>
      </c>
      <c r="B240" s="239">
        <v>239</v>
      </c>
      <c r="C240" s="86" t="s">
        <v>648</v>
      </c>
      <c r="D240" s="241">
        <f>COUNTIF($C$1:$C240,C240)</f>
        <v>2</v>
      </c>
      <c r="E240" s="241" t="str">
        <f t="shared" si="23"/>
        <v>Occupation2</v>
      </c>
      <c r="F240" s="86" t="s">
        <v>651</v>
      </c>
      <c r="G240" s="242">
        <v>0.21773271889400916</v>
      </c>
      <c r="H240" s="245">
        <v>102.23519020582543</v>
      </c>
    </row>
    <row r="241" spans="1:8">
      <c r="A241" s="86" t="str">
        <v>OCCD3</v>
      </c>
      <c r="B241" s="239">
        <v>240</v>
      </c>
      <c r="C241" s="86" t="s">
        <v>648</v>
      </c>
      <c r="D241" s="241">
        <f>COUNTIF($C$1:$C241,C241)</f>
        <v>3</v>
      </c>
      <c r="E241" s="241" t="str">
        <f t="shared" si="23"/>
        <v>Occupation3</v>
      </c>
      <c r="F241" s="86" t="s">
        <v>653</v>
      </c>
      <c r="G241" s="242">
        <v>0.14560368663594472</v>
      </c>
      <c r="H241" s="245">
        <v>97.09435484052608</v>
      </c>
    </row>
    <row r="242" spans="1:8">
      <c r="A242" s="86" t="str">
        <v>OCCD5</v>
      </c>
      <c r="B242" s="239">
        <v>241</v>
      </c>
      <c r="C242" s="86" t="s">
        <v>648</v>
      </c>
      <c r="D242" s="241">
        <f>COUNTIF($C$1:$C242,C242)</f>
        <v>4</v>
      </c>
      <c r="E242" s="241" t="str">
        <f t="shared" si="23"/>
        <v>Occupation4</v>
      </c>
      <c r="F242" s="86" t="s">
        <v>655</v>
      </c>
      <c r="G242" s="242">
        <v>5.5751152073732733E-2</v>
      </c>
      <c r="H242" s="245">
        <v>101.67084160083459</v>
      </c>
    </row>
    <row r="243" spans="1:8">
      <c r="A243" s="86" t="str">
        <v>OCCD8</v>
      </c>
      <c r="B243" s="239">
        <v>242</v>
      </c>
      <c r="C243" s="86" t="s">
        <v>648</v>
      </c>
      <c r="D243" s="241">
        <f>COUNTIF($C$1:$C243,C243)</f>
        <v>5</v>
      </c>
      <c r="E243" s="241" t="str">
        <f t="shared" si="23"/>
        <v>Occupation5</v>
      </c>
      <c r="F243" s="86" t="s">
        <v>657</v>
      </c>
      <c r="G243" s="242">
        <v>0.16495852534562214</v>
      </c>
      <c r="H243" s="245">
        <v>108.70659778544187</v>
      </c>
    </row>
    <row r="244" spans="1:8">
      <c r="A244" s="86" t="str">
        <v>OCCD9</v>
      </c>
      <c r="B244" s="239">
        <v>243</v>
      </c>
      <c r="C244" s="86" t="s">
        <v>648</v>
      </c>
      <c r="D244" s="241">
        <f>COUNTIF($C$1:$C244,C244)</f>
        <v>6</v>
      </c>
      <c r="E244" s="241" t="str">
        <f t="shared" si="23"/>
        <v>Occupation6</v>
      </c>
      <c r="F244" s="86" t="s">
        <v>659</v>
      </c>
      <c r="G244" s="242">
        <v>7.6640552995391686E-2</v>
      </c>
      <c r="H244" s="245">
        <v>102.76115115293423</v>
      </c>
    </row>
    <row r="245" spans="1:8">
      <c r="A245" s="86" t="str">
        <v>OCCD10</v>
      </c>
      <c r="B245" s="239">
        <v>244</v>
      </c>
      <c r="C245" s="86" t="s">
        <v>648</v>
      </c>
      <c r="D245" s="241">
        <f>COUNTIF($C$1:$C245,C245)</f>
        <v>7</v>
      </c>
      <c r="E245" s="241" t="str">
        <f t="shared" si="23"/>
        <v>Occupation7</v>
      </c>
      <c r="F245" s="86" t="s">
        <v>661</v>
      </c>
      <c r="G245" s="242">
        <v>7.7516129032258074E-2</v>
      </c>
      <c r="H245" s="245">
        <v>92.008850733795569</v>
      </c>
    </row>
    <row r="246" spans="1:8">
      <c r="A246" s="86" t="str">
        <v>OCCD11</v>
      </c>
      <c r="B246" s="239">
        <v>245</v>
      </c>
      <c r="C246" s="86" t="s">
        <v>648</v>
      </c>
      <c r="D246" s="241">
        <f>COUNTIF($C$1:$C246,C246)</f>
        <v>8</v>
      </c>
      <c r="E246" s="241" t="str">
        <f t="shared" si="23"/>
        <v>Occupation8</v>
      </c>
      <c r="F246" s="86" t="s">
        <v>663</v>
      </c>
      <c r="G246" s="242">
        <v>0.12272811059907834</v>
      </c>
      <c r="H246" s="245">
        <v>92.779760143249518</v>
      </c>
    </row>
    <row r="247" spans="1:8">
      <c r="A247" s="86" t="str">
        <v>OCCD12</v>
      </c>
      <c r="B247" s="239">
        <v>246</v>
      </c>
      <c r="C247" s="86" t="s">
        <v>648</v>
      </c>
      <c r="D247" s="241">
        <f>COUNTIF($C$1:$C247,C247)</f>
        <v>9</v>
      </c>
      <c r="E247" s="241" t="str">
        <f t="shared" si="23"/>
        <v>Occupation9</v>
      </c>
      <c r="F247" s="86" t="s">
        <v>665</v>
      </c>
      <c r="G247" s="242">
        <v>4.8069124423963133E-2</v>
      </c>
      <c r="H247" s="245">
        <v>99.333684192515477</v>
      </c>
    </row>
    <row r="248" spans="1:8">
      <c r="A248" s="86" t="str">
        <v>OCCD13</v>
      </c>
      <c r="B248" s="239">
        <v>247</v>
      </c>
      <c r="C248" s="86" t="s">
        <v>648</v>
      </c>
      <c r="D248" s="241">
        <f>COUNTIF($C$1:$C248,C248)</f>
        <v>10</v>
      </c>
      <c r="E248" s="241" t="str">
        <f t="shared" si="23"/>
        <v>Occupation10</v>
      </c>
      <c r="F248" s="86" t="s">
        <v>667</v>
      </c>
      <c r="G248" s="242">
        <v>2.3576036866359444E-2</v>
      </c>
      <c r="H248" s="245">
        <v>88.735612432563784</v>
      </c>
    </row>
    <row r="249" spans="1:8">
      <c r="A249" s="86" t="str">
        <v>rcd_qfhigh_101</v>
      </c>
      <c r="B249" s="239">
        <v>248</v>
      </c>
      <c r="C249" s="86" t="s">
        <v>670</v>
      </c>
      <c r="D249" s="241">
        <f>COUNTIF($C$1:$C249,C249)</f>
        <v>1</v>
      </c>
      <c r="E249" s="241" t="str">
        <f t="shared" si="23"/>
        <v>Highest Level of Qualifications (Adults)1</v>
      </c>
      <c r="F249" s="86" t="s">
        <v>671</v>
      </c>
      <c r="G249" s="242">
        <v>0.24195391705069125</v>
      </c>
      <c r="H249" s="245">
        <v>106.54105011398252</v>
      </c>
    </row>
    <row r="250" spans="1:8">
      <c r="A250" s="86" t="str">
        <v>rcd_qfhigh_102</v>
      </c>
      <c r="B250" s="239">
        <v>249</v>
      </c>
      <c r="C250" s="86" t="s">
        <v>670</v>
      </c>
      <c r="D250" s="241">
        <f>COUNTIF($C$1:$C250,C250)</f>
        <v>2</v>
      </c>
      <c r="E250" s="241" t="str">
        <f t="shared" si="23"/>
        <v>Highest Level of Qualifications (Adults)2</v>
      </c>
      <c r="F250" s="86" t="s">
        <v>673</v>
      </c>
      <c r="G250" s="242">
        <v>0.10356221198156683</v>
      </c>
      <c r="H250" s="245">
        <v>104.51698608699192</v>
      </c>
    </row>
    <row r="251" spans="1:8">
      <c r="A251" s="86" t="str">
        <v>rcd_qfhigh_103</v>
      </c>
      <c r="B251" s="239">
        <v>250</v>
      </c>
      <c r="C251" s="86" t="s">
        <v>670</v>
      </c>
      <c r="D251" s="241">
        <f>COUNTIF($C$1:$C251,C251)</f>
        <v>3</v>
      </c>
      <c r="E251" s="241" t="str">
        <f t="shared" si="23"/>
        <v>Highest Level of Qualifications (Adults)3</v>
      </c>
      <c r="F251" s="86" t="s">
        <v>675</v>
      </c>
      <c r="G251" s="242">
        <v>9.0041474654377868E-2</v>
      </c>
      <c r="H251" s="245">
        <v>102.51955273066966</v>
      </c>
    </row>
    <row r="252" spans="1:8">
      <c r="A252" s="86" t="str">
        <v>rcd_qfhigh_104</v>
      </c>
      <c r="B252" s="239">
        <v>251</v>
      </c>
      <c r="C252" s="86" t="s">
        <v>670</v>
      </c>
      <c r="D252" s="241">
        <f>COUNTIF($C$1:$C252,C252)</f>
        <v>4</v>
      </c>
      <c r="E252" s="241" t="str">
        <f t="shared" si="23"/>
        <v>Highest Level of Qualifications (Adults)4</v>
      </c>
      <c r="F252" s="86" t="s">
        <v>677</v>
      </c>
      <c r="G252" s="242">
        <v>0.36049308755760362</v>
      </c>
      <c r="H252" s="245">
        <v>97.513556969433452</v>
      </c>
    </row>
    <row r="253" spans="1:8">
      <c r="A253" s="86" t="str">
        <v>rcd_qfhigh_105</v>
      </c>
      <c r="B253" s="239">
        <v>252</v>
      </c>
      <c r="C253" s="86" t="s">
        <v>670</v>
      </c>
      <c r="D253" s="241">
        <f>COUNTIF($C$1:$C253,C253)</f>
        <v>5</v>
      </c>
      <c r="E253" s="241" t="str">
        <f t="shared" si="23"/>
        <v>Highest Level of Qualifications (Adults)5</v>
      </c>
      <c r="F253" s="86" t="s">
        <v>679</v>
      </c>
      <c r="G253" s="242">
        <v>0.20422119815668199</v>
      </c>
      <c r="H253" s="245">
        <v>94.401074117596679</v>
      </c>
    </row>
    <row r="254" spans="1:8">
      <c r="A254" s="86" t="str">
        <v>Num_reading</v>
      </c>
      <c r="B254" s="239">
        <v>253</v>
      </c>
      <c r="C254" s="86" t="s">
        <v>681</v>
      </c>
      <c r="D254" s="241">
        <f>COUNTIF($C$1:$C254,C254)</f>
        <v>1</v>
      </c>
      <c r="E254" s="241" t="str">
        <f t="shared" si="23"/>
        <v>England: Pupils at the end of KS11</v>
      </c>
      <c r="F254" s="86" t="s">
        <v>682</v>
      </c>
      <c r="G254" s="242">
        <v>0.91975576036866358</v>
      </c>
      <c r="H254" s="245">
        <v>100.87471402169604</v>
      </c>
    </row>
    <row r="255" spans="1:8">
      <c r="A255" s="86" t="str">
        <v>Num_writing</v>
      </c>
      <c r="B255" s="239">
        <v>254</v>
      </c>
      <c r="C255" s="86" t="s">
        <v>681</v>
      </c>
      <c r="D255" s="241">
        <f>COUNTIF($C$1:$C255,C255)</f>
        <v>2</v>
      </c>
      <c r="E255" s="241" t="str">
        <f t="shared" si="23"/>
        <v>England: Pupils at the end of KS12</v>
      </c>
      <c r="F255" s="86" t="s">
        <v>684</v>
      </c>
      <c r="G255" s="242">
        <v>0.88382949308755754</v>
      </c>
      <c r="H255" s="245">
        <v>101.10510332275094</v>
      </c>
    </row>
    <row r="256" spans="1:8">
      <c r="A256" s="86" t="str">
        <v>Num_maths</v>
      </c>
      <c r="B256" s="239">
        <v>255</v>
      </c>
      <c r="C256" s="86" t="s">
        <v>681</v>
      </c>
      <c r="D256" s="241">
        <f>COUNTIF($C$1:$C256,C256)</f>
        <v>3</v>
      </c>
      <c r="E256" s="241" t="str">
        <f t="shared" si="23"/>
        <v>England: Pupils at the end of KS13</v>
      </c>
      <c r="F256" s="86" t="s">
        <v>686</v>
      </c>
      <c r="G256" s="242">
        <v>0.94295391705069131</v>
      </c>
      <c r="H256" s="245">
        <v>100.65201394828698</v>
      </c>
    </row>
    <row r="257" spans="1:8">
      <c r="A257" s="86" t="str">
        <v>Num_science</v>
      </c>
      <c r="B257" s="239">
        <v>256</v>
      </c>
      <c r="C257" s="86" t="s">
        <v>681</v>
      </c>
      <c r="D257" s="241">
        <f>COUNTIF($C$1:$C257,C257)</f>
        <v>4</v>
      </c>
      <c r="E257" s="241" t="str">
        <f t="shared" si="23"/>
        <v>England: Pupils at the end of KS14</v>
      </c>
      <c r="F257" s="86" t="s">
        <v>688</v>
      </c>
      <c r="G257" s="242">
        <v>0.93152073732718899</v>
      </c>
      <c r="H257" s="245">
        <v>100.82235884150892</v>
      </c>
    </row>
    <row r="258" spans="1:8">
      <c r="A258" s="86" t="str">
        <v>Num_All_Reading</v>
      </c>
      <c r="B258" s="239">
        <v>257</v>
      </c>
      <c r="C258" s="86" t="s">
        <v>690</v>
      </c>
      <c r="D258" s="241">
        <f>COUNTIF($C$1:$C258,C258)</f>
        <v>1</v>
      </c>
      <c r="E258" s="241" t="str">
        <f t="shared" si="23"/>
        <v>England: Pupils at the end of KS21</v>
      </c>
      <c r="F258" s="86" t="s">
        <v>682</v>
      </c>
      <c r="G258" s="242">
        <v>0.91006912442396315</v>
      </c>
      <c r="H258" s="245">
        <v>100.83479847080332</v>
      </c>
    </row>
    <row r="259" spans="1:8">
      <c r="A259" s="86" t="str">
        <v>Num_All_Writing</v>
      </c>
      <c r="B259" s="239">
        <v>258</v>
      </c>
      <c r="C259" s="86" t="s">
        <v>690</v>
      </c>
      <c r="D259" s="241">
        <f>COUNTIF($C$1:$C259,C259)</f>
        <v>2</v>
      </c>
      <c r="E259" s="241" t="str">
        <f t="shared" ref="E259:E322" si="24">C259&amp;D259</f>
        <v>England: Pupils at the end of KS22</v>
      </c>
      <c r="F259" s="86" t="s">
        <v>684</v>
      </c>
      <c r="G259" s="242">
        <v>0.87104608294930885</v>
      </c>
      <c r="H259" s="245">
        <v>101.05601451483051</v>
      </c>
    </row>
    <row r="260" spans="1:8">
      <c r="A260" s="86" t="str">
        <v>Num_All_maths</v>
      </c>
      <c r="B260" s="239">
        <v>259</v>
      </c>
      <c r="C260" s="86" t="s">
        <v>690</v>
      </c>
      <c r="D260" s="241">
        <f>COUNTIF($C$1:$C260,C260)</f>
        <v>3</v>
      </c>
      <c r="E260" s="241" t="str">
        <f t="shared" si="24"/>
        <v>England: Pupils at the end of KS23</v>
      </c>
      <c r="F260" s="86" t="s">
        <v>686</v>
      </c>
      <c r="G260" s="242">
        <v>0.87660368663594446</v>
      </c>
      <c r="H260" s="245">
        <v>100.86011996509725</v>
      </c>
    </row>
    <row r="261" spans="1:8">
      <c r="A261" s="86" t="str">
        <v>Num_All_RWM</v>
      </c>
      <c r="B261" s="239">
        <v>260</v>
      </c>
      <c r="C261" s="86" t="s">
        <v>690</v>
      </c>
      <c r="D261" s="241">
        <f>COUNTIF($C$1:$C261,C261)</f>
        <v>4</v>
      </c>
      <c r="E261" s="241" t="str">
        <f t="shared" si="24"/>
        <v>England: Pupils at the end of KS24</v>
      </c>
      <c r="F261" s="86" t="s">
        <v>694</v>
      </c>
      <c r="G261" s="242">
        <v>0.80002764976958518</v>
      </c>
      <c r="H261" s="245">
        <v>101.29213419005625</v>
      </c>
    </row>
    <row r="262" spans="1:8">
      <c r="A262" s="86" t="str">
        <v>LEVEL2_all</v>
      </c>
      <c r="B262" s="239">
        <v>261</v>
      </c>
      <c r="C262" s="86" t="s">
        <v>696</v>
      </c>
      <c r="D262" s="241">
        <f>COUNTIF($C$1:$C262,C262)</f>
        <v>1</v>
      </c>
      <c r="E262" s="241" t="str">
        <f t="shared" si="24"/>
        <v>England: Pupils at the end of KS41</v>
      </c>
      <c r="F262" s="86" t="s">
        <v>697</v>
      </c>
      <c r="G262" s="242">
        <v>0.68452073732718888</v>
      </c>
      <c r="H262" s="245">
        <v>103.2704153800055</v>
      </c>
    </row>
    <row r="263" spans="1:8">
      <c r="A263" s="86" t="str">
        <v>LEVEL2_EM_all</v>
      </c>
      <c r="B263" s="239">
        <v>262</v>
      </c>
      <c r="C263" s="86" t="s">
        <v>696</v>
      </c>
      <c r="D263" s="241">
        <f>COUNTIF($C$1:$C263,C263)</f>
        <v>2</v>
      </c>
      <c r="E263" s="241" t="str">
        <f t="shared" si="24"/>
        <v>England: Pupils at the end of KS42</v>
      </c>
      <c r="F263" s="86" t="s">
        <v>699</v>
      </c>
      <c r="G263" s="242">
        <v>0.59820276497695857</v>
      </c>
      <c r="H263" s="245">
        <v>103.61001370099734</v>
      </c>
    </row>
    <row r="264" spans="1:8">
      <c r="A264" s="86" t="str">
        <v>NS4T5PAL5P</v>
      </c>
      <c r="B264" s="239">
        <v>263</v>
      </c>
      <c r="C264" s="86" t="s">
        <v>701</v>
      </c>
      <c r="D264" s="241">
        <f>COUNTIF($C$1:$C264,C264)</f>
        <v>1</v>
      </c>
      <c r="E264" s="241" t="str">
        <f t="shared" si="24"/>
        <v>Scotland: Pupils in the S4 cohort1</v>
      </c>
      <c r="F264" s="86" t="s">
        <v>702</v>
      </c>
      <c r="G264" s="242">
        <v>0.46399078341013822</v>
      </c>
      <c r="H264" s="245">
        <v>106.32708079840131</v>
      </c>
    </row>
    <row r="265" spans="1:8">
      <c r="A265" s="86" t="str">
        <v>NS5T3PAL6P</v>
      </c>
      <c r="B265" s="239">
        <v>264</v>
      </c>
      <c r="C265" s="86" t="s">
        <v>704</v>
      </c>
      <c r="D265" s="241">
        <f>COUNTIF($C$1:$C265,C265)</f>
        <v>1</v>
      </c>
      <c r="E265" s="241" t="str">
        <f t="shared" si="24"/>
        <v>Scotland: Pupils in the S5 cohort1</v>
      </c>
      <c r="F265" s="86" t="s">
        <v>705</v>
      </c>
      <c r="G265" s="242">
        <v>0.38813824884792625</v>
      </c>
      <c r="H265" s="245">
        <v>105.97768863873749</v>
      </c>
    </row>
    <row r="266" spans="1:8">
      <c r="A266" s="86" t="str">
        <v>NS5T5PAL6P</v>
      </c>
      <c r="B266" s="239">
        <v>265</v>
      </c>
      <c r="C266" s="86" t="s">
        <v>704</v>
      </c>
      <c r="D266" s="241">
        <f>COUNTIF($C$1:$C266,C266)</f>
        <v>2</v>
      </c>
      <c r="E266" s="241" t="str">
        <f t="shared" si="24"/>
        <v>Scotland: Pupils in the S5 cohort2</v>
      </c>
      <c r="F266" s="86" t="s">
        <v>707</v>
      </c>
      <c r="G266" s="242">
        <v>0.18981566820276496</v>
      </c>
      <c r="H266" s="245">
        <v>106.2754733370768</v>
      </c>
    </row>
    <row r="267" spans="1:8">
      <c r="A267" s="86" t="str">
        <v>rcd_worktrav_101</v>
      </c>
      <c r="B267" s="239">
        <v>266</v>
      </c>
      <c r="C267" s="86" t="s">
        <v>710</v>
      </c>
      <c r="D267" s="241">
        <f>COUNTIF($C$1:$C267,C267)</f>
        <v>1</v>
      </c>
      <c r="E267" s="241" t="str">
        <f t="shared" si="24"/>
        <v>Travel To Work (% of Workers)1</v>
      </c>
      <c r="F267" s="86" t="s">
        <v>711</v>
      </c>
      <c r="G267" s="242">
        <v>6.980645161290322E-2</v>
      </c>
      <c r="H267" s="245">
        <v>106.27864524114482</v>
      </c>
    </row>
    <row r="268" spans="1:8">
      <c r="A268" s="86" t="str">
        <v>rcd_worktrav_102</v>
      </c>
      <c r="B268" s="239">
        <v>267</v>
      </c>
      <c r="C268" s="86" t="s">
        <v>710</v>
      </c>
      <c r="D268" s="241">
        <f>COUNTIF($C$1:$C268,C268)</f>
        <v>2</v>
      </c>
      <c r="E268" s="241" t="str">
        <f t="shared" si="24"/>
        <v>Travel To Work (% of Workers)2</v>
      </c>
      <c r="F268" s="86" t="s">
        <v>713</v>
      </c>
      <c r="G268" s="242">
        <v>0.67758064516129035</v>
      </c>
      <c r="H268" s="245">
        <v>101.81058956831205</v>
      </c>
    </row>
    <row r="269" spans="1:8">
      <c r="A269" s="86" t="str">
        <v>rcd_worktrav_103</v>
      </c>
      <c r="B269" s="239">
        <v>268</v>
      </c>
      <c r="C269" s="86" t="s">
        <v>710</v>
      </c>
      <c r="D269" s="241">
        <f>COUNTIF($C$1:$C269,C269)</f>
        <v>3</v>
      </c>
      <c r="E269" s="241" t="str">
        <f t="shared" si="24"/>
        <v>Travel To Work (% of Workers)3</v>
      </c>
      <c r="F269" s="86" t="s">
        <v>715</v>
      </c>
      <c r="G269" s="242">
        <v>5.1433179723502309E-2</v>
      </c>
      <c r="H269" s="245">
        <v>85.652746950958388</v>
      </c>
    </row>
    <row r="270" spans="1:8">
      <c r="A270" s="86" t="str">
        <v>rcd_worktrav_104</v>
      </c>
      <c r="B270" s="239">
        <v>269</v>
      </c>
      <c r="C270" s="86" t="s">
        <v>710</v>
      </c>
      <c r="D270" s="241">
        <f>COUNTIF($C$1:$C270,C270)</f>
        <v>4</v>
      </c>
      <c r="E270" s="241" t="str">
        <f t="shared" si="24"/>
        <v>Travel To Work (% of Workers)4</v>
      </c>
      <c r="F270" s="86" t="s">
        <v>717</v>
      </c>
      <c r="G270" s="242">
        <v>3.3516129032258063E-2</v>
      </c>
      <c r="H270" s="245">
        <v>98.753939999892054</v>
      </c>
    </row>
    <row r="271" spans="1:8">
      <c r="A271" s="86" t="str">
        <v>rcd_worktrav_105</v>
      </c>
      <c r="B271" s="239">
        <v>270</v>
      </c>
      <c r="C271" s="86" t="s">
        <v>710</v>
      </c>
      <c r="D271" s="241">
        <f>COUNTIF($C$1:$C271,C271)</f>
        <v>5</v>
      </c>
      <c r="E271" s="241" t="str">
        <f t="shared" si="24"/>
        <v>Travel To Work (% of Workers)5</v>
      </c>
      <c r="F271" s="86" t="s">
        <v>719</v>
      </c>
      <c r="G271" s="242">
        <v>0.11221198156682027</v>
      </c>
      <c r="H271" s="245">
        <v>91.844237010495149</v>
      </c>
    </row>
    <row r="272" spans="1:8">
      <c r="A272" s="86" t="str">
        <v>rcd_worktrav_106</v>
      </c>
      <c r="B272" s="239">
        <v>271</v>
      </c>
      <c r="C272" s="86" t="s">
        <v>710</v>
      </c>
      <c r="D272" s="241">
        <f>COUNTIF($C$1:$C272,C272)</f>
        <v>6</v>
      </c>
      <c r="E272" s="241" t="str">
        <f t="shared" si="24"/>
        <v>Travel To Work (% of Workers)6</v>
      </c>
      <c r="F272" s="86" t="s">
        <v>721</v>
      </c>
      <c r="G272" s="242">
        <v>9.8525345622119832E-3</v>
      </c>
      <c r="H272" s="245">
        <v>99.586599481791865</v>
      </c>
    </row>
    <row r="273" spans="1:8">
      <c r="A273" s="86" t="str">
        <v>rcd_worktrav_107</v>
      </c>
      <c r="B273" s="239">
        <v>272</v>
      </c>
      <c r="C273" s="86" t="s">
        <v>710</v>
      </c>
      <c r="D273" s="241">
        <f>COUNTIF($C$1:$C273,C273)</f>
        <v>7</v>
      </c>
      <c r="E273" s="241" t="str">
        <f t="shared" si="24"/>
        <v>Travel To Work (% of Workers)7</v>
      </c>
      <c r="F273" s="86" t="s">
        <v>723</v>
      </c>
      <c r="G273" s="242">
        <v>4.5451612903225816E-2</v>
      </c>
      <c r="H273" s="245">
        <v>106.70255861276048</v>
      </c>
    </row>
    <row r="274" spans="1:8">
      <c r="A274" s="86" t="str">
        <v>car0</v>
      </c>
      <c r="B274" s="239">
        <v>273</v>
      </c>
      <c r="C274" s="86" t="s">
        <v>725</v>
      </c>
      <c r="D274" s="241">
        <f>COUNTIF($C$1:$C274,C274)</f>
        <v>1</v>
      </c>
      <c r="E274" s="241" t="str">
        <f t="shared" si="24"/>
        <v>Car Ownership1</v>
      </c>
      <c r="F274" s="86" t="s">
        <v>726</v>
      </c>
      <c r="G274" s="242">
        <v>0.15755299539170511</v>
      </c>
      <c r="H274" s="245">
        <v>84.602185481756038</v>
      </c>
    </row>
    <row r="275" spans="1:8">
      <c r="A275" s="86" t="str">
        <v>car1</v>
      </c>
      <c r="B275" s="239">
        <v>274</v>
      </c>
      <c r="C275" s="86" t="s">
        <v>725</v>
      </c>
      <c r="D275" s="241">
        <f>COUNTIF($C$1:$C275,C275)</f>
        <v>2</v>
      </c>
      <c r="E275" s="241" t="str">
        <f t="shared" si="24"/>
        <v>Car Ownership2</v>
      </c>
      <c r="F275" s="86" t="s">
        <v>728</v>
      </c>
      <c r="G275" s="242">
        <v>0.40290322580645166</v>
      </c>
      <c r="H275" s="245">
        <v>100.83463364408752</v>
      </c>
    </row>
    <row r="276" spans="1:8">
      <c r="A276" s="86" t="str">
        <v>car2</v>
      </c>
      <c r="B276" s="239">
        <v>275</v>
      </c>
      <c r="C276" s="86" t="s">
        <v>725</v>
      </c>
      <c r="D276" s="241">
        <f>COUNTIF($C$1:$C276,C276)</f>
        <v>3</v>
      </c>
      <c r="E276" s="241" t="str">
        <f t="shared" si="24"/>
        <v>Car Ownership3</v>
      </c>
      <c r="F276" s="86" t="s">
        <v>730</v>
      </c>
      <c r="G276" s="242">
        <v>0.34186635944700461</v>
      </c>
      <c r="H276" s="245">
        <v>106.51590830266524</v>
      </c>
    </row>
    <row r="277" spans="1:8">
      <c r="A277" s="86" t="str">
        <v>car3p</v>
      </c>
      <c r="B277" s="239">
        <v>276</v>
      </c>
      <c r="C277" s="86" t="s">
        <v>725</v>
      </c>
      <c r="D277" s="241">
        <f>COUNTIF($C$1:$C277,C277)</f>
        <v>4</v>
      </c>
      <c r="E277" s="241" t="str">
        <f t="shared" si="24"/>
        <v>Car Ownership4</v>
      </c>
      <c r="F277" s="86" t="s">
        <v>732</v>
      </c>
      <c r="G277" s="242">
        <v>9.7640552995391705E-2</v>
      </c>
      <c r="H277" s="245">
        <v>104.77457668581242</v>
      </c>
    </row>
    <row r="278" spans="1:8">
      <c r="A278" s="86" t="str">
        <v>car1recent</v>
      </c>
      <c r="B278" s="239">
        <v>277</v>
      </c>
      <c r="C278" s="86" t="s">
        <v>725</v>
      </c>
      <c r="D278" s="241">
        <f>COUNTIF($C$1:$C278,C278)</f>
        <v>5</v>
      </c>
      <c r="E278" s="241" t="str">
        <f t="shared" si="24"/>
        <v>Car Ownership5</v>
      </c>
      <c r="F278" s="86" t="s">
        <v>734</v>
      </c>
      <c r="G278" s="242">
        <v>0.14170506912442396</v>
      </c>
      <c r="H278" s="245">
        <v>105.67602632792943</v>
      </c>
    </row>
    <row r="279" spans="1:8">
      <c r="A279" s="86" t="str">
        <v>car1co</v>
      </c>
      <c r="B279" s="239">
        <v>278</v>
      </c>
      <c r="C279" s="86" t="s">
        <v>736</v>
      </c>
      <c r="D279" s="241">
        <f>COUNTIF($C$1:$C279,C279)</f>
        <v>1</v>
      </c>
      <c r="E279" s="241" t="str">
        <f t="shared" si="24"/>
        <v>Main Car (% of car owners)1</v>
      </c>
      <c r="F279" s="86" t="s">
        <v>737</v>
      </c>
      <c r="G279" s="242">
        <v>1.5857142857142858E-2</v>
      </c>
      <c r="H279" s="245">
        <v>100.37913472571172</v>
      </c>
    </row>
    <row r="280" spans="1:8">
      <c r="A280" s="86" t="str">
        <v>car1priv</v>
      </c>
      <c r="B280" s="239">
        <v>279</v>
      </c>
      <c r="C280" s="86" t="s">
        <v>736</v>
      </c>
      <c r="D280" s="241">
        <f>COUNTIF($C$1:$C280,C280)</f>
        <v>2</v>
      </c>
      <c r="E280" s="241" t="str">
        <f t="shared" si="24"/>
        <v>Main Car (% of car owners)2</v>
      </c>
      <c r="F280" s="86" t="s">
        <v>739</v>
      </c>
      <c r="G280" s="242">
        <v>0.9841428571428571</v>
      </c>
      <c r="H280" s="245">
        <v>99.993914581071351</v>
      </c>
    </row>
    <row r="281" spans="1:8">
      <c r="A281" s="86" t="str">
        <v>carsaloon</v>
      </c>
      <c r="B281" s="239">
        <v>280</v>
      </c>
      <c r="C281" s="86" t="s">
        <v>736</v>
      </c>
      <c r="D281" s="241">
        <f>COUNTIF($C$1:$C281,C281)</f>
        <v>3</v>
      </c>
      <c r="E281" s="241" t="str">
        <f t="shared" si="24"/>
        <v>Main Car (% of car owners)3</v>
      </c>
      <c r="F281" s="86" t="s">
        <v>741</v>
      </c>
      <c r="G281" s="242">
        <v>0.17918433179723503</v>
      </c>
      <c r="H281" s="245">
        <v>99.561696537697074</v>
      </c>
    </row>
    <row r="282" spans="1:8">
      <c r="A282" s="86" t="str">
        <v>carhatchback</v>
      </c>
      <c r="B282" s="239">
        <v>281</v>
      </c>
      <c r="C282" s="86" t="s">
        <v>736</v>
      </c>
      <c r="D282" s="241">
        <f>COUNTIF($C$1:$C282,C282)</f>
        <v>4</v>
      </c>
      <c r="E282" s="241" t="str">
        <f t="shared" si="24"/>
        <v>Main Car (% of car owners)4</v>
      </c>
      <c r="F282" s="86" t="s">
        <v>743</v>
      </c>
      <c r="G282" s="242">
        <v>0.50122119815668198</v>
      </c>
      <c r="H282" s="245">
        <v>99.784149677409701</v>
      </c>
    </row>
    <row r="283" spans="1:8">
      <c r="A283" s="86" t="str">
        <v>carestate</v>
      </c>
      <c r="B283" s="239">
        <v>282</v>
      </c>
      <c r="C283" s="86" t="s">
        <v>736</v>
      </c>
      <c r="D283" s="241">
        <f>COUNTIF($C$1:$C283,C283)</f>
        <v>5</v>
      </c>
      <c r="E283" s="241" t="str">
        <f t="shared" si="24"/>
        <v>Main Car (% of car owners)5</v>
      </c>
      <c r="F283" s="86" t="s">
        <v>745</v>
      </c>
      <c r="G283" s="242">
        <v>7.0419354838709688E-2</v>
      </c>
      <c r="H283" s="245">
        <v>100.08107540526805</v>
      </c>
    </row>
    <row r="284" spans="1:8">
      <c r="A284" s="86" t="str">
        <v>carlux</v>
      </c>
      <c r="B284" s="239">
        <v>283</v>
      </c>
      <c r="C284" s="86" t="s">
        <v>736</v>
      </c>
      <c r="D284" s="241">
        <f>COUNTIF($C$1:$C284,C284)</f>
        <v>6</v>
      </c>
      <c r="E284" s="241" t="str">
        <f t="shared" si="24"/>
        <v>Main Car (% of car owners)6</v>
      </c>
      <c r="F284" s="86" t="s">
        <v>747</v>
      </c>
      <c r="G284" s="242">
        <v>7.9138248847926279E-2</v>
      </c>
      <c r="H284" s="245">
        <v>101.39989893020973</v>
      </c>
    </row>
    <row r="285" spans="1:8">
      <c r="A285" s="86" t="str">
        <v>carother</v>
      </c>
      <c r="B285" s="239">
        <v>284</v>
      </c>
      <c r="C285" s="86" t="s">
        <v>736</v>
      </c>
      <c r="D285" s="241">
        <f>COUNTIF($C$1:$C285,C285)</f>
        <v>7</v>
      </c>
      <c r="E285" s="241" t="str">
        <f t="shared" si="24"/>
        <v>Main Car (% of car owners)7</v>
      </c>
      <c r="F285" s="86" t="s">
        <v>749</v>
      </c>
      <c r="G285" s="242">
        <v>0.16994470046082949</v>
      </c>
      <c r="H285" s="245">
        <v>100.39914209005396</v>
      </c>
    </row>
    <row r="286" spans="1:8">
      <c r="A286" s="86" t="str">
        <v>car1btnew</v>
      </c>
      <c r="B286" s="239">
        <v>285</v>
      </c>
      <c r="C286" s="86" t="s">
        <v>736</v>
      </c>
      <c r="D286" s="241">
        <f>COUNTIF($C$1:$C286,C286)</f>
        <v>8</v>
      </c>
      <c r="E286" s="241" t="str">
        <f t="shared" si="24"/>
        <v>Main Car (% of car owners)8</v>
      </c>
      <c r="F286" s="86" t="s">
        <v>751</v>
      </c>
      <c r="G286" s="242">
        <v>0.38541013824884796</v>
      </c>
      <c r="H286" s="245">
        <v>103.19281540422207</v>
      </c>
    </row>
    <row r="287" spans="1:8">
      <c r="A287" s="86" t="str">
        <v>car1btused</v>
      </c>
      <c r="B287" s="239">
        <v>286</v>
      </c>
      <c r="C287" s="86" t="s">
        <v>736</v>
      </c>
      <c r="D287" s="241">
        <f>COUNTIF($C$1:$C287,C287)</f>
        <v>9</v>
      </c>
      <c r="E287" s="241" t="str">
        <f t="shared" si="24"/>
        <v>Main Car (% of car owners)9</v>
      </c>
      <c r="F287" s="86" t="s">
        <v>753</v>
      </c>
      <c r="G287" s="242">
        <v>0.61458986175115216</v>
      </c>
      <c r="H287" s="245">
        <v>98.0966602688802</v>
      </c>
    </row>
    <row r="288" spans="1:8">
      <c r="A288" s="86" t="str">
        <v>rcd_hhdyrinc_101</v>
      </c>
      <c r="B288" s="239">
        <v>287</v>
      </c>
      <c r="C288" s="86" t="s">
        <v>755</v>
      </c>
      <c r="D288" s="241">
        <f>COUNTIF($C$1:$C288,C288)</f>
        <v>1</v>
      </c>
      <c r="E288" s="241" t="str">
        <f t="shared" si="24"/>
        <v>Household Annual Income1</v>
      </c>
      <c r="F288" s="86" t="s">
        <v>756</v>
      </c>
      <c r="G288" s="242">
        <v>0.15827188940092166</v>
      </c>
      <c r="H288" s="245">
        <v>94.058860853932075</v>
      </c>
    </row>
    <row r="289" spans="1:8">
      <c r="A289" s="86" t="str">
        <v>rcd_hhdyrinc_102</v>
      </c>
      <c r="B289" s="239">
        <v>288</v>
      </c>
      <c r="C289" s="86" t="s">
        <v>755</v>
      </c>
      <c r="D289" s="241">
        <f>COUNTIF($C$1:$C289,C289)</f>
        <v>2</v>
      </c>
      <c r="E289" s="241" t="str">
        <f t="shared" si="24"/>
        <v>Household Annual Income2</v>
      </c>
      <c r="F289" s="86" t="s">
        <v>757</v>
      </c>
      <c r="G289" s="242">
        <v>0.30778341013824895</v>
      </c>
      <c r="H289" s="245">
        <v>97.692240250717802</v>
      </c>
    </row>
    <row r="290" spans="1:8">
      <c r="A290" s="86" t="str">
        <v>rcd_hhdyrinc_103</v>
      </c>
      <c r="B290" s="239">
        <v>289</v>
      </c>
      <c r="C290" s="86" t="s">
        <v>755</v>
      </c>
      <c r="D290" s="241">
        <f>COUNTIF($C$1:$C290,C290)</f>
        <v>3</v>
      </c>
      <c r="E290" s="241" t="str">
        <f t="shared" si="24"/>
        <v>Household Annual Income3</v>
      </c>
      <c r="F290" s="86" t="s">
        <v>758</v>
      </c>
      <c r="G290" s="242">
        <v>0.21233640552995392</v>
      </c>
      <c r="H290" s="245">
        <v>100.33006481955897</v>
      </c>
    </row>
    <row r="291" spans="1:8">
      <c r="A291" s="86" t="str">
        <v>rcd_hhdyrinc_104</v>
      </c>
      <c r="B291" s="239">
        <v>290</v>
      </c>
      <c r="C291" s="86" t="s">
        <v>755</v>
      </c>
      <c r="D291" s="241">
        <f>COUNTIF($C$1:$C291,C291)</f>
        <v>4</v>
      </c>
      <c r="E291" s="241" t="str">
        <f t="shared" si="24"/>
        <v>Household Annual Income4</v>
      </c>
      <c r="F291" s="86" t="s">
        <v>759</v>
      </c>
      <c r="G291" s="242">
        <v>0.144184331797235</v>
      </c>
      <c r="H291" s="245">
        <v>103.21095142855503</v>
      </c>
    </row>
    <row r="292" spans="1:8">
      <c r="A292" s="86" t="str">
        <v>rcd_hhdyrinc_105</v>
      </c>
      <c r="B292" s="239">
        <v>291</v>
      </c>
      <c r="C292" s="86" t="s">
        <v>755</v>
      </c>
      <c r="D292" s="241">
        <f>COUNTIF($C$1:$C292,C292)</f>
        <v>5</v>
      </c>
      <c r="E292" s="241" t="str">
        <f t="shared" si="24"/>
        <v>Household Annual Income5</v>
      </c>
      <c r="F292" s="86" t="s">
        <v>760</v>
      </c>
      <c r="G292" s="242">
        <v>8.0603686635944694E-2</v>
      </c>
      <c r="H292" s="245">
        <v>110.29187289340572</v>
      </c>
    </row>
    <row r="293" spans="1:8">
      <c r="A293" s="86" t="str">
        <v>rcd_hhdyrinc_106</v>
      </c>
      <c r="B293" s="239">
        <v>292</v>
      </c>
      <c r="C293" s="86" t="s">
        <v>755</v>
      </c>
      <c r="D293" s="241">
        <f>COUNTIF($C$1:$C293,C293)</f>
        <v>6</v>
      </c>
      <c r="E293" s="241" t="str">
        <f t="shared" si="24"/>
        <v>Household Annual Income6</v>
      </c>
      <c r="F293" s="86" t="s">
        <v>761</v>
      </c>
      <c r="G293" s="242">
        <v>9.6774193548387094E-2</v>
      </c>
      <c r="H293" s="245">
        <v>104.97977999778252</v>
      </c>
    </row>
    <row r="294" spans="1:8">
      <c r="A294" s="86" t="str">
        <v>incmean</v>
      </c>
      <c r="B294" s="239">
        <v>293</v>
      </c>
      <c r="C294" s="86" t="s">
        <v>755</v>
      </c>
      <c r="D294" s="241">
        <f>COUNTIF($C$1:$C294,C294)</f>
        <v>7</v>
      </c>
      <c r="E294" s="241" t="str">
        <f t="shared" si="24"/>
        <v>Household Annual Income7</v>
      </c>
      <c r="F294" s="86" t="s">
        <v>763</v>
      </c>
      <c r="G294" s="242">
        <v>442.04567644746544</v>
      </c>
      <c r="H294" s="245">
        <v>104.49896694033929</v>
      </c>
    </row>
    <row r="295" spans="1:8">
      <c r="A295" s="86" t="str">
        <v>benbase1</v>
      </c>
      <c r="B295" s="239">
        <v>294</v>
      </c>
      <c r="C295" s="86" t="s">
        <v>765</v>
      </c>
      <c r="D295" s="241">
        <f>COUNTIF($C$1:$C295,C295)</f>
        <v>1</v>
      </c>
      <c r="E295" s="241" t="str">
        <f t="shared" si="24"/>
        <v>Benefits1</v>
      </c>
      <c r="F295" s="86" t="s">
        <v>766</v>
      </c>
      <c r="G295" s="242">
        <v>1.386635944700461E-2</v>
      </c>
      <c r="H295" s="245">
        <v>69.936509855239763</v>
      </c>
    </row>
    <row r="296" spans="1:8">
      <c r="A296" s="86" t="str">
        <v>benbase2</v>
      </c>
      <c r="B296" s="239">
        <v>295</v>
      </c>
      <c r="C296" s="86" t="s">
        <v>765</v>
      </c>
      <c r="D296" s="241">
        <f>COUNTIF($C$1:$C296,C296)</f>
        <v>2</v>
      </c>
      <c r="E296" s="241" t="str">
        <f t="shared" si="24"/>
        <v>Benefits2</v>
      </c>
      <c r="F296" s="86" t="s">
        <v>768</v>
      </c>
      <c r="G296" s="242">
        <v>5.4746543778801853E-3</v>
      </c>
      <c r="H296" s="245">
        <v>75.133821190347788</v>
      </c>
    </row>
    <row r="297" spans="1:8">
      <c r="A297" s="86" t="str">
        <v>benbase3</v>
      </c>
      <c r="B297" s="239">
        <v>296</v>
      </c>
      <c r="C297" s="86" t="s">
        <v>765</v>
      </c>
      <c r="D297" s="241">
        <f>COUNTIF($C$1:$C297,C297)</f>
        <v>3</v>
      </c>
      <c r="E297" s="241" t="str">
        <f t="shared" si="24"/>
        <v>Benefits3</v>
      </c>
      <c r="F297" s="86" t="s">
        <v>770</v>
      </c>
      <c r="G297" s="242">
        <v>0.13239170506912443</v>
      </c>
      <c r="H297" s="245">
        <v>93.729195126558849</v>
      </c>
    </row>
    <row r="298" spans="1:8">
      <c r="A298" s="86" t="str">
        <v>benbase4</v>
      </c>
      <c r="B298" s="239">
        <v>297</v>
      </c>
      <c r="C298" s="86" t="s">
        <v>765</v>
      </c>
      <c r="D298" s="241">
        <f>COUNTIF($C$1:$C298,C298)</f>
        <v>4</v>
      </c>
      <c r="E298" s="241" t="str">
        <f t="shared" si="24"/>
        <v>Benefits4</v>
      </c>
      <c r="F298" s="86" t="s">
        <v>772</v>
      </c>
      <c r="G298" s="242">
        <v>1.7124423963133642E-2</v>
      </c>
      <c r="H298" s="245">
        <v>75.322845654954065</v>
      </c>
    </row>
    <row r="299" spans="1:8">
      <c r="A299" s="86" t="str">
        <v>finsit_savalot</v>
      </c>
      <c r="B299" s="239">
        <v>298</v>
      </c>
      <c r="C299" s="86" t="s">
        <v>774</v>
      </c>
      <c r="D299" s="241">
        <f>COUNTIF($C$1:$C299,C299)</f>
        <v>1</v>
      </c>
      <c r="E299" s="241" t="str">
        <f t="shared" si="24"/>
        <v>Financial Situation1</v>
      </c>
      <c r="F299" s="86" t="s">
        <v>775</v>
      </c>
      <c r="G299" s="242">
        <v>0.11957603686635941</v>
      </c>
      <c r="H299" s="245">
        <v>105.97998077319657</v>
      </c>
    </row>
    <row r="300" spans="1:8">
      <c r="A300" s="86" t="str">
        <v>finsit_savlittle</v>
      </c>
      <c r="B300" s="239">
        <v>299</v>
      </c>
      <c r="C300" s="86" t="s">
        <v>774</v>
      </c>
      <c r="D300" s="241">
        <f>COUNTIF($C$1:$C300,C300)</f>
        <v>2</v>
      </c>
      <c r="E300" s="241" t="str">
        <f t="shared" si="24"/>
        <v>Financial Situation2</v>
      </c>
      <c r="F300" s="86" t="s">
        <v>777</v>
      </c>
      <c r="G300" s="242">
        <v>0.54367741935483871</v>
      </c>
      <c r="H300" s="245">
        <v>102.12957579732851</v>
      </c>
    </row>
    <row r="301" spans="1:8">
      <c r="A301" s="86" t="str">
        <v>finsit_even</v>
      </c>
      <c r="B301" s="239">
        <v>300</v>
      </c>
      <c r="C301" s="86" t="s">
        <v>774</v>
      </c>
      <c r="D301" s="241">
        <f>COUNTIF($C$1:$C301,C301)</f>
        <v>3</v>
      </c>
      <c r="E301" s="241" t="str">
        <f t="shared" si="24"/>
        <v>Financial Situation3</v>
      </c>
      <c r="F301" s="86" t="s">
        <v>779</v>
      </c>
      <c r="G301" s="242">
        <v>0.27140552995391709</v>
      </c>
      <c r="H301" s="245">
        <v>93.410765888873755</v>
      </c>
    </row>
    <row r="302" spans="1:8">
      <c r="A302" s="86" t="str">
        <v>finsit_debt</v>
      </c>
      <c r="B302" s="239">
        <v>301</v>
      </c>
      <c r="C302" s="86" t="s">
        <v>774</v>
      </c>
      <c r="D302" s="241">
        <f>COUNTIF($C$1:$C302,C302)</f>
        <v>4</v>
      </c>
      <c r="E302" s="241" t="str">
        <f t="shared" si="24"/>
        <v>Financial Situation4</v>
      </c>
      <c r="F302" s="86" t="s">
        <v>781</v>
      </c>
      <c r="G302" s="242">
        <v>6.5677419354838715E-2</v>
      </c>
      <c r="H302" s="245">
        <v>101.71348932467626</v>
      </c>
    </row>
    <row r="303" spans="1:8">
      <c r="A303" s="86" t="str">
        <v>smartband</v>
      </c>
      <c r="B303" s="239">
        <v>302</v>
      </c>
      <c r="C303" s="86" t="s">
        <v>783</v>
      </c>
      <c r="D303" s="241">
        <f>COUNTIF($C$1:$C303,C303)</f>
        <v>1</v>
      </c>
      <c r="E303" s="241" t="str">
        <f t="shared" si="24"/>
        <v>Contactless1</v>
      </c>
      <c r="F303" s="86" t="s">
        <v>784</v>
      </c>
      <c r="G303" s="242">
        <v>0.13482949308755762</v>
      </c>
      <c r="H303" s="245">
        <v>103.52955039466978</v>
      </c>
    </row>
    <row r="304" spans="1:8">
      <c r="A304" s="86" t="str">
        <v>cur_contless</v>
      </c>
      <c r="B304" s="239">
        <v>303</v>
      </c>
      <c r="C304" s="86" t="s">
        <v>783</v>
      </c>
      <c r="D304" s="241">
        <f>COUNTIF($C$1:$C304,C304)</f>
        <v>2</v>
      </c>
      <c r="E304" s="241" t="str">
        <f t="shared" si="24"/>
        <v>Contactless2</v>
      </c>
      <c r="F304" s="86" t="s">
        <v>786</v>
      </c>
      <c r="G304" s="242">
        <v>0.61217511520737333</v>
      </c>
      <c r="H304" s="245">
        <v>101.59014474836327</v>
      </c>
    </row>
    <row r="305" spans="1:8">
      <c r="A305" s="86" t="str">
        <v>CDS_1PLUS</v>
      </c>
      <c r="B305" s="239">
        <v>304</v>
      </c>
      <c r="C305" s="86" t="s">
        <v>788</v>
      </c>
      <c r="D305" s="241">
        <f>COUNTIF($C$1:$C305,C305)</f>
        <v>1</v>
      </c>
      <c r="E305" s="241" t="str">
        <f t="shared" si="24"/>
        <v>Credit Cards1</v>
      </c>
      <c r="F305" s="86" t="s">
        <v>789</v>
      </c>
      <c r="G305" s="242">
        <v>0.57056221198156676</v>
      </c>
      <c r="H305" s="245">
        <v>106.68367703478982</v>
      </c>
    </row>
    <row r="306" spans="1:8">
      <c r="A306" s="86" t="str">
        <v>CDS_2PLUS</v>
      </c>
      <c r="B306" s="239">
        <v>305</v>
      </c>
      <c r="C306" s="86" t="s">
        <v>788</v>
      </c>
      <c r="D306" s="241">
        <f>COUNTIF($C$1:$C306,C306)</f>
        <v>2</v>
      </c>
      <c r="E306" s="241" t="str">
        <f t="shared" si="24"/>
        <v>Credit Cards2</v>
      </c>
      <c r="F306" s="86" t="s">
        <v>791</v>
      </c>
      <c r="G306" s="242">
        <v>0.23965437788018437</v>
      </c>
      <c r="H306" s="245">
        <v>108.97933728376097</v>
      </c>
    </row>
    <row r="307" spans="1:8">
      <c r="A307" s="86" t="str">
        <v>CDS_SPE500PLUS</v>
      </c>
      <c r="B307" s="239">
        <v>306</v>
      </c>
      <c r="C307" s="86" t="s">
        <v>788</v>
      </c>
      <c r="D307" s="241">
        <f>COUNTIF($C$1:$C307,C307)</f>
        <v>3</v>
      </c>
      <c r="E307" s="241" t="str">
        <f t="shared" si="24"/>
        <v>Credit Cards3</v>
      </c>
      <c r="F307" s="86" t="s">
        <v>793</v>
      </c>
      <c r="G307" s="242">
        <v>0.15187096774193551</v>
      </c>
      <c r="H307" s="245">
        <v>108.67407455151923</v>
      </c>
    </row>
    <row r="308" spans="1:8">
      <c r="A308" s="86" t="str">
        <v>CDS_USE6T1M</v>
      </c>
      <c r="B308" s="239">
        <v>307</v>
      </c>
      <c r="C308" s="86" t="s">
        <v>788</v>
      </c>
      <c r="D308" s="241">
        <f>COUNTIF($C$1:$C308,C308)</f>
        <v>4</v>
      </c>
      <c r="E308" s="241" t="str">
        <f t="shared" si="24"/>
        <v>Credit Cards4</v>
      </c>
      <c r="F308" s="86" t="s">
        <v>795</v>
      </c>
      <c r="G308" s="242">
        <v>0.22881566820276497</v>
      </c>
      <c r="H308" s="245">
        <v>109.16255866665325</v>
      </c>
    </row>
    <row r="309" spans="1:8">
      <c r="A309" s="86" t="str">
        <v>CDS_REVOL</v>
      </c>
      <c r="B309" s="239">
        <v>308</v>
      </c>
      <c r="C309" s="86" t="s">
        <v>788</v>
      </c>
      <c r="D309" s="241">
        <f>COUNTIF($C$1:$C309,C309)</f>
        <v>5</v>
      </c>
      <c r="E309" s="241" t="str">
        <f t="shared" si="24"/>
        <v>Credit Cards5</v>
      </c>
      <c r="F309" s="86" t="s">
        <v>797</v>
      </c>
      <c r="G309" s="242">
        <v>8.2967741935483855E-2</v>
      </c>
      <c r="H309" s="245">
        <v>101.67664643425121</v>
      </c>
    </row>
    <row r="310" spans="1:8">
      <c r="A310" s="86" t="str">
        <v>CDS_TRANS</v>
      </c>
      <c r="B310" s="239">
        <v>309</v>
      </c>
      <c r="C310" s="86" t="s">
        <v>788</v>
      </c>
      <c r="D310" s="241">
        <f>COUNTIF($C$1:$C310,C310)</f>
        <v>6</v>
      </c>
      <c r="E310" s="241" t="str">
        <f t="shared" si="24"/>
        <v>Credit Cards6</v>
      </c>
      <c r="F310" s="86" t="s">
        <v>799</v>
      </c>
      <c r="G310" s="242">
        <v>0.42017511520737327</v>
      </c>
      <c r="H310" s="245">
        <v>108.71198255988281</v>
      </c>
    </row>
    <row r="311" spans="1:8">
      <c r="A311" s="86" t="str">
        <v>ca_have</v>
      </c>
      <c r="B311" s="239">
        <v>310</v>
      </c>
      <c r="C311" s="86" t="s">
        <v>801</v>
      </c>
      <c r="D311" s="241">
        <f>COUNTIF($C$1:$C311,C311)</f>
        <v>1</v>
      </c>
      <c r="E311" s="241" t="str">
        <f t="shared" si="24"/>
        <v>Current account, Savings and Investments1</v>
      </c>
      <c r="F311" s="86" t="s">
        <v>802</v>
      </c>
      <c r="G311" s="242">
        <v>0.90189400921658969</v>
      </c>
      <c r="H311" s="245">
        <v>99.961165678602555</v>
      </c>
    </row>
    <row r="312" spans="1:8">
      <c r="A312" s="86" t="str">
        <v>sv_have</v>
      </c>
      <c r="B312" s="239">
        <v>311</v>
      </c>
      <c r="C312" s="86" t="s">
        <v>801</v>
      </c>
      <c r="D312" s="241">
        <f>COUNTIF($C$1:$C312,C312)</f>
        <v>2</v>
      </c>
      <c r="E312" s="241" t="str">
        <f t="shared" si="24"/>
        <v>Current account, Savings and Investments2</v>
      </c>
      <c r="F312" s="86" t="s">
        <v>804</v>
      </c>
      <c r="G312" s="242">
        <v>0.6085806451612904</v>
      </c>
      <c r="H312" s="245">
        <v>104.86519679830364</v>
      </c>
    </row>
    <row r="313" spans="1:8">
      <c r="A313" s="86" t="str">
        <v>unreg_have</v>
      </c>
      <c r="B313" s="239">
        <v>312</v>
      </c>
      <c r="C313" s="86" t="s">
        <v>801</v>
      </c>
      <c r="D313" s="241">
        <f>COUNTIF($C$1:$C313,C313)</f>
        <v>3</v>
      </c>
      <c r="E313" s="241" t="str">
        <f t="shared" si="24"/>
        <v>Current account, Savings and Investments3</v>
      </c>
      <c r="F313" s="86" t="s">
        <v>806</v>
      </c>
      <c r="G313" s="242">
        <v>0.86810138248847935</v>
      </c>
      <c r="H313" s="245">
        <v>101.51292965884544</v>
      </c>
    </row>
    <row r="314" spans="1:8">
      <c r="A314" s="86" t="str">
        <v>reg_have</v>
      </c>
      <c r="B314" s="239">
        <v>313</v>
      </c>
      <c r="C314" s="86" t="s">
        <v>801</v>
      </c>
      <c r="D314" s="241">
        <f>COUNTIF($C$1:$C314,C314)</f>
        <v>4</v>
      </c>
      <c r="E314" s="241" t="str">
        <f t="shared" si="24"/>
        <v>Current account, Savings and Investments4</v>
      </c>
      <c r="F314" s="86" t="s">
        <v>808</v>
      </c>
      <c r="G314" s="242">
        <v>0.62746543778801844</v>
      </c>
      <c r="H314" s="245">
        <v>101.21762634631457</v>
      </c>
    </row>
    <row r="315" spans="1:8">
      <c r="A315" s="86" t="str">
        <v>SAV_INSTANT</v>
      </c>
      <c r="B315" s="239">
        <v>314</v>
      </c>
      <c r="C315" s="86" t="s">
        <v>801</v>
      </c>
      <c r="D315" s="241">
        <f>COUNTIF($C$1:$C315,C315)</f>
        <v>5</v>
      </c>
      <c r="E315" s="241" t="str">
        <f t="shared" si="24"/>
        <v>Current account, Savings and Investments5</v>
      </c>
      <c r="F315" s="86" t="s">
        <v>810</v>
      </c>
      <c r="G315" s="242">
        <v>0.45299539170506908</v>
      </c>
      <c r="H315" s="245">
        <v>104.59352607049728</v>
      </c>
    </row>
    <row r="316" spans="1:8">
      <c r="A316" s="86" t="str">
        <v>SAV_CASHISA</v>
      </c>
      <c r="B316" s="239">
        <v>315</v>
      </c>
      <c r="C316" s="86" t="s">
        <v>801</v>
      </c>
      <c r="D316" s="241">
        <f>COUNTIF($C$1:$C316,C316)</f>
        <v>6</v>
      </c>
      <c r="E316" s="241" t="str">
        <f t="shared" si="24"/>
        <v>Current account, Savings and Investments6</v>
      </c>
      <c r="F316" s="86" t="s">
        <v>812</v>
      </c>
      <c r="G316" s="242">
        <v>0.29301843317972348</v>
      </c>
      <c r="H316" s="245">
        <v>106.04131737578315</v>
      </c>
    </row>
    <row r="317" spans="1:8">
      <c r="A317" s="86" t="str">
        <v>INV_SHARESISA</v>
      </c>
      <c r="B317" s="239">
        <v>316</v>
      </c>
      <c r="C317" s="86" t="s">
        <v>801</v>
      </c>
      <c r="D317" s="241">
        <f>COUNTIF($C$1:$C317,C317)</f>
        <v>7</v>
      </c>
      <c r="E317" s="241" t="str">
        <f t="shared" si="24"/>
        <v>Current account, Savings and Investments7</v>
      </c>
      <c r="F317" s="86" t="s">
        <v>814</v>
      </c>
      <c r="G317" s="242">
        <v>0.11552995391705069</v>
      </c>
      <c r="H317" s="245">
        <v>108.69195386575828</v>
      </c>
    </row>
    <row r="318" spans="1:8">
      <c r="A318" s="86" t="str">
        <v>INV_UNITTRUST</v>
      </c>
      <c r="B318" s="239">
        <v>317</v>
      </c>
      <c r="C318" s="86" t="s">
        <v>801</v>
      </c>
      <c r="D318" s="241">
        <f>COUNTIF($C$1:$C318,C318)</f>
        <v>8</v>
      </c>
      <c r="E318" s="241" t="str">
        <f t="shared" si="24"/>
        <v>Current account, Savings and Investments8</v>
      </c>
      <c r="F318" s="86" t="s">
        <v>816</v>
      </c>
      <c r="G318" s="242">
        <v>1.4198156682027651E-2</v>
      </c>
      <c r="H318" s="245">
        <v>100.55371322782423</v>
      </c>
    </row>
    <row r="319" spans="1:8">
      <c r="A319" s="86" t="str">
        <v>INV_SHARES</v>
      </c>
      <c r="B319" s="239">
        <v>318</v>
      </c>
      <c r="C319" s="86" t="s">
        <v>801</v>
      </c>
      <c r="D319" s="241">
        <f>COUNTIF($C$1:$C319,C319)</f>
        <v>9</v>
      </c>
      <c r="E319" s="241" t="str">
        <f t="shared" si="24"/>
        <v>Current account, Savings and Investments9</v>
      </c>
      <c r="F319" s="86" t="s">
        <v>818</v>
      </c>
      <c r="G319" s="242">
        <v>0.10689400921658987</v>
      </c>
      <c r="H319" s="245">
        <v>108.62179431508387</v>
      </c>
    </row>
    <row r="320" spans="1:8">
      <c r="A320" s="86" t="str">
        <v>INV_BONDS</v>
      </c>
      <c r="B320" s="239">
        <v>319</v>
      </c>
      <c r="C320" s="86" t="s">
        <v>801</v>
      </c>
      <c r="D320" s="241">
        <f>COUNTIF($C$1:$C320,C320)</f>
        <v>10</v>
      </c>
      <c r="E320" s="241" t="str">
        <f t="shared" si="24"/>
        <v>Current account, Savings and Investments10</v>
      </c>
      <c r="F320" s="86" t="s">
        <v>820</v>
      </c>
      <c r="G320" s="242">
        <v>2.8815668202764981E-2</v>
      </c>
      <c r="H320" s="245">
        <v>107.20743766768057</v>
      </c>
    </row>
    <row r="321" spans="1:8">
      <c r="A321" s="86" t="str">
        <v>SAV_NATSAV</v>
      </c>
      <c r="B321" s="239">
        <v>320</v>
      </c>
      <c r="C321" s="86" t="s">
        <v>801</v>
      </c>
      <c r="D321" s="241">
        <f>COUNTIF($C$1:$C321,C321)</f>
        <v>11</v>
      </c>
      <c r="E321" s="241" t="str">
        <f t="shared" si="24"/>
        <v>Current account, Savings and Investments11</v>
      </c>
      <c r="F321" s="86" t="s">
        <v>822</v>
      </c>
      <c r="G321" s="242">
        <v>0.21452995391705071</v>
      </c>
      <c r="H321" s="245">
        <v>110.74798189957944</v>
      </c>
    </row>
    <row r="322" spans="1:8">
      <c r="A322" s="86" t="str">
        <v>INV_ANY</v>
      </c>
      <c r="B322" s="239">
        <v>321</v>
      </c>
      <c r="C322" s="86" t="s">
        <v>801</v>
      </c>
      <c r="D322" s="241">
        <f>COUNTIF($C$1:$C322,C322)</f>
        <v>12</v>
      </c>
      <c r="E322" s="241" t="str">
        <f t="shared" si="24"/>
        <v>Current account, Savings and Investments12</v>
      </c>
      <c r="F322" s="86" t="s">
        <v>824</v>
      </c>
      <c r="G322" s="242">
        <v>0.23017050691244245</v>
      </c>
      <c r="H322" s="245">
        <v>108.23538627402154</v>
      </c>
    </row>
    <row r="323" spans="1:8">
      <c r="A323" s="86" t="str">
        <v>INV_VAL6</v>
      </c>
      <c r="B323" s="239">
        <v>322</v>
      </c>
      <c r="C323" s="86" t="s">
        <v>801</v>
      </c>
      <c r="D323" s="241">
        <f>COUNTIF($C$1:$C323,C323)</f>
        <v>13</v>
      </c>
      <c r="E323" s="241" t="str">
        <f t="shared" ref="E323:E386" si="25">C323&amp;D323</f>
        <v>Current account, Savings and Investments13</v>
      </c>
      <c r="F323" s="86" t="s">
        <v>826</v>
      </c>
      <c r="G323" s="242">
        <v>7.0423963133640563E-2</v>
      </c>
      <c r="H323" s="245">
        <v>106.9203867676418</v>
      </c>
    </row>
    <row r="324" spans="1:8">
      <c r="A324" s="86" t="str">
        <v>SAV_VALA</v>
      </c>
      <c r="B324" s="239">
        <v>323</v>
      </c>
      <c r="C324" s="86" t="s">
        <v>801</v>
      </c>
      <c r="D324" s="241">
        <f>COUNTIF($C$1:$C324,C324)</f>
        <v>14</v>
      </c>
      <c r="E324" s="241" t="str">
        <f t="shared" si="25"/>
        <v>Current account, Savings and Investments14</v>
      </c>
      <c r="F324" s="86" t="s">
        <v>828</v>
      </c>
      <c r="G324" s="242">
        <v>0.12979262672811059</v>
      </c>
      <c r="H324" s="245">
        <v>98.62328911765259</v>
      </c>
    </row>
    <row r="325" spans="1:8">
      <c r="A325" s="86" t="str">
        <v>SAV_VAL3</v>
      </c>
      <c r="B325" s="239">
        <v>324</v>
      </c>
      <c r="C325" s="86" t="s">
        <v>801</v>
      </c>
      <c r="D325" s="241">
        <f>COUNTIF($C$1:$C325,C325)</f>
        <v>15</v>
      </c>
      <c r="E325" s="241" t="str">
        <f t="shared" si="25"/>
        <v>Current account, Savings and Investments15</v>
      </c>
      <c r="F325" s="86" t="s">
        <v>830</v>
      </c>
      <c r="G325" s="242">
        <v>0.10691705069124424</v>
      </c>
      <c r="H325" s="245">
        <v>101.14607708919472</v>
      </c>
    </row>
    <row r="326" spans="1:8">
      <c r="A326" s="86" t="str">
        <v>SAV_VAL4</v>
      </c>
      <c r="B326" s="239">
        <v>325</v>
      </c>
      <c r="C326" s="86" t="s">
        <v>801</v>
      </c>
      <c r="D326" s="241">
        <f>COUNTIF($C$1:$C326,C326)</f>
        <v>16</v>
      </c>
      <c r="E326" s="241" t="str">
        <f t="shared" si="25"/>
        <v>Current account, Savings and Investments16</v>
      </c>
      <c r="F326" s="86" t="s">
        <v>832</v>
      </c>
      <c r="G326" s="242">
        <v>0.13474193548387098</v>
      </c>
      <c r="H326" s="245">
        <v>105.46613047341221</v>
      </c>
    </row>
    <row r="327" spans="1:8">
      <c r="A327" s="86" t="str">
        <v>SAV_VALC</v>
      </c>
      <c r="B327" s="239">
        <v>326</v>
      </c>
      <c r="C327" s="86" t="s">
        <v>801</v>
      </c>
      <c r="D327" s="241">
        <f>COUNTIF($C$1:$C327,C327)</f>
        <v>17</v>
      </c>
      <c r="E327" s="241" t="str">
        <f t="shared" si="25"/>
        <v>Current account, Savings and Investments17</v>
      </c>
      <c r="F327" s="86" t="s">
        <v>834</v>
      </c>
      <c r="G327" s="242">
        <v>0.23705990783410141</v>
      </c>
      <c r="H327" s="245">
        <v>110.18119841823426</v>
      </c>
    </row>
    <row r="328" spans="1:8">
      <c r="A328" s="86" t="str">
        <v>LOA_HAS</v>
      </c>
      <c r="B328" s="239">
        <v>327</v>
      </c>
      <c r="C328" s="86" t="s">
        <v>836</v>
      </c>
      <c r="D328" s="241">
        <f>COUNTIF($C$1:$C328,C328)</f>
        <v>1</v>
      </c>
      <c r="E328" s="241" t="str">
        <f t="shared" si="25"/>
        <v>Loans1</v>
      </c>
      <c r="F328" s="86" t="s">
        <v>837</v>
      </c>
      <c r="G328" s="242">
        <v>0.12817511520737329</v>
      </c>
      <c r="H328" s="245">
        <v>103.87997076757011</v>
      </c>
    </row>
    <row r="329" spans="1:8">
      <c r="A329" s="86" t="str">
        <v>LOA_UNS</v>
      </c>
      <c r="B329" s="239">
        <v>328</v>
      </c>
      <c r="C329" s="86" t="s">
        <v>836</v>
      </c>
      <c r="D329" s="241">
        <f>COUNTIF($C$1:$C329,C329)</f>
        <v>2</v>
      </c>
      <c r="E329" s="241" t="str">
        <f t="shared" si="25"/>
        <v>Loans2</v>
      </c>
      <c r="F329" s="86" t="s">
        <v>839</v>
      </c>
      <c r="G329" s="242">
        <v>6.8188940092165889E-2</v>
      </c>
      <c r="H329" s="245">
        <v>102.23979121241229</v>
      </c>
    </row>
    <row r="330" spans="1:8">
      <c r="A330" s="86" t="str">
        <v>LOA_2PLUS</v>
      </c>
      <c r="B330" s="239">
        <v>329</v>
      </c>
      <c r="C330" s="86" t="s">
        <v>836</v>
      </c>
      <c r="D330" s="241">
        <f>COUNTIF($C$1:$C330,C330)</f>
        <v>3</v>
      </c>
      <c r="E330" s="241" t="str">
        <f t="shared" si="25"/>
        <v>Loans3</v>
      </c>
      <c r="F330" s="86" t="s">
        <v>841</v>
      </c>
      <c r="G330" s="242">
        <v>2.5718894009216595E-2</v>
      </c>
      <c r="H330" s="245">
        <v>102.69730819232169</v>
      </c>
    </row>
    <row r="331" spans="1:8">
      <c r="A331" s="86" t="str">
        <v>UNSECGT15K</v>
      </c>
      <c r="B331" s="239">
        <v>330</v>
      </c>
      <c r="C331" s="86" t="s">
        <v>836</v>
      </c>
      <c r="D331" s="241">
        <f>COUNTIF($C$1:$C331,C331)</f>
        <v>4</v>
      </c>
      <c r="E331" s="241" t="str">
        <f t="shared" si="25"/>
        <v>Loans4</v>
      </c>
      <c r="F331" s="86" t="s">
        <v>843</v>
      </c>
      <c r="G331" s="242">
        <v>1.293548387096774E-2</v>
      </c>
      <c r="H331" s="245">
        <v>109.27117758984299</v>
      </c>
    </row>
    <row r="332" spans="1:8">
      <c r="A332" s="86" t="str">
        <v>PHLTH</v>
      </c>
      <c r="B332" s="239">
        <v>331</v>
      </c>
      <c r="C332" s="86" t="s">
        <v>845</v>
      </c>
      <c r="D332" s="241">
        <f>COUNTIF($C$1:$C332,C332)</f>
        <v>1</v>
      </c>
      <c r="E332" s="241" t="str">
        <f t="shared" si="25"/>
        <v>Insurance and Pensions1</v>
      </c>
      <c r="F332" s="86" t="s">
        <v>846</v>
      </c>
      <c r="G332" s="242">
        <v>4.5589861751152067E-2</v>
      </c>
      <c r="H332" s="245">
        <v>106.27868320039029</v>
      </c>
    </row>
    <row r="333" spans="1:8">
      <c r="A333" s="86" t="str">
        <v>CHLTH</v>
      </c>
      <c r="B333" s="239">
        <v>332</v>
      </c>
      <c r="C333" s="86" t="s">
        <v>845</v>
      </c>
      <c r="D333" s="241">
        <f>COUNTIF($C$1:$C333,C333)</f>
        <v>2</v>
      </c>
      <c r="E333" s="241" t="str">
        <f t="shared" si="25"/>
        <v>Insurance and Pensions2</v>
      </c>
      <c r="F333" s="86" t="s">
        <v>848</v>
      </c>
      <c r="G333" s="242">
        <v>4.4493087557603686E-2</v>
      </c>
      <c r="H333" s="245">
        <v>104.223328693273</v>
      </c>
    </row>
    <row r="334" spans="1:8">
      <c r="A334" s="86" t="str">
        <v>LIF_ASSUR</v>
      </c>
      <c r="B334" s="239">
        <v>333</v>
      </c>
      <c r="C334" s="86" t="s">
        <v>845</v>
      </c>
      <c r="D334" s="241">
        <f>COUNTIF($C$1:$C334,C334)</f>
        <v>3</v>
      </c>
      <c r="E334" s="241" t="str">
        <f t="shared" si="25"/>
        <v>Insurance and Pensions3</v>
      </c>
      <c r="F334" s="86" t="s">
        <v>850</v>
      </c>
      <c r="G334" s="242">
        <v>0.34370046082949302</v>
      </c>
      <c r="H334" s="245">
        <v>100.90089457693779</v>
      </c>
    </row>
    <row r="335" spans="1:8">
      <c r="A335" s="86" t="str">
        <v>LIF_PROTECT</v>
      </c>
      <c r="B335" s="239">
        <v>334</v>
      </c>
      <c r="C335" s="86" t="s">
        <v>845</v>
      </c>
      <c r="D335" s="241">
        <f>COUNTIF($C$1:$C335,C335)</f>
        <v>4</v>
      </c>
      <c r="E335" s="241" t="str">
        <f t="shared" si="25"/>
        <v>Insurance and Pensions4</v>
      </c>
      <c r="F335" s="86" t="s">
        <v>852</v>
      </c>
      <c r="G335" s="242">
        <v>0.23948847926267286</v>
      </c>
      <c r="H335" s="245">
        <v>100.10573364509798</v>
      </c>
    </row>
    <row r="336" spans="1:8">
      <c r="A336" s="86" t="str">
        <v>PEN_CO</v>
      </c>
      <c r="B336" s="239">
        <v>335</v>
      </c>
      <c r="C336" s="86" t="s">
        <v>845</v>
      </c>
      <c r="D336" s="241">
        <f>COUNTIF($C$1:$C336,C336)</f>
        <v>5</v>
      </c>
      <c r="E336" s="241" t="str">
        <f t="shared" si="25"/>
        <v>Insurance and Pensions5</v>
      </c>
      <c r="F336" s="86" t="s">
        <v>854</v>
      </c>
      <c r="G336" s="242">
        <v>0.33956221198156677</v>
      </c>
      <c r="H336" s="245">
        <v>100.28622709733337</v>
      </c>
    </row>
    <row r="337" spans="1:8">
      <c r="A337" s="86" t="str">
        <v>PEN_PERS</v>
      </c>
      <c r="B337" s="239">
        <v>336</v>
      </c>
      <c r="C337" s="86" t="s">
        <v>845</v>
      </c>
      <c r="D337" s="241">
        <f>COUNTIF($C$1:$C337,C337)</f>
        <v>6</v>
      </c>
      <c r="E337" s="241" t="str">
        <f t="shared" si="25"/>
        <v>Insurance and Pensions6</v>
      </c>
      <c r="F337" s="86" t="s">
        <v>856</v>
      </c>
      <c r="G337" s="242">
        <v>6.4119815668202768E-2</v>
      </c>
      <c r="H337" s="245">
        <v>104.36875723768964</v>
      </c>
    </row>
    <row r="338" spans="1:8">
      <c r="A338" s="86" t="str">
        <v>PEN_OTHER</v>
      </c>
      <c r="B338" s="239">
        <v>337</v>
      </c>
      <c r="C338" s="86" t="s">
        <v>845</v>
      </c>
      <c r="D338" s="241">
        <f>COUNTIF($C$1:$C338,C338)</f>
        <v>7</v>
      </c>
      <c r="E338" s="241" t="str">
        <f t="shared" si="25"/>
        <v>Insurance and Pensions7</v>
      </c>
      <c r="F338" s="86" t="s">
        <v>858</v>
      </c>
      <c r="G338" s="242">
        <v>0.19288940092165899</v>
      </c>
      <c r="H338" s="245">
        <v>104.18086855662452</v>
      </c>
    </row>
    <row r="339" spans="1:8">
      <c r="A339" s="86" t="str">
        <v>banktool</v>
      </c>
      <c r="B339" s="239">
        <v>338</v>
      </c>
      <c r="C339" s="86" t="s">
        <v>860</v>
      </c>
      <c r="D339" s="241">
        <f>COUNTIF($C$1:$C339,C339)</f>
        <v>1</v>
      </c>
      <c r="E339" s="241" t="str">
        <f t="shared" si="25"/>
        <v>FinTech1</v>
      </c>
      <c r="F339" s="86" t="s">
        <v>861</v>
      </c>
      <c r="G339" s="242">
        <v>5.6387096774193554E-2</v>
      </c>
      <c r="H339" s="245">
        <v>102.98850989045275</v>
      </c>
    </row>
    <row r="340" spans="1:8">
      <c r="A340" s="86" t="str">
        <v>mmgttool</v>
      </c>
      <c r="B340" s="239">
        <v>339</v>
      </c>
      <c r="C340" s="86" t="s">
        <v>860</v>
      </c>
      <c r="D340" s="241">
        <f>COUNTIF($C$1:$C340,C340)</f>
        <v>2</v>
      </c>
      <c r="E340" s="241" t="str">
        <f t="shared" si="25"/>
        <v>FinTech2</v>
      </c>
      <c r="F340" s="86" t="s">
        <v>863</v>
      </c>
      <c r="G340" s="242">
        <v>4.6995391705069126E-2</v>
      </c>
      <c r="H340" s="245">
        <v>101.38022893346906</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0.38217972350230411</v>
      </c>
      <c r="H341" s="245">
        <v>98.685138746297284</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0.39556682027649775</v>
      </c>
      <c r="H342" s="245">
        <v>102.09446218030224</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0.11587557603686634</v>
      </c>
      <c r="H343" s="245">
        <v>98.113461454605869</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4.9239631336405541E-2</v>
      </c>
      <c r="H344" s="245">
        <v>97.055018194426637</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5.7124423963133636E-2</v>
      </c>
      <c r="H345" s="245">
        <v>101.20209361461234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0.13920276497695852</v>
      </c>
      <c r="H346" s="245">
        <v>97.181660792193753</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0.38901382488479269</v>
      </c>
      <c r="H347" s="245">
        <v>101.05404826869855</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0.21543778801843314</v>
      </c>
      <c r="H348" s="245">
        <v>102.39048808638636</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7.9391705069124435E-2</v>
      </c>
      <c r="H349" s="245">
        <v>94.485171074306805</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0.17675115207373271</v>
      </c>
      <c r="H350" s="245">
        <v>99.778009960539109</v>
      </c>
    </row>
    <row r="351" spans="1:8">
      <c r="A351" s="86" t="str">
        <v>reg_fac</v>
      </c>
      <c r="B351" s="239">
        <v>350</v>
      </c>
      <c r="C351" s="86" t="s">
        <v>883</v>
      </c>
      <c r="D351" s="241">
        <f>COUNTIF($C$1:$C351,C351)</f>
        <v>1</v>
      </c>
      <c r="E351" s="241" t="str">
        <f t="shared" si="25"/>
        <v>Arrange mortgage (% of all people with a mortgage)1</v>
      </c>
      <c r="F351" s="86" t="s">
        <v>867</v>
      </c>
      <c r="G351" s="242">
        <v>0.59902764976958522</v>
      </c>
      <c r="H351" s="245">
        <v>98.024644104094548</v>
      </c>
    </row>
    <row r="352" spans="1:8">
      <c r="A352" s="86" t="str">
        <v>reg_net</v>
      </c>
      <c r="B352" s="239">
        <v>351</v>
      </c>
      <c r="C352" s="86" t="s">
        <v>883</v>
      </c>
      <c r="D352" s="241">
        <f>COUNTIF($C$1:$C352,C352)</f>
        <v>2</v>
      </c>
      <c r="E352" s="241" t="str">
        <f t="shared" si="25"/>
        <v>Arrange mortgage (% of all people with a mortgage)2</v>
      </c>
      <c r="F352" s="86" t="s">
        <v>869</v>
      </c>
      <c r="G352" s="242">
        <v>0.10766820276497698</v>
      </c>
      <c r="H352" s="245">
        <v>105.0785533445334</v>
      </c>
    </row>
    <row r="353" spans="1:8">
      <c r="A353" s="86" t="str">
        <v>reg_pho</v>
      </c>
      <c r="B353" s="239">
        <v>352</v>
      </c>
      <c r="C353" s="86" t="s">
        <v>883</v>
      </c>
      <c r="D353" s="241">
        <f>COUNTIF($C$1:$C353,C353)</f>
        <v>3</v>
      </c>
      <c r="E353" s="241" t="str">
        <f t="shared" si="25"/>
        <v>Arrange mortgage (% of all people with a mortgage)3</v>
      </c>
      <c r="F353" s="86" t="s">
        <v>871</v>
      </c>
      <c r="G353" s="242">
        <v>0.1930921658986175</v>
      </c>
      <c r="H353" s="245">
        <v>103.02927299673435</v>
      </c>
    </row>
    <row r="354" spans="1:8">
      <c r="A354" s="86" t="str">
        <v>reg_pst</v>
      </c>
      <c r="B354" s="239">
        <v>353</v>
      </c>
      <c r="C354" s="86" t="s">
        <v>883</v>
      </c>
      <c r="D354" s="241">
        <f>COUNTIF($C$1:$C354,C354)</f>
        <v>4</v>
      </c>
      <c r="E354" s="241" t="str">
        <f t="shared" si="25"/>
        <v>Arrange mortgage (% of all people with a mortgage)4</v>
      </c>
      <c r="F354" s="86" t="s">
        <v>873</v>
      </c>
      <c r="G354" s="242">
        <v>5.9861751152073726E-2</v>
      </c>
      <c r="H354" s="245">
        <v>100.2790002967686</v>
      </c>
    </row>
    <row r="355" spans="1:8">
      <c r="A355" s="86" t="str">
        <v>reg_pcs</v>
      </c>
      <c r="B355" s="239">
        <v>354</v>
      </c>
      <c r="C355" s="86" t="s">
        <v>883</v>
      </c>
      <c r="D355" s="241">
        <f>COUNTIF($C$1:$C355,C355)</f>
        <v>5</v>
      </c>
      <c r="E355" s="241" t="str">
        <f t="shared" si="25"/>
        <v>Arrange mortgage (% of all people with a mortgage)5</v>
      </c>
      <c r="F355" s="86" t="s">
        <v>875</v>
      </c>
      <c r="G355" s="242">
        <v>9.4516129032258065E-3</v>
      </c>
      <c r="H355" s="245">
        <v>98.993448316979894</v>
      </c>
    </row>
    <row r="356" spans="1:8">
      <c r="A356" s="86" t="str">
        <v>reg_ifa</v>
      </c>
      <c r="B356" s="239">
        <v>355</v>
      </c>
      <c r="C356" s="86" t="s">
        <v>883</v>
      </c>
      <c r="D356" s="241">
        <f>COUNTIF($C$1:$C356,C356)</f>
        <v>6</v>
      </c>
      <c r="E356" s="241" t="str">
        <f t="shared" si="25"/>
        <v>Arrange mortgage (% of all people with a mortgage)6</v>
      </c>
      <c r="F356" s="86" t="s">
        <v>889</v>
      </c>
      <c r="G356" s="242">
        <v>3.0958525345622118E-2</v>
      </c>
      <c r="H356" s="245">
        <v>103.56698758399732</v>
      </c>
    </row>
    <row r="357" spans="1:8">
      <c r="A357" s="86" t="str">
        <v>manca_branch</v>
      </c>
      <c r="B357" s="239">
        <v>356</v>
      </c>
      <c r="C357" s="86" t="s">
        <v>891</v>
      </c>
      <c r="D357" s="241">
        <f>COUNTIF($C$1:$C357,C357)</f>
        <v>1</v>
      </c>
      <c r="E357" s="241" t="str">
        <f t="shared" si="25"/>
        <v>Manage current account1</v>
      </c>
      <c r="F357" s="86" t="s">
        <v>892</v>
      </c>
      <c r="G357" s="242">
        <v>0.57033179723502303</v>
      </c>
      <c r="H357" s="245">
        <v>99.318283691978564</v>
      </c>
    </row>
    <row r="358" spans="1:8">
      <c r="A358" s="86" t="str">
        <v>manca_net</v>
      </c>
      <c r="B358" s="239">
        <v>357</v>
      </c>
      <c r="C358" s="86" t="s">
        <v>891</v>
      </c>
      <c r="D358" s="241">
        <f>COUNTIF($C$1:$C358,C358)</f>
        <v>2</v>
      </c>
      <c r="E358" s="241" t="str">
        <f t="shared" si="25"/>
        <v>Manage current account2</v>
      </c>
      <c r="F358" s="86" t="s">
        <v>869</v>
      </c>
      <c r="G358" s="242">
        <v>0.60038248847926257</v>
      </c>
      <c r="H358" s="245">
        <v>102.08523479610407</v>
      </c>
    </row>
    <row r="359" spans="1:8">
      <c r="A359" s="86" t="str">
        <v>manca_mobnet</v>
      </c>
      <c r="B359" s="239">
        <v>358</v>
      </c>
      <c r="C359" s="86" t="s">
        <v>891</v>
      </c>
      <c r="D359" s="241">
        <f>COUNTIF($C$1:$C359,C359)</f>
        <v>3</v>
      </c>
      <c r="E359" s="241" t="str">
        <f t="shared" si="25"/>
        <v>Manage current account3</v>
      </c>
      <c r="F359" s="86" t="s">
        <v>895</v>
      </c>
      <c r="G359" s="242">
        <v>0.3761290322580646</v>
      </c>
      <c r="H359" s="245">
        <v>100.30283289901942</v>
      </c>
    </row>
    <row r="360" spans="1:8">
      <c r="A360" s="86" t="str">
        <v>manca_fixnet</v>
      </c>
      <c r="B360" s="239">
        <v>359</v>
      </c>
      <c r="C360" s="86" t="s">
        <v>891</v>
      </c>
      <c r="D360" s="241">
        <f>COUNTIF($C$1:$C360,C360)</f>
        <v>4</v>
      </c>
      <c r="E360" s="241" t="str">
        <f t="shared" si="25"/>
        <v>Manage current account4</v>
      </c>
      <c r="F360" s="86" t="s">
        <v>897</v>
      </c>
      <c r="G360" s="242">
        <v>0.42293087557603687</v>
      </c>
      <c r="H360" s="245">
        <v>104.98822832570997</v>
      </c>
    </row>
    <row r="361" spans="1:8">
      <c r="A361" s="86" t="str">
        <v>manca_pho</v>
      </c>
      <c r="B361" s="239">
        <v>360</v>
      </c>
      <c r="C361" s="86" t="s">
        <v>891</v>
      </c>
      <c r="D361" s="241">
        <f>COUNTIF($C$1:$C361,C361)</f>
        <v>5</v>
      </c>
      <c r="E361" s="241" t="str">
        <f t="shared" si="25"/>
        <v>Manage current account5</v>
      </c>
      <c r="F361" s="86" t="s">
        <v>871</v>
      </c>
      <c r="G361" s="242">
        <v>7.1410138248847913E-2</v>
      </c>
      <c r="H361" s="245">
        <v>102.95211218803395</v>
      </c>
    </row>
    <row r="362" spans="1:8">
      <c r="A362" s="86" t="str">
        <v>manca_pst</v>
      </c>
      <c r="B362" s="239">
        <v>361</v>
      </c>
      <c r="C362" s="86" t="s">
        <v>891</v>
      </c>
      <c r="D362" s="241">
        <f>COUNTIF($C$1:$C362,C362)</f>
        <v>6</v>
      </c>
      <c r="E362" s="241" t="str">
        <f t="shared" si="25"/>
        <v>Manage current account6</v>
      </c>
      <c r="F362" s="86" t="s">
        <v>873</v>
      </c>
      <c r="G362" s="242">
        <v>0.24825806451612903</v>
      </c>
      <c r="H362" s="245">
        <v>97.542963697847227</v>
      </c>
    </row>
    <row r="363" spans="1:8">
      <c r="A363" s="86" t="str">
        <v>mansv_branch</v>
      </c>
      <c r="B363" s="239">
        <v>362</v>
      </c>
      <c r="C363" s="86" t="s">
        <v>901</v>
      </c>
      <c r="D363" s="241">
        <f>COUNTIF($C$1:$C363,C363)</f>
        <v>1</v>
      </c>
      <c r="E363" s="241" t="str">
        <f t="shared" si="25"/>
        <v>Manage savings account1</v>
      </c>
      <c r="F363" s="86" t="s">
        <v>892</v>
      </c>
      <c r="G363" s="242">
        <v>0.18539170506912447</v>
      </c>
      <c r="H363" s="245">
        <v>102.82206137996096</v>
      </c>
    </row>
    <row r="364" spans="1:8">
      <c r="A364" s="86" t="str">
        <v>mansv_net</v>
      </c>
      <c r="B364" s="239">
        <v>363</v>
      </c>
      <c r="C364" s="86" t="s">
        <v>901</v>
      </c>
      <c r="D364" s="241">
        <f>COUNTIF($C$1:$C364,C364)</f>
        <v>2</v>
      </c>
      <c r="E364" s="241" t="str">
        <f t="shared" si="25"/>
        <v>Manage savings account2</v>
      </c>
      <c r="F364" s="86" t="s">
        <v>869</v>
      </c>
      <c r="G364" s="242">
        <v>0.36730414746543777</v>
      </c>
      <c r="H364" s="245">
        <v>105.5803676373136</v>
      </c>
    </row>
    <row r="365" spans="1:8">
      <c r="A365" s="86" t="str">
        <v>mansv_mobnet</v>
      </c>
      <c r="B365" s="239">
        <v>364</v>
      </c>
      <c r="C365" s="86" t="s">
        <v>901</v>
      </c>
      <c r="D365" s="241">
        <f>COUNTIF($C$1:$C365,C365)</f>
        <v>3</v>
      </c>
      <c r="E365" s="241" t="str">
        <f t="shared" si="25"/>
        <v>Manage savings account3</v>
      </c>
      <c r="F365" s="86" t="s">
        <v>895</v>
      </c>
      <c r="G365" s="242">
        <v>0.19858064516129031</v>
      </c>
      <c r="H365" s="245">
        <v>103.4281593406569</v>
      </c>
    </row>
    <row r="366" spans="1:8">
      <c r="A366" s="86" t="str">
        <v>mansv_fixnet</v>
      </c>
      <c r="B366" s="239">
        <v>365</v>
      </c>
      <c r="C366" s="86" t="s">
        <v>901</v>
      </c>
      <c r="D366" s="241">
        <f>COUNTIF($C$1:$C366,C366)</f>
        <v>4</v>
      </c>
      <c r="E366" s="241" t="str">
        <f t="shared" si="25"/>
        <v>Manage savings account4</v>
      </c>
      <c r="F366" s="86" t="s">
        <v>897</v>
      </c>
      <c r="G366" s="242">
        <v>0.22982949308755762</v>
      </c>
      <c r="H366" s="245">
        <v>107.87168070777737</v>
      </c>
    </row>
    <row r="367" spans="1:8">
      <c r="A367" s="86" t="str">
        <v>mansv_pho</v>
      </c>
      <c r="B367" s="239">
        <v>366</v>
      </c>
      <c r="C367" s="86" t="s">
        <v>901</v>
      </c>
      <c r="D367" s="241">
        <f>COUNTIF($C$1:$C367,C367)</f>
        <v>5</v>
      </c>
      <c r="E367" s="241" t="str">
        <f t="shared" si="25"/>
        <v>Manage savings account5</v>
      </c>
      <c r="F367" s="86" t="s">
        <v>871</v>
      </c>
      <c r="G367" s="242">
        <v>8.2253456221198146E-2</v>
      </c>
      <c r="H367" s="245">
        <v>101.7973043202112</v>
      </c>
    </row>
    <row r="368" spans="1:8">
      <c r="A368" s="86" t="str">
        <v>mansv_pst</v>
      </c>
      <c r="B368" s="239">
        <v>367</v>
      </c>
      <c r="C368" s="86" t="s">
        <v>901</v>
      </c>
      <c r="D368" s="241">
        <f>COUNTIF($C$1:$C368,C368)</f>
        <v>6</v>
      </c>
      <c r="E368" s="241" t="str">
        <f t="shared" si="25"/>
        <v>Manage savings account6</v>
      </c>
      <c r="F368" s="86" t="s">
        <v>873</v>
      </c>
      <c r="G368" s="242">
        <v>0.11200921658986177</v>
      </c>
      <c r="H368" s="245">
        <v>104.15285639701007</v>
      </c>
    </row>
    <row r="369" spans="1:8">
      <c r="A369" s="86" t="str">
        <v>actmanca_branch</v>
      </c>
      <c r="B369" s="239">
        <v>368</v>
      </c>
      <c r="C369" s="86" t="s">
        <v>908</v>
      </c>
      <c r="D369" s="241">
        <f>COUNTIF($C$1:$C369,C369)</f>
        <v>1</v>
      </c>
      <c r="E369" s="241" t="str">
        <f t="shared" si="25"/>
        <v>Actively manage current account1</v>
      </c>
      <c r="F369" s="86" t="s">
        <v>892</v>
      </c>
      <c r="G369" s="242">
        <v>3.2211981566820272E-2</v>
      </c>
      <c r="H369" s="245">
        <v>96.746787749099099</v>
      </c>
    </row>
    <row r="370" spans="1:8">
      <c r="A370" s="86" t="str">
        <v>actmanca_net</v>
      </c>
      <c r="B370" s="239">
        <v>369</v>
      </c>
      <c r="C370" s="86" t="s">
        <v>908</v>
      </c>
      <c r="D370" s="241">
        <f>COUNTIF($C$1:$C370,C370)</f>
        <v>2</v>
      </c>
      <c r="E370" s="241" t="str">
        <f t="shared" si="25"/>
        <v>Actively manage current account2</v>
      </c>
      <c r="F370" s="86" t="s">
        <v>869</v>
      </c>
      <c r="G370" s="242">
        <v>0.37815207373271886</v>
      </c>
      <c r="H370" s="245">
        <v>101.56499783964227</v>
      </c>
    </row>
    <row r="371" spans="1:8">
      <c r="A371" s="86" t="str">
        <v>actmanca_mobnet</v>
      </c>
      <c r="B371" s="239">
        <v>370</v>
      </c>
      <c r="C371" s="86" t="s">
        <v>908</v>
      </c>
      <c r="D371" s="241">
        <f>COUNTIF($C$1:$C371,C371)</f>
        <v>3</v>
      </c>
      <c r="E371" s="241" t="str">
        <f t="shared" si="25"/>
        <v>Actively manage current account3</v>
      </c>
      <c r="F371" s="86" t="s">
        <v>895</v>
      </c>
      <c r="G371" s="242">
        <v>0.24476497695852539</v>
      </c>
      <c r="H371" s="245">
        <v>99.879194918177745</v>
      </c>
    </row>
    <row r="372" spans="1:8">
      <c r="A372" s="86" t="str">
        <v>actmanca_fixnet</v>
      </c>
      <c r="B372" s="239">
        <v>371</v>
      </c>
      <c r="C372" s="86" t="s">
        <v>908</v>
      </c>
      <c r="D372" s="241">
        <f>COUNTIF($C$1:$C372,C372)</f>
        <v>4</v>
      </c>
      <c r="E372" s="241" t="str">
        <f t="shared" si="25"/>
        <v>Actively manage current account4</v>
      </c>
      <c r="F372" s="86" t="s">
        <v>897</v>
      </c>
      <c r="G372" s="242">
        <v>0.16899078341013829</v>
      </c>
      <c r="H372" s="245">
        <v>105.2467753262784</v>
      </c>
    </row>
    <row r="373" spans="1:8">
      <c r="A373" s="86" t="str">
        <v>actmanca_pho</v>
      </c>
      <c r="B373" s="239">
        <v>372</v>
      </c>
      <c r="C373" s="86" t="s">
        <v>908</v>
      </c>
      <c r="D373" s="241">
        <f>COUNTIF($C$1:$C373,C373)</f>
        <v>5</v>
      </c>
      <c r="E373" s="241" t="str">
        <f t="shared" si="25"/>
        <v>Actively manage current account5</v>
      </c>
      <c r="F373" s="86" t="s">
        <v>871</v>
      </c>
      <c r="G373" s="242">
        <v>1.2258064516129033E-2</v>
      </c>
      <c r="H373" s="245">
        <v>102.10737980437862</v>
      </c>
    </row>
    <row r="374" spans="1:8">
      <c r="A374" s="86" t="str">
        <v>P600T</v>
      </c>
      <c r="B374" s="239">
        <v>373</v>
      </c>
      <c r="C374" s="86" t="s">
        <v>914</v>
      </c>
      <c r="D374" s="241">
        <f>COUNTIF($C$1:$C374,C374)</f>
        <v>1</v>
      </c>
      <c r="E374" s="241" t="str">
        <f t="shared" si="25"/>
        <v>Expenditure per adult per week1</v>
      </c>
      <c r="F374" s="86" t="s">
        <v>915</v>
      </c>
      <c r="G374" s="242">
        <v>4.9932718894009218</v>
      </c>
      <c r="H374" s="245">
        <v>102.03791818320241</v>
      </c>
    </row>
    <row r="375" spans="1:8">
      <c r="A375" s="86" t="str">
        <v>P601T</v>
      </c>
      <c r="B375" s="239">
        <v>374</v>
      </c>
      <c r="C375" s="86" t="s">
        <v>914</v>
      </c>
      <c r="D375" s="241">
        <f>COUNTIF($C$1:$C375,C375)</f>
        <v>2</v>
      </c>
      <c r="E375" s="241" t="str">
        <f t="shared" si="25"/>
        <v>Expenditure per adult per week2</v>
      </c>
      <c r="F375" s="86" t="s">
        <v>917</v>
      </c>
      <c r="G375" s="242">
        <v>0.61620276497695858</v>
      </c>
      <c r="H375" s="245">
        <v>101.69520945768873</v>
      </c>
    </row>
    <row r="376" spans="1:8">
      <c r="A376" s="86" t="str">
        <v>ALC</v>
      </c>
      <c r="B376" s="239">
        <v>375</v>
      </c>
      <c r="C376" s="86" t="s">
        <v>914</v>
      </c>
      <c r="D376" s="241">
        <f>COUNTIF($C$1:$C376,C376)</f>
        <v>3</v>
      </c>
      <c r="E376" s="241" t="str">
        <f t="shared" si="25"/>
        <v>Expenditure per adult per week3</v>
      </c>
      <c r="F376" s="86" t="s">
        <v>919</v>
      </c>
      <c r="G376" s="242">
        <v>9.0493087557603699E-2</v>
      </c>
      <c r="H376" s="245">
        <v>102.51444245358074</v>
      </c>
    </row>
    <row r="377" spans="1:8">
      <c r="A377" s="86" t="str">
        <v>TOB</v>
      </c>
      <c r="B377" s="239">
        <v>376</v>
      </c>
      <c r="C377" s="86" t="s">
        <v>914</v>
      </c>
      <c r="D377" s="241">
        <f>COUNTIF($C$1:$C377,C377)</f>
        <v>4</v>
      </c>
      <c r="E377" s="241" t="str">
        <f t="shared" si="25"/>
        <v>Expenditure per adult per week4</v>
      </c>
      <c r="F377" s="86" t="s">
        <v>921</v>
      </c>
      <c r="G377" s="242">
        <v>3.1364055299539173E-2</v>
      </c>
      <c r="H377" s="245">
        <v>84.791841794378115</v>
      </c>
    </row>
    <row r="378" spans="1:8">
      <c r="A378" s="86" t="str">
        <v>P603T</v>
      </c>
      <c r="B378" s="239">
        <v>377</v>
      </c>
      <c r="C378" s="86" t="s">
        <v>914</v>
      </c>
      <c r="D378" s="241">
        <f>COUNTIF($C$1:$C378,C378)</f>
        <v>5</v>
      </c>
      <c r="E378" s="241" t="str">
        <f t="shared" si="25"/>
        <v>Expenditure per adult per week5</v>
      </c>
      <c r="F378" s="86" t="s">
        <v>923</v>
      </c>
      <c r="G378" s="242">
        <v>0.25087557603686633</v>
      </c>
      <c r="H378" s="245">
        <v>103.43255582595185</v>
      </c>
    </row>
    <row r="379" spans="1:8">
      <c r="A379" s="86" t="str">
        <v>P604T</v>
      </c>
      <c r="B379" s="239">
        <v>378</v>
      </c>
      <c r="C379" s="86" t="s">
        <v>914</v>
      </c>
      <c r="D379" s="241">
        <f>COUNTIF($C$1:$C379,C379)</f>
        <v>6</v>
      </c>
      <c r="E379" s="241" t="str">
        <f t="shared" si="25"/>
        <v>Expenditure per adult per week6</v>
      </c>
      <c r="F379" s="86" t="s">
        <v>925</v>
      </c>
      <c r="G379" s="242">
        <v>0.68418894009216591</v>
      </c>
      <c r="H379" s="245">
        <v>97.474628648706272</v>
      </c>
    </row>
    <row r="380" spans="1:8">
      <c r="A380" s="86" t="str">
        <v>P605T</v>
      </c>
      <c r="B380" s="239">
        <v>379</v>
      </c>
      <c r="C380" s="86" t="s">
        <v>914</v>
      </c>
      <c r="D380" s="241">
        <f>COUNTIF($C$1:$C380,C380)</f>
        <v>7</v>
      </c>
      <c r="E380" s="241" t="str">
        <f t="shared" si="25"/>
        <v>Expenditure per adult per week7</v>
      </c>
      <c r="F380" s="86" t="s">
        <v>927</v>
      </c>
      <c r="G380" s="242">
        <v>0.41389861751152074</v>
      </c>
      <c r="H380" s="245">
        <v>103.452022667972</v>
      </c>
    </row>
    <row r="381" spans="1:8">
      <c r="A381" s="86" t="str">
        <v>C61111</v>
      </c>
      <c r="B381" s="239">
        <v>380</v>
      </c>
      <c r="C381" s="86" t="s">
        <v>914</v>
      </c>
      <c r="D381" s="241">
        <f>COUNTIF($C$1:$C381,C381)</f>
        <v>8</v>
      </c>
      <c r="E381" s="241" t="str">
        <f t="shared" si="25"/>
        <v>Expenditure per adult per week8</v>
      </c>
      <c r="F381" s="86" t="s">
        <v>929</v>
      </c>
      <c r="G381" s="242">
        <v>2.557603686635945E-3</v>
      </c>
      <c r="H381" s="245">
        <v>105.66348394942607</v>
      </c>
    </row>
    <row r="382" spans="1:8">
      <c r="A382" s="86" t="str">
        <v>C61112</v>
      </c>
      <c r="B382" s="239">
        <v>381</v>
      </c>
      <c r="C382" s="86" t="s">
        <v>914</v>
      </c>
      <c r="D382" s="241">
        <f>COUNTIF($C$1:$C382,C382)</f>
        <v>9</v>
      </c>
      <c r="E382" s="241" t="str">
        <f t="shared" si="25"/>
        <v>Expenditure per adult per week9</v>
      </c>
      <c r="F382" s="86" t="s">
        <v>931</v>
      </c>
      <c r="G382" s="242">
        <v>1.6152073732718892E-2</v>
      </c>
      <c r="H382" s="245">
        <v>102.98747795936485</v>
      </c>
    </row>
    <row r="383" spans="1:8">
      <c r="A383" s="86" t="str">
        <v>C61211</v>
      </c>
      <c r="B383" s="239">
        <v>382</v>
      </c>
      <c r="C383" s="86" t="s">
        <v>914</v>
      </c>
      <c r="D383" s="241">
        <f>COUNTIF($C$1:$C383,C383)</f>
        <v>10</v>
      </c>
      <c r="E383" s="241" t="str">
        <f t="shared" si="25"/>
        <v>Expenditure per adult per week10</v>
      </c>
      <c r="F383" s="86" t="s">
        <v>933</v>
      </c>
      <c r="G383" s="242">
        <v>2E-3</v>
      </c>
      <c r="H383" s="245">
        <v>106.95438732804745</v>
      </c>
    </row>
    <row r="384" spans="1:8">
      <c r="A384" s="86" t="str">
        <v>C61311</v>
      </c>
      <c r="B384" s="239">
        <v>383</v>
      </c>
      <c r="C384" s="86" t="s">
        <v>914</v>
      </c>
      <c r="D384" s="241">
        <f>COUNTIF($C$1:$C384,C384)</f>
        <v>11</v>
      </c>
      <c r="E384" s="241" t="str">
        <f t="shared" si="25"/>
        <v>Expenditure per adult per week11</v>
      </c>
      <c r="F384" s="86" t="s">
        <v>935</v>
      </c>
      <c r="G384" s="242">
        <v>1.9193548387096776E-2</v>
      </c>
      <c r="H384" s="245">
        <v>108.96465849204542</v>
      </c>
    </row>
    <row r="385" spans="1:8">
      <c r="A385" s="86" t="str">
        <v>C61312</v>
      </c>
      <c r="B385" s="239">
        <v>384</v>
      </c>
      <c r="C385" s="86" t="s">
        <v>914</v>
      </c>
      <c r="D385" s="241">
        <f>COUNTIF($C$1:$C385,C385)</f>
        <v>12</v>
      </c>
      <c r="E385" s="241" t="str">
        <f t="shared" si="25"/>
        <v>Expenditure per adult per week12</v>
      </c>
      <c r="F385" s="86" t="s">
        <v>937</v>
      </c>
      <c r="G385" s="242">
        <v>3.0414746543778803E-4</v>
      </c>
      <c r="H385" s="245">
        <v>135.10546813054532</v>
      </c>
    </row>
    <row r="386" spans="1:8">
      <c r="A386" s="86" t="str">
        <v>C61313</v>
      </c>
      <c r="B386" s="239">
        <v>385</v>
      </c>
      <c r="C386" s="86" t="s">
        <v>914</v>
      </c>
      <c r="D386" s="241">
        <f>COUNTIF($C$1:$C386,C386)</f>
        <v>13</v>
      </c>
      <c r="E386" s="241" t="str">
        <f t="shared" si="25"/>
        <v>Expenditure per adult per week13</v>
      </c>
      <c r="F386" s="86" t="s">
        <v>939</v>
      </c>
      <c r="G386" s="242">
        <v>4.3225806451612911E-3</v>
      </c>
      <c r="H386" s="245">
        <v>99.116156984072518</v>
      </c>
    </row>
    <row r="387" spans="1:8">
      <c r="A387" s="86" t="str">
        <v>C62112</v>
      </c>
      <c r="B387" s="239">
        <v>386</v>
      </c>
      <c r="C387" s="86" t="s">
        <v>914</v>
      </c>
      <c r="D387" s="241">
        <f>COUNTIF($C$1:$C387,C387)</f>
        <v>14</v>
      </c>
      <c r="E387" s="241" t="str">
        <f t="shared" ref="E387:E450" si="26">C387&amp;D387</f>
        <v>Expenditure per adult per week14</v>
      </c>
      <c r="F387" s="86" t="s">
        <v>941</v>
      </c>
      <c r="G387" s="242">
        <v>2.3870967741935483E-3</v>
      </c>
      <c r="H387" s="245">
        <v>101.78376564066249</v>
      </c>
    </row>
    <row r="388" spans="1:8">
      <c r="A388" s="86" t="str">
        <v>C62113</v>
      </c>
      <c r="B388" s="239">
        <v>387</v>
      </c>
      <c r="C388" s="86" t="s">
        <v>914</v>
      </c>
      <c r="D388" s="241">
        <f>COUNTIF($C$1:$C388,C388)</f>
        <v>15</v>
      </c>
      <c r="E388" s="241" t="str">
        <f t="shared" si="26"/>
        <v>Expenditure per adult per week15</v>
      </c>
      <c r="F388" s="86" t="s">
        <v>943</v>
      </c>
      <c r="G388" s="242">
        <v>1.1981566820276499E-4</v>
      </c>
      <c r="H388" s="245">
        <v>71.341914462942469</v>
      </c>
    </row>
    <row r="389" spans="1:8">
      <c r="A389" s="86" t="str">
        <v>C62114</v>
      </c>
      <c r="B389" s="239">
        <v>388</v>
      </c>
      <c r="C389" s="86" t="s">
        <v>914</v>
      </c>
      <c r="D389" s="241">
        <f>COUNTIF($C$1:$C389,C389)</f>
        <v>16</v>
      </c>
      <c r="E389" s="241" t="str">
        <f t="shared" si="26"/>
        <v>Expenditure per adult per week16</v>
      </c>
      <c r="F389" s="86" t="s">
        <v>945</v>
      </c>
      <c r="G389" s="242">
        <v>1.4285714285714286E-3</v>
      </c>
      <c r="H389" s="245">
        <v>105.31638455802981</v>
      </c>
    </row>
    <row r="390" spans="1:8">
      <c r="A390" s="86" t="str">
        <v>C62211</v>
      </c>
      <c r="B390" s="239">
        <v>389</v>
      </c>
      <c r="C390" s="86" t="s">
        <v>914</v>
      </c>
      <c r="D390" s="241">
        <f>COUNTIF($C$1:$C390,C390)</f>
        <v>17</v>
      </c>
      <c r="E390" s="241" t="str">
        <f t="shared" si="26"/>
        <v>Expenditure per adult per week17</v>
      </c>
      <c r="F390" s="86" t="s">
        <v>947</v>
      </c>
      <c r="G390" s="242">
        <v>1.1078341013824884E-2</v>
      </c>
      <c r="H390" s="245">
        <v>106.06458741202189</v>
      </c>
    </row>
    <row r="391" spans="1:8">
      <c r="A391" s="86" t="str">
        <v>C62212</v>
      </c>
      <c r="B391" s="239">
        <v>390</v>
      </c>
      <c r="C391" s="86" t="s">
        <v>914</v>
      </c>
      <c r="D391" s="241">
        <f>COUNTIF($C$1:$C391,C391)</f>
        <v>18</v>
      </c>
      <c r="E391" s="241" t="str">
        <f t="shared" si="26"/>
        <v>Expenditure per adult per week18</v>
      </c>
      <c r="F391" s="86" t="s">
        <v>949</v>
      </c>
      <c r="G391" s="242">
        <v>1.4746543778801847E-2</v>
      </c>
      <c r="H391" s="245">
        <v>105.42142353171829</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7.7557603686635949E-3</v>
      </c>
      <c r="H393" s="245">
        <v>105.14578651077271</v>
      </c>
    </row>
    <row r="394" spans="1:8">
      <c r="A394" s="86" t="str">
        <v>C63111</v>
      </c>
      <c r="B394" s="239">
        <v>393</v>
      </c>
      <c r="C394" s="86" t="s">
        <v>914</v>
      </c>
      <c r="D394" s="241">
        <f>COUNTIF($C$1:$C394,C394)</f>
        <v>21</v>
      </c>
      <c r="E394" s="241" t="str">
        <f t="shared" si="26"/>
        <v>Expenditure per adult per week21</v>
      </c>
      <c r="F394" s="86" t="s">
        <v>955</v>
      </c>
      <c r="G394" s="242">
        <v>1.0368663594470047E-3</v>
      </c>
      <c r="H394" s="245">
        <v>136.89333706642941</v>
      </c>
    </row>
    <row r="395" spans="1:8">
      <c r="A395" s="86" t="str">
        <v>P607T</v>
      </c>
      <c r="B395" s="239">
        <v>394</v>
      </c>
      <c r="C395" s="86" t="s">
        <v>914</v>
      </c>
      <c r="D395" s="241">
        <f>COUNTIF($C$1:$C395,C395)</f>
        <v>22</v>
      </c>
      <c r="E395" s="241" t="str">
        <f t="shared" si="26"/>
        <v>Expenditure per adult per week22</v>
      </c>
      <c r="F395" s="86" t="s">
        <v>957</v>
      </c>
      <c r="G395" s="242">
        <v>0.85081566820276489</v>
      </c>
      <c r="H395" s="245">
        <v>104.01403162356698</v>
      </c>
    </row>
    <row r="396" spans="1:8">
      <c r="A396" s="86" t="str">
        <v>P608T</v>
      </c>
      <c r="B396" s="239">
        <v>395</v>
      </c>
      <c r="C396" s="86" t="s">
        <v>914</v>
      </c>
      <c r="D396" s="241">
        <f>COUNTIF($C$1:$C396,C396)</f>
        <v>23</v>
      </c>
      <c r="E396" s="241" t="str">
        <f t="shared" si="26"/>
        <v>Expenditure per adult per week23</v>
      </c>
      <c r="F396" s="86" t="s">
        <v>959</v>
      </c>
      <c r="G396" s="242">
        <v>0.16784331797235025</v>
      </c>
      <c r="H396" s="245">
        <v>100.94295453250469</v>
      </c>
    </row>
    <row r="397" spans="1:8">
      <c r="A397" s="86" t="str">
        <v>P609T</v>
      </c>
      <c r="B397" s="239">
        <v>396</v>
      </c>
      <c r="C397" s="86" t="s">
        <v>914</v>
      </c>
      <c r="D397" s="241">
        <f>COUNTIF($C$1:$C397,C397)</f>
        <v>24</v>
      </c>
      <c r="E397" s="241" t="str">
        <f t="shared" si="26"/>
        <v>Expenditure per adult per week24</v>
      </c>
      <c r="F397" s="86" t="s">
        <v>961</v>
      </c>
      <c r="G397" s="242">
        <v>0.7960230414746543</v>
      </c>
      <c r="H397" s="245">
        <v>103.58390175584005</v>
      </c>
    </row>
    <row r="398" spans="1:8">
      <c r="A398" s="86" t="str">
        <v>P610T</v>
      </c>
      <c r="B398" s="239">
        <v>397</v>
      </c>
      <c r="C398" s="86" t="s">
        <v>914</v>
      </c>
      <c r="D398" s="241">
        <f>COUNTIF($C$1:$C398,C398)</f>
        <v>25</v>
      </c>
      <c r="E398" s="241" t="str">
        <f t="shared" si="26"/>
        <v>Expenditure per adult per week25</v>
      </c>
      <c r="F398" s="86" t="s">
        <v>963</v>
      </c>
      <c r="G398" s="242">
        <v>6.8732718894009212E-2</v>
      </c>
      <c r="H398" s="245">
        <v>90.043756483473942</v>
      </c>
    </row>
    <row r="399" spans="1:8">
      <c r="A399" s="86" t="str">
        <v>P611T</v>
      </c>
      <c r="B399" s="239">
        <v>398</v>
      </c>
      <c r="C399" s="86" t="s">
        <v>914</v>
      </c>
      <c r="D399" s="241">
        <f>COUNTIF($C$1:$C399,C399)</f>
        <v>26</v>
      </c>
      <c r="E399" s="241" t="str">
        <f t="shared" si="26"/>
        <v>Expenditure per adult per week26</v>
      </c>
      <c r="F399" s="86" t="s">
        <v>965</v>
      </c>
      <c r="G399" s="242">
        <v>0.48804608294930885</v>
      </c>
      <c r="H399" s="245">
        <v>103.32422583623253</v>
      </c>
    </row>
    <row r="400" spans="1:8">
      <c r="A400" s="86" t="str">
        <v>P612T</v>
      </c>
      <c r="B400" s="239">
        <v>399</v>
      </c>
      <c r="C400" s="86" t="s">
        <v>914</v>
      </c>
      <c r="D400" s="241">
        <f>COUNTIF($C$1:$C400,C400)</f>
        <v>27</v>
      </c>
      <c r="E400" s="241" t="str">
        <f t="shared" si="26"/>
        <v>Expenditure per adult per week27</v>
      </c>
      <c r="F400" s="86" t="s">
        <v>967</v>
      </c>
      <c r="G400" s="242">
        <v>0.45182488479262667</v>
      </c>
      <c r="H400" s="245">
        <v>103.22141100350008</v>
      </c>
    </row>
    <row r="401" spans="1:8">
      <c r="A401" s="86" t="str">
        <v>WEBSPEND</v>
      </c>
      <c r="B401" s="239">
        <v>400</v>
      </c>
      <c r="C401" s="86" t="s">
        <v>914</v>
      </c>
      <c r="D401" s="241">
        <f>COUNTIF($C$1:$C401,C401)</f>
        <v>28</v>
      </c>
      <c r="E401" s="241" t="str">
        <f t="shared" si="26"/>
        <v>Expenditure per adult per week28</v>
      </c>
      <c r="F401" s="86" t="s">
        <v>969</v>
      </c>
      <c r="G401" s="242">
        <v>0.19517050691244242</v>
      </c>
      <c r="H401" s="245">
        <v>104.1723606765411</v>
      </c>
    </row>
    <row r="402" spans="1:8">
      <c r="A402" s="86" t="str">
        <v>onlineuse12</v>
      </c>
      <c r="B402" s="239">
        <v>401</v>
      </c>
      <c r="C402" s="86" t="s">
        <v>972</v>
      </c>
      <c r="D402" s="241">
        <f>COUNTIF($C$1:$C402,C402)</f>
        <v>1</v>
      </c>
      <c r="E402" s="241" t="str">
        <f t="shared" si="26"/>
        <v>Internet Access: Overall1</v>
      </c>
      <c r="F402" s="86" t="s">
        <v>973</v>
      </c>
      <c r="G402" s="242">
        <v>0.90711059907834102</v>
      </c>
      <c r="H402" s="245">
        <v>101.00906919750479</v>
      </c>
    </row>
    <row r="403" spans="1:8">
      <c r="A403" s="86" t="str">
        <v>onlineuse5</v>
      </c>
      <c r="B403" s="239">
        <v>402</v>
      </c>
      <c r="C403" s="86" t="s">
        <v>972</v>
      </c>
      <c r="D403" s="241">
        <f>COUNTIF($C$1:$C403,C403)</f>
        <v>2</v>
      </c>
      <c r="E403" s="241" t="str">
        <f t="shared" si="26"/>
        <v>Internet Access: Overall2</v>
      </c>
      <c r="F403" s="86" t="s">
        <v>975</v>
      </c>
      <c r="G403" s="242">
        <v>7.9433179723502292E-2</v>
      </c>
      <c r="H403" s="245">
        <v>90.604608654850978</v>
      </c>
    </row>
    <row r="404" spans="1:8">
      <c r="A404" s="86" t="str">
        <v>netfreq1</v>
      </c>
      <c r="B404" s="239">
        <v>403</v>
      </c>
      <c r="C404" s="86" t="s">
        <v>978</v>
      </c>
      <c r="D404" s="241">
        <f>COUNTIF($C$1:$C404,C404)</f>
        <v>1</v>
      </c>
      <c r="E404" s="241" t="str">
        <f t="shared" si="26"/>
        <v>Internet Access: Frequency1</v>
      </c>
      <c r="F404" s="86" t="s">
        <v>979</v>
      </c>
      <c r="G404" s="242">
        <v>2.3953917050691241E-2</v>
      </c>
      <c r="H404" s="245">
        <v>100.18097523441681</v>
      </c>
    </row>
    <row r="405" spans="1:8">
      <c r="A405" s="86" t="str">
        <v>netfreq2t10</v>
      </c>
      <c r="B405" s="239">
        <v>404</v>
      </c>
      <c r="C405" s="86" t="s">
        <v>978</v>
      </c>
      <c r="D405" s="241">
        <f>COUNTIF($C$1:$C405,C405)</f>
        <v>2</v>
      </c>
      <c r="E405" s="241" t="str">
        <f t="shared" si="26"/>
        <v>Internet Access: Frequency2</v>
      </c>
      <c r="F405" s="86" t="s">
        <v>981</v>
      </c>
      <c r="G405" s="242">
        <v>0.41343778801843317</v>
      </c>
      <c r="H405" s="245">
        <v>98.468653398179569</v>
      </c>
    </row>
    <row r="406" spans="1:8">
      <c r="A406" s="86" t="str">
        <v>netfreq10p</v>
      </c>
      <c r="B406" s="239">
        <v>405</v>
      </c>
      <c r="C406" s="86" t="s">
        <v>978</v>
      </c>
      <c r="D406" s="241">
        <f>COUNTIF($C$1:$C406,C406)</f>
        <v>3</v>
      </c>
      <c r="E406" s="241" t="str">
        <f t="shared" si="26"/>
        <v>Internet Access: Frequency3</v>
      </c>
      <c r="F406" s="86" t="s">
        <v>983</v>
      </c>
      <c r="G406" s="242">
        <v>0.46970506912442406</v>
      </c>
      <c r="H406" s="245">
        <v>103.42883367891685</v>
      </c>
    </row>
    <row r="407" spans="1:8">
      <c r="A407" s="86" t="str">
        <v>ONHOURS0</v>
      </c>
      <c r="B407" s="239">
        <v>406</v>
      </c>
      <c r="C407" s="86" t="s">
        <v>985</v>
      </c>
      <c r="D407" s="241">
        <f>COUNTIF($C$1:$C407,C407)</f>
        <v>1</v>
      </c>
      <c r="E407" s="241" t="str">
        <f t="shared" si="26"/>
        <v>Internet Access: Usage in Last Week1</v>
      </c>
      <c r="F407" s="86" t="s">
        <v>986</v>
      </c>
      <c r="G407" s="242">
        <v>0.10258525345622121</v>
      </c>
      <c r="H407" s="245">
        <v>91.074642742256486</v>
      </c>
    </row>
    <row r="408" spans="1:8">
      <c r="A408" s="86" t="str">
        <v>ONHOURS1</v>
      </c>
      <c r="B408" s="239">
        <v>407</v>
      </c>
      <c r="C408" s="86" t="s">
        <v>985</v>
      </c>
      <c r="D408" s="241">
        <f>COUNTIF($C$1:$C408,C408)</f>
        <v>2</v>
      </c>
      <c r="E408" s="241" t="str">
        <f t="shared" si="26"/>
        <v>Internet Access: Usage in Last Week2</v>
      </c>
      <c r="F408" s="86" t="s">
        <v>988</v>
      </c>
      <c r="G408" s="242">
        <v>9.2142857142857165E-2</v>
      </c>
      <c r="H408" s="245">
        <v>100.65147575810892</v>
      </c>
    </row>
    <row r="409" spans="1:8">
      <c r="A409" s="86" t="str">
        <v>ONHOURS2</v>
      </c>
      <c r="B409" s="239">
        <v>408</v>
      </c>
      <c r="C409" s="86" t="s">
        <v>985</v>
      </c>
      <c r="D409" s="241">
        <f>COUNTIF($C$1:$C409,C409)</f>
        <v>3</v>
      </c>
      <c r="E409" s="241" t="str">
        <f t="shared" si="26"/>
        <v>Internet Access: Usage in Last Week3</v>
      </c>
      <c r="F409" s="86" t="s">
        <v>990</v>
      </c>
      <c r="G409" s="242">
        <v>0.23979723502304148</v>
      </c>
      <c r="H409" s="245">
        <v>97.354910116739973</v>
      </c>
    </row>
    <row r="410" spans="1:8">
      <c r="A410" s="86" t="str">
        <v>ONHOURS3</v>
      </c>
      <c r="B410" s="239">
        <v>409</v>
      </c>
      <c r="C410" s="86" t="s">
        <v>985</v>
      </c>
      <c r="D410" s="241">
        <f>COUNTIF($C$1:$C410,C410)</f>
        <v>4</v>
      </c>
      <c r="E410" s="241" t="str">
        <f t="shared" si="26"/>
        <v>Internet Access: Usage in Last Week4</v>
      </c>
      <c r="F410" s="86" t="s">
        <v>992</v>
      </c>
      <c r="G410" s="242">
        <v>0.2658479262672811</v>
      </c>
      <c r="H410" s="245">
        <v>102.03049684130818</v>
      </c>
    </row>
    <row r="411" spans="1:8">
      <c r="A411" s="86" t="str">
        <v>ONHOURS4</v>
      </c>
      <c r="B411" s="239">
        <v>410</v>
      </c>
      <c r="C411" s="86" t="s">
        <v>985</v>
      </c>
      <c r="D411" s="241">
        <f>COUNTIF($C$1:$C411,C411)</f>
        <v>5</v>
      </c>
      <c r="E411" s="241" t="str">
        <f t="shared" si="26"/>
        <v>Internet Access: Usage in Last Week5</v>
      </c>
      <c r="F411" s="86" t="s">
        <v>994</v>
      </c>
      <c r="G411" s="242">
        <v>0.29903225806451611</v>
      </c>
      <c r="H411" s="245">
        <v>103.6361698271597</v>
      </c>
    </row>
    <row r="412" spans="1:8">
      <c r="A412" s="86" t="str">
        <v>TECH18</v>
      </c>
      <c r="B412" s="239">
        <v>411</v>
      </c>
      <c r="C412" s="86" t="s">
        <v>996</v>
      </c>
      <c r="D412" s="241">
        <f>COUNTIF($C$1:$C412,C412)</f>
        <v>1</v>
      </c>
      <c r="E412" s="241" t="str">
        <f t="shared" si="26"/>
        <v>Technology at Home1</v>
      </c>
      <c r="F412" s="86" t="s">
        <v>997</v>
      </c>
      <c r="G412" s="242">
        <v>8.116129032258064E-2</v>
      </c>
      <c r="H412" s="245">
        <v>104.07562733852124</v>
      </c>
    </row>
    <row r="413" spans="1:8">
      <c r="A413" s="86" t="str">
        <v>TECH19</v>
      </c>
      <c r="B413" s="239">
        <v>412</v>
      </c>
      <c r="C413" s="86" t="s">
        <v>996</v>
      </c>
      <c r="D413" s="241">
        <f>COUNTIF($C$1:$C413,C413)</f>
        <v>2</v>
      </c>
      <c r="E413" s="241" t="str">
        <f t="shared" si="26"/>
        <v>Technology at Home2</v>
      </c>
      <c r="F413" s="86" t="s">
        <v>999</v>
      </c>
      <c r="G413" s="242">
        <v>0.22605069124423963</v>
      </c>
      <c r="H413" s="245">
        <v>99.850722124465648</v>
      </c>
    </row>
    <row r="414" spans="1:8">
      <c r="A414" s="86" t="str">
        <v>mobhas</v>
      </c>
      <c r="B414" s="239">
        <v>413</v>
      </c>
      <c r="C414" s="86" t="s">
        <v>1002</v>
      </c>
      <c r="D414" s="241">
        <f>COUNTIF($C$1:$C414,C414)</f>
        <v>1</v>
      </c>
      <c r="E414" s="241" t="str">
        <f t="shared" si="26"/>
        <v>Mobile phone1</v>
      </c>
      <c r="F414" s="86" t="s">
        <v>1003</v>
      </c>
      <c r="G414" s="242">
        <v>0.89285253456221181</v>
      </c>
      <c r="H414" s="245">
        <v>100.41486646760434</v>
      </c>
    </row>
    <row r="415" spans="1:8">
      <c r="A415" s="86" t="str">
        <v>mob_smart</v>
      </c>
      <c r="B415" s="239">
        <v>414</v>
      </c>
      <c r="C415" s="86" t="s">
        <v>1002</v>
      </c>
      <c r="D415" s="241">
        <f>COUNTIF($C$1:$C415,C415)</f>
        <v>2</v>
      </c>
      <c r="E415" s="241" t="str">
        <f t="shared" si="26"/>
        <v>Mobile phone2</v>
      </c>
      <c r="F415" s="86" t="s">
        <v>1005</v>
      </c>
      <c r="G415" s="242">
        <v>0.74600921658986163</v>
      </c>
      <c r="H415" s="245">
        <v>100.78147268849594</v>
      </c>
    </row>
    <row r="416" spans="1:8">
      <c r="A416" s="86" t="str">
        <v>ips_iphone</v>
      </c>
      <c r="B416" s="239">
        <v>415</v>
      </c>
      <c r="C416" s="86" t="s">
        <v>1002</v>
      </c>
      <c r="D416" s="241">
        <f>COUNTIF($C$1:$C416,C416)</f>
        <v>3</v>
      </c>
      <c r="E416" s="241" t="str">
        <f t="shared" si="26"/>
        <v>Mobile phone3</v>
      </c>
      <c r="F416" s="86" t="s">
        <v>1007</v>
      </c>
      <c r="G416" s="242">
        <v>0.32197235023041482</v>
      </c>
      <c r="H416" s="245">
        <v>102.24074491670289</v>
      </c>
    </row>
    <row r="417" spans="1:8">
      <c r="A417" s="86" t="str">
        <v>TECH29</v>
      </c>
      <c r="B417" s="239">
        <v>416</v>
      </c>
      <c r="C417" s="86" t="s">
        <v>1009</v>
      </c>
      <c r="D417" s="241">
        <f>COUNTIF($C$1:$C417,C417)</f>
        <v>1</v>
      </c>
      <c r="E417" s="241" t="str">
        <f t="shared" si="26"/>
        <v>Tablet Devices1</v>
      </c>
      <c r="F417" s="86" t="s">
        <v>1010</v>
      </c>
      <c r="G417" s="242">
        <v>0.48763594470046073</v>
      </c>
      <c r="H417" s="245">
        <v>103.02004940631804</v>
      </c>
    </row>
    <row r="418" spans="1:8">
      <c r="A418" s="86" t="str">
        <v>socmed_lessthanmonthly</v>
      </c>
      <c r="B418" s="239">
        <v>417</v>
      </c>
      <c r="C418" s="86" t="s">
        <v>1012</v>
      </c>
      <c r="D418" s="241">
        <f>COUNTIF($C$1:$C418,C418)</f>
        <v>1</v>
      </c>
      <c r="E418" s="241" t="str">
        <f t="shared" si="26"/>
        <v>Overall Social Media Activity1</v>
      </c>
      <c r="F418" s="86" t="s">
        <v>1013</v>
      </c>
      <c r="G418" s="242">
        <v>3.6230414746543774E-2</v>
      </c>
      <c r="H418" s="245">
        <v>99.803881846057664</v>
      </c>
    </row>
    <row r="419" spans="1:8">
      <c r="A419" s="86" t="str">
        <v>socmed_lessthanweekly</v>
      </c>
      <c r="B419" s="239">
        <v>418</v>
      </c>
      <c r="C419" s="86" t="s">
        <v>1012</v>
      </c>
      <c r="D419" s="241">
        <f>COUNTIF($C$1:$C419,C419)</f>
        <v>2</v>
      </c>
      <c r="E419" s="241" t="str">
        <f t="shared" si="26"/>
        <v>Overall Social Media Activity2</v>
      </c>
      <c r="F419" s="86" t="s">
        <v>1015</v>
      </c>
      <c r="G419" s="242">
        <v>5.2198156682027666E-2</v>
      </c>
      <c r="H419" s="245">
        <v>102.40908289135919</v>
      </c>
    </row>
    <row r="420" spans="1:8">
      <c r="A420" s="86" t="str">
        <v>socmed_weekly</v>
      </c>
      <c r="B420" s="239">
        <v>419</v>
      </c>
      <c r="C420" s="86" t="s">
        <v>1012</v>
      </c>
      <c r="D420" s="241">
        <f>COUNTIF($C$1:$C420,C420)</f>
        <v>3</v>
      </c>
      <c r="E420" s="241" t="str">
        <f t="shared" si="26"/>
        <v>Overall Social Media Activity3</v>
      </c>
      <c r="F420" s="86" t="s">
        <v>1017</v>
      </c>
      <c r="G420" s="242">
        <v>0.15915668202764977</v>
      </c>
      <c r="H420" s="245">
        <v>102.41439017189273</v>
      </c>
    </row>
    <row r="421" spans="1:8">
      <c r="A421" s="86" t="str">
        <v>socmed_daily</v>
      </c>
      <c r="B421" s="239">
        <v>420</v>
      </c>
      <c r="C421" s="86" t="s">
        <v>1012</v>
      </c>
      <c r="D421" s="241">
        <f>COUNTIF($C$1:$C421,C421)</f>
        <v>4</v>
      </c>
      <c r="E421" s="241" t="str">
        <f t="shared" si="26"/>
        <v>Overall Social Media Activity4</v>
      </c>
      <c r="F421" s="86" t="s">
        <v>1019</v>
      </c>
      <c r="G421" s="242">
        <v>0.50117050691244247</v>
      </c>
      <c r="H421" s="245">
        <v>99.837976352721654</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0.23176497695852535</v>
      </c>
      <c r="H422" s="245">
        <v>97.688465081085567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0.11820737327188942</v>
      </c>
      <c r="H423" s="245">
        <v>96.03701587365174</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0.26855760368663595</v>
      </c>
      <c r="H424" s="245">
        <v>99.875690334160922</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0.12669585253456223</v>
      </c>
      <c r="H425" s="245">
        <v>95.888299313529856</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0.16994930875576036</v>
      </c>
      <c r="H426" s="245">
        <v>99.193815811788127</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0.19173732718894013</v>
      </c>
      <c r="H427" s="245">
        <v>99.685598689574149</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0.46192626728110597</v>
      </c>
      <c r="H428" s="245">
        <v>99.815549372455536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0.22863594470046084</v>
      </c>
      <c r="H429" s="245">
        <v>99.067638700683275</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0.21717050691244238</v>
      </c>
      <c r="H430" s="245">
        <v>99.505734676444789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0.69350230414746561</v>
      </c>
      <c r="H431" s="245">
        <v>100.74516913059837</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0.32006912442396313</v>
      </c>
      <c r="H432" s="245">
        <v>100.18038064982262</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0.22505990783410137</v>
      </c>
      <c r="H433" s="245">
        <v>101.84539239527408</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5.3930875576036874E-2</v>
      </c>
      <c r="H434" s="245">
        <v>93.775820091151218</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5.3589861751152081E-2</v>
      </c>
      <c r="H435" s="245">
        <v>97.337710837315527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0.80870506912442408</v>
      </c>
      <c r="H436" s="245">
        <v>101.64018349233163</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0.62235483870967734</v>
      </c>
      <c r="H437" s="245">
        <v>100.22425659533172</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0.4481751152073733</v>
      </c>
      <c r="H438" s="245">
        <v>98.921069389575848</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5.2133640552995394E-2</v>
      </c>
      <c r="H439" s="245">
        <v>97.928211505520252</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0.36509677419354836</v>
      </c>
      <c r="H440" s="245">
        <v>99.805562742692985</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0.15005990783410139</v>
      </c>
      <c r="H441" s="245">
        <v>100.51630975359969</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0.15391705069124423</v>
      </c>
      <c r="H442" s="245">
        <v>99.557689552504613</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0.10560368663594469</v>
      </c>
      <c r="H443" s="245">
        <v>97.712853283817509</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0.10755760368663596</v>
      </c>
      <c r="H444" s="245">
        <v>101.58683285567551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0.18979262672811056</v>
      </c>
      <c r="H445" s="245">
        <v>96.916075666915688</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0.14138709677419353</v>
      </c>
      <c r="H446" s="245">
        <v>98.359284694254384</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6.5801843317972356E-2</v>
      </c>
      <c r="H447" s="245">
        <v>96.942727371729774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6.0866359447004595E-2</v>
      </c>
      <c r="H448" s="245">
        <v>97.083873662109326</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0.29704608294930879</v>
      </c>
      <c r="H449" s="245">
        <v>99.699428016655688</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5.1751152073732723E-2</v>
      </c>
      <c r="H450" s="245">
        <v>96.471763063058319</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0.55029953917050689</v>
      </c>
      <c r="H451" s="245">
        <v>100.90490150866542</v>
      </c>
    </row>
    <row r="452" spans="1:8">
      <c r="A452" s="86" t="str">
        <v>vod_subscribe</v>
      </c>
      <c r="B452" s="239">
        <v>451</v>
      </c>
      <c r="C452" s="86" t="s">
        <v>1082</v>
      </c>
      <c r="D452" s="241">
        <f>COUNTIF($C$1:$C452,C452)</f>
        <v>1</v>
      </c>
      <c r="E452" s="241" t="str">
        <f t="shared" si="27"/>
        <v>TV Subscription services1</v>
      </c>
      <c r="F452" s="86" t="s">
        <v>1083</v>
      </c>
      <c r="G452" s="242">
        <v>0.56749308755760364</v>
      </c>
      <c r="H452" s="245">
        <v>100.10051600244745</v>
      </c>
    </row>
    <row r="453" spans="1:8">
      <c r="A453" s="86" t="str">
        <v>vod_netflix</v>
      </c>
      <c r="B453" s="239">
        <v>452</v>
      </c>
      <c r="C453" s="86" t="s">
        <v>1082</v>
      </c>
      <c r="D453" s="241">
        <f>COUNTIF($C$1:$C453,C453)</f>
        <v>2</v>
      </c>
      <c r="E453" s="241" t="str">
        <f t="shared" si="27"/>
        <v>TV Subscription services2</v>
      </c>
      <c r="F453" s="86" t="s">
        <v>1085</v>
      </c>
      <c r="G453" s="242">
        <v>0.41624884792626726</v>
      </c>
      <c r="H453" s="245">
        <v>99.296729035599725</v>
      </c>
    </row>
    <row r="454" spans="1:8">
      <c r="A454" s="86" t="str">
        <v>vod_amzprime</v>
      </c>
      <c r="B454" s="239">
        <v>453</v>
      </c>
      <c r="C454" s="86" t="s">
        <v>1082</v>
      </c>
      <c r="D454" s="241">
        <f>COUNTIF($C$1:$C454,C454)</f>
        <v>3</v>
      </c>
      <c r="E454" s="241" t="str">
        <f t="shared" si="27"/>
        <v>TV Subscription services3</v>
      </c>
      <c r="F454" s="86" t="s">
        <v>1087</v>
      </c>
      <c r="G454" s="242">
        <v>0.2496774193548387</v>
      </c>
      <c r="H454" s="245">
        <v>100.04076311605066</v>
      </c>
    </row>
    <row r="455" spans="1:8">
      <c r="A455" s="86" t="str">
        <v>vod_skyplayer</v>
      </c>
      <c r="B455" s="239">
        <v>454</v>
      </c>
      <c r="C455" s="86" t="s">
        <v>1082</v>
      </c>
      <c r="D455" s="241">
        <f>COUNTIF($C$1:$C455,C455)</f>
        <v>4</v>
      </c>
      <c r="E455" s="241" t="str">
        <f t="shared" si="27"/>
        <v>TV Subscription services4</v>
      </c>
      <c r="F455" s="86" t="s">
        <v>1089</v>
      </c>
      <c r="G455" s="242">
        <v>0.11770506912442397</v>
      </c>
      <c r="H455" s="245">
        <v>102.31675558060738</v>
      </c>
    </row>
    <row r="456" spans="1:8">
      <c r="A456" s="86" t="str">
        <v>vod_skygo</v>
      </c>
      <c r="B456" s="239">
        <v>455</v>
      </c>
      <c r="C456" s="86" t="s">
        <v>1082</v>
      </c>
      <c r="D456" s="241">
        <f>COUNTIF($C$1:$C456,C456)</f>
        <v>5</v>
      </c>
      <c r="E456" s="241" t="str">
        <f t="shared" si="27"/>
        <v>TV Subscription services5</v>
      </c>
      <c r="F456" s="86" t="s">
        <v>1091</v>
      </c>
      <c r="G456" s="242">
        <v>9.9585253456221198E-2</v>
      </c>
      <c r="H456" s="245">
        <v>100.49170833662065</v>
      </c>
    </row>
    <row r="457" spans="1:8">
      <c r="A457" s="86" t="str">
        <v>vod_nowtv</v>
      </c>
      <c r="B457" s="239">
        <v>456</v>
      </c>
      <c r="C457" s="86" t="s">
        <v>1082</v>
      </c>
      <c r="D457" s="241">
        <f>COUNTIF($C$1:$C457,C457)</f>
        <v>6</v>
      </c>
      <c r="E457" s="241" t="str">
        <f t="shared" si="27"/>
        <v>TV Subscription services6</v>
      </c>
      <c r="F457" s="86" t="s">
        <v>1093</v>
      </c>
      <c r="G457" s="242">
        <v>0.111110599078341</v>
      </c>
      <c r="H457" s="245">
        <v>100.35690514018253</v>
      </c>
    </row>
    <row r="458" spans="1:8">
      <c r="A458" s="86" t="str">
        <v>vod_eetv</v>
      </c>
      <c r="B458" s="239">
        <v>457</v>
      </c>
      <c r="C458" s="86" t="s">
        <v>1082</v>
      </c>
      <c r="D458" s="241">
        <f>COUNTIF($C$1:$C458,C458)</f>
        <v>7</v>
      </c>
      <c r="E458" s="241" t="str">
        <f t="shared" si="27"/>
        <v>TV Subscription services7</v>
      </c>
      <c r="F458" s="86" t="s">
        <v>1095</v>
      </c>
      <c r="G458" s="242">
        <v>4.7658986175115207E-2</v>
      </c>
      <c r="H458" s="245">
        <v>97.927301825532751</v>
      </c>
    </row>
    <row r="459" spans="1:8">
      <c r="A459" s="86" t="str">
        <v>vod_appletv</v>
      </c>
      <c r="B459" s="239">
        <v>458</v>
      </c>
      <c r="C459" s="86" t="s">
        <v>1082</v>
      </c>
      <c r="D459" s="241">
        <f>COUNTIF($C$1:$C459,C459)</f>
        <v>8</v>
      </c>
      <c r="E459" s="241" t="str">
        <f t="shared" si="27"/>
        <v>TV Subscription services8</v>
      </c>
      <c r="F459" s="86" t="s">
        <v>1097</v>
      </c>
      <c r="G459" s="242">
        <v>5.8875576036866356E-2</v>
      </c>
      <c r="H459" s="245">
        <v>99.195426931069548</v>
      </c>
    </row>
    <row r="460" spans="1:8">
      <c r="A460" s="86" t="str">
        <v>vod_btsport</v>
      </c>
      <c r="B460" s="239">
        <v>459</v>
      </c>
      <c r="C460" s="86" t="s">
        <v>1082</v>
      </c>
      <c r="D460" s="241">
        <f>COUNTIF($C$1:$C460,C460)</f>
        <v>9</v>
      </c>
      <c r="E460" s="241" t="str">
        <f t="shared" si="27"/>
        <v>TV Subscription services9</v>
      </c>
      <c r="F460" s="86" t="s">
        <v>1099</v>
      </c>
      <c r="G460" s="242">
        <v>0.10154838709677419</v>
      </c>
      <c r="H460" s="245">
        <v>99.607166320813562</v>
      </c>
    </row>
    <row r="461" spans="1:8">
      <c r="A461" s="86" t="str">
        <v>vod_settop</v>
      </c>
      <c r="B461" s="239">
        <v>460</v>
      </c>
      <c r="C461" s="86" t="s">
        <v>1082</v>
      </c>
      <c r="D461" s="241">
        <f>COUNTIF($C$1:$C461,C461)</f>
        <v>10</v>
      </c>
      <c r="E461" s="241" t="str">
        <f t="shared" si="27"/>
        <v>TV Subscription services10</v>
      </c>
      <c r="F461" s="86" t="s">
        <v>1101</v>
      </c>
      <c r="G461" s="242">
        <v>0.19564055299539171</v>
      </c>
      <c r="H461" s="245">
        <v>100.73040379466029</v>
      </c>
    </row>
    <row r="462" spans="1:8">
      <c r="A462" s="86" t="str">
        <v>vod_free</v>
      </c>
      <c r="B462" s="239">
        <v>461</v>
      </c>
      <c r="C462" s="86" t="s">
        <v>1103</v>
      </c>
      <c r="D462" s="241">
        <f>COUNTIF($C$1:$C462,C462)</f>
        <v>1</v>
      </c>
      <c r="E462" s="241" t="str">
        <f t="shared" si="27"/>
        <v>TV free online catchup / video services1</v>
      </c>
      <c r="F462" s="86" t="s">
        <v>1104</v>
      </c>
      <c r="G462" s="242">
        <v>0.4660230414746544</v>
      </c>
      <c r="H462" s="245">
        <v>99.870952490928957</v>
      </c>
    </row>
    <row r="463" spans="1:8">
      <c r="A463" s="86" t="str">
        <v>vod_youtube</v>
      </c>
      <c r="B463" s="239">
        <v>462</v>
      </c>
      <c r="C463" s="86" t="s">
        <v>1103</v>
      </c>
      <c r="D463" s="241">
        <f>COUNTIF($C$1:$C463,C463)</f>
        <v>2</v>
      </c>
      <c r="E463" s="241" t="str">
        <f t="shared" si="27"/>
        <v>TV free online catchup / video services2</v>
      </c>
      <c r="F463" s="86" t="s">
        <v>1106</v>
      </c>
      <c r="G463" s="242">
        <v>0.23009216589861756</v>
      </c>
      <c r="H463" s="245">
        <v>97.971631655224698</v>
      </c>
    </row>
    <row r="464" spans="1:8">
      <c r="A464" s="86" t="str">
        <v>vod_iplayer</v>
      </c>
      <c r="B464" s="239">
        <v>463</v>
      </c>
      <c r="C464" s="86" t="s">
        <v>1103</v>
      </c>
      <c r="D464" s="241">
        <f>COUNTIF($C$1:$C464,C464)</f>
        <v>3</v>
      </c>
      <c r="E464" s="241" t="str">
        <f t="shared" si="27"/>
        <v>TV free online catchup / video services3</v>
      </c>
      <c r="F464" s="86" t="s">
        <v>1108</v>
      </c>
      <c r="G464" s="242">
        <v>0.28721658986175119</v>
      </c>
      <c r="H464" s="245">
        <v>101.51592563140764</v>
      </c>
    </row>
    <row r="465" spans="1:8">
      <c r="A465" s="86" t="str">
        <v>vod_itvhub</v>
      </c>
      <c r="B465" s="239">
        <v>464</v>
      </c>
      <c r="C465" s="86" t="s">
        <v>1103</v>
      </c>
      <c r="D465" s="241">
        <f>COUNTIF($C$1:$C465,C465)</f>
        <v>4</v>
      </c>
      <c r="E465" s="241" t="str">
        <f t="shared" si="27"/>
        <v>TV free online catchup / video services4</v>
      </c>
      <c r="F465" s="86" t="s">
        <v>1110</v>
      </c>
      <c r="G465" s="242">
        <v>0.18234562211981567</v>
      </c>
      <c r="H465" s="245">
        <v>100.30156287620748</v>
      </c>
    </row>
    <row r="466" spans="1:8">
      <c r="A466" s="86" t="str">
        <v>vod_all4</v>
      </c>
      <c r="B466" s="239">
        <v>465</v>
      </c>
      <c r="C466" s="86" t="s">
        <v>1103</v>
      </c>
      <c r="D466" s="241">
        <f>COUNTIF($C$1:$C466,C466)</f>
        <v>5</v>
      </c>
      <c r="E466" s="241" t="str">
        <f t="shared" si="27"/>
        <v>TV free online catchup / video services5</v>
      </c>
      <c r="F466" s="86" t="s">
        <v>1112</v>
      </c>
      <c r="G466" s="242">
        <v>0.15590322580645163</v>
      </c>
      <c r="H466" s="245">
        <v>98.781395477090413</v>
      </c>
    </row>
    <row r="467" spans="1:8">
      <c r="A467" s="86" t="str">
        <v>vod_demand5</v>
      </c>
      <c r="B467" s="239">
        <v>466</v>
      </c>
      <c r="C467" s="86" t="s">
        <v>1103</v>
      </c>
      <c r="D467" s="241">
        <f>COUNTIF($C$1:$C467,C467)</f>
        <v>6</v>
      </c>
      <c r="E467" s="241" t="str">
        <f t="shared" si="27"/>
        <v>TV free online catchup / video services6</v>
      </c>
      <c r="F467" s="86" t="s">
        <v>1114</v>
      </c>
      <c r="G467" s="242">
        <v>7.5645161290322588E-2</v>
      </c>
      <c r="H467" s="245">
        <v>97.010291171814643</v>
      </c>
    </row>
    <row r="468" spans="1:8">
      <c r="A468" s="86" t="str">
        <v>vod_stvplayer</v>
      </c>
      <c r="B468" s="239">
        <v>467</v>
      </c>
      <c r="C468" s="86" t="s">
        <v>1103</v>
      </c>
      <c r="D468" s="241">
        <f>COUNTIF($C$1:$C468,C468)</f>
        <v>7</v>
      </c>
      <c r="E468" s="241" t="str">
        <f t="shared" si="27"/>
        <v>TV free online catchup / video services7</v>
      </c>
      <c r="F468" s="86" t="s">
        <v>1116</v>
      </c>
      <c r="G468" s="242">
        <v>5.4995391705069133E-2</v>
      </c>
      <c r="H468" s="245">
        <v>98.296918058850451</v>
      </c>
    </row>
    <row r="469" spans="1:8">
      <c r="A469" s="86" t="str">
        <v>bookholiday</v>
      </c>
      <c r="B469" s="239">
        <v>468</v>
      </c>
      <c r="C469" s="86" t="s">
        <v>1118</v>
      </c>
      <c r="D469" s="241">
        <f>COUNTIF($C$1:$C469,C469)</f>
        <v>1</v>
      </c>
      <c r="E469" s="241" t="str">
        <f t="shared" si="27"/>
        <v>Online activity (one or more times per week)1</v>
      </c>
      <c r="F469" s="86" t="s">
        <v>1119</v>
      </c>
      <c r="G469" s="242">
        <v>5.9576036866359448E-2</v>
      </c>
      <c r="H469" s="245">
        <v>97.20911488818993</v>
      </c>
    </row>
    <row r="470" spans="1:8">
      <c r="A470" s="86" t="str">
        <v>gambling</v>
      </c>
      <c r="B470" s="239">
        <v>469</v>
      </c>
      <c r="C470" s="86" t="s">
        <v>1118</v>
      </c>
      <c r="D470" s="241">
        <f>COUNTIF($C$1:$C470,C470)</f>
        <v>2</v>
      </c>
      <c r="E470" s="241" t="str">
        <f t="shared" si="27"/>
        <v>Online activity (one or more times per week)2</v>
      </c>
      <c r="F470" s="86" t="s">
        <v>1121</v>
      </c>
      <c r="G470" s="242">
        <v>0.13276497695852535</v>
      </c>
      <c r="H470" s="245">
        <v>97.133254722438977</v>
      </c>
    </row>
    <row r="471" spans="1:8">
      <c r="A471" s="86" t="str">
        <v>managefinances</v>
      </c>
      <c r="B471" s="239">
        <v>470</v>
      </c>
      <c r="C471" s="86" t="s">
        <v>1118</v>
      </c>
      <c r="D471" s="241">
        <f>COUNTIF($C$1:$C471,C471)</f>
        <v>3</v>
      </c>
      <c r="E471" s="241" t="str">
        <f t="shared" si="27"/>
        <v>Online activity (one or more times per week)3</v>
      </c>
      <c r="F471" s="86" t="s">
        <v>1123</v>
      </c>
      <c r="G471" s="242">
        <v>0.59606451612903211</v>
      </c>
      <c r="H471" s="245">
        <v>100.51935997870574</v>
      </c>
    </row>
    <row r="472" spans="1:8">
      <c r="A472" s="86" t="str">
        <v>auctions</v>
      </c>
      <c r="B472" s="239">
        <v>471</v>
      </c>
      <c r="C472" s="86" t="s">
        <v>1118</v>
      </c>
      <c r="D472" s="241">
        <f>COUNTIF($C$1:$C472,C472)</f>
        <v>4</v>
      </c>
      <c r="E472" s="241" t="str">
        <f t="shared" si="27"/>
        <v>Online activity (one or more times per week)4</v>
      </c>
      <c r="F472" s="86" t="s">
        <v>1125</v>
      </c>
      <c r="G472" s="242">
        <v>0.20400000000000004</v>
      </c>
      <c r="H472" s="245">
        <v>100.02580201924118</v>
      </c>
    </row>
    <row r="473" spans="1:8">
      <c r="A473" s="86" t="str">
        <v>shopping</v>
      </c>
      <c r="B473" s="239">
        <v>472</v>
      </c>
      <c r="C473" s="86" t="s">
        <v>1118</v>
      </c>
      <c r="D473" s="241">
        <f>COUNTIF($C$1:$C473,C473)</f>
        <v>5</v>
      </c>
      <c r="E473" s="241" t="str">
        <f t="shared" si="27"/>
        <v>Online activity (one or more times per week)5</v>
      </c>
      <c r="F473" s="86" t="s">
        <v>1127</v>
      </c>
      <c r="G473" s="242">
        <v>0.28075576036866356</v>
      </c>
      <c r="H473" s="245">
        <v>100.37394364814321</v>
      </c>
    </row>
    <row r="474" spans="1:8">
      <c r="A474" s="86" t="str">
        <v>souceinfo</v>
      </c>
      <c r="B474" s="239">
        <v>473</v>
      </c>
      <c r="C474" s="86" t="s">
        <v>1118</v>
      </c>
      <c r="D474" s="241">
        <f>COUNTIF($C$1:$C474,C474)</f>
        <v>6</v>
      </c>
      <c r="E474" s="241" t="str">
        <f t="shared" si="27"/>
        <v>Online activity (one or more times per week)6</v>
      </c>
      <c r="F474" s="86" t="s">
        <v>1129</v>
      </c>
      <c r="G474" s="242">
        <v>0.53743778801843312</v>
      </c>
      <c r="H474" s="245">
        <v>101.12906921355467</v>
      </c>
    </row>
    <row r="475" spans="1:8">
      <c r="A475" s="86" t="str">
        <v>searchengine</v>
      </c>
      <c r="B475" s="239">
        <v>474</v>
      </c>
      <c r="C475" s="86" t="s">
        <v>1118</v>
      </c>
      <c r="D475" s="241">
        <f>COUNTIF($C$1:$C475,C475)</f>
        <v>7</v>
      </c>
      <c r="E475" s="241" t="str">
        <f t="shared" si="27"/>
        <v>Online activity (one or more times per week)7</v>
      </c>
      <c r="F475" s="86" t="s">
        <v>1131</v>
      </c>
      <c r="G475" s="242">
        <v>0.83270046082949312</v>
      </c>
      <c r="H475" s="245">
        <v>101.27994506225473</v>
      </c>
    </row>
    <row r="476" spans="1:8">
      <c r="A476" s="86" t="str">
        <v>res_cars</v>
      </c>
      <c r="B476" s="239">
        <v>475</v>
      </c>
      <c r="C476" s="86" t="s">
        <v>1133</v>
      </c>
      <c r="D476" s="241">
        <f>COUNTIF($C$1:$C476,C476)</f>
        <v>1</v>
      </c>
      <c r="E476" s="241" t="str">
        <f t="shared" si="27"/>
        <v>Researched the last purchase online before buying1</v>
      </c>
      <c r="F476" s="86" t="s">
        <v>1134</v>
      </c>
      <c r="G476" s="242">
        <v>0.50854838709677419</v>
      </c>
      <c r="H476" s="245">
        <v>101.08201006042073</v>
      </c>
    </row>
    <row r="477" spans="1:8">
      <c r="A477" s="86" t="str">
        <v>res_tech</v>
      </c>
      <c r="B477" s="239">
        <v>476</v>
      </c>
      <c r="C477" s="86" t="s">
        <v>1133</v>
      </c>
      <c r="D477" s="241">
        <f>COUNTIF($C$1:$C477,C477)</f>
        <v>2</v>
      </c>
      <c r="E477" s="241" t="str">
        <f t="shared" si="27"/>
        <v>Researched the last purchase online before buying2</v>
      </c>
      <c r="F477" s="86" t="s">
        <v>1136</v>
      </c>
      <c r="G477" s="242">
        <v>0.73862672811059915</v>
      </c>
      <c r="H477" s="245">
        <v>101.20302791035414</v>
      </c>
    </row>
    <row r="478" spans="1:8">
      <c r="A478" s="86" t="str">
        <v>res_tickets</v>
      </c>
      <c r="B478" s="239">
        <v>477</v>
      </c>
      <c r="C478" s="86" t="s">
        <v>1133</v>
      </c>
      <c r="D478" s="241">
        <f>COUNTIF($C$1:$C478,C478)</f>
        <v>3</v>
      </c>
      <c r="E478" s="241" t="str">
        <f t="shared" si="27"/>
        <v>Researched the last purchase online before buying3</v>
      </c>
      <c r="F478" s="86" t="s">
        <v>1138</v>
      </c>
      <c r="G478" s="242">
        <v>0.74946543778801833</v>
      </c>
      <c r="H478" s="245">
        <v>101.85253236234388</v>
      </c>
    </row>
    <row r="479" spans="1:8">
      <c r="A479" s="86" t="str">
        <v>res_clothes</v>
      </c>
      <c r="B479" s="239">
        <v>478</v>
      </c>
      <c r="C479" s="86" t="s">
        <v>1133</v>
      </c>
      <c r="D479" s="241">
        <f>COUNTIF($C$1:$C479,C479)</f>
        <v>4</v>
      </c>
      <c r="E479" s="241" t="str">
        <f t="shared" si="27"/>
        <v>Researched the last purchase online before buying4</v>
      </c>
      <c r="F479" s="86" t="s">
        <v>1140</v>
      </c>
      <c r="G479" s="242">
        <v>0.59686175115207385</v>
      </c>
      <c r="H479" s="245">
        <v>100.45628981210808</v>
      </c>
    </row>
    <row r="480" spans="1:8">
      <c r="A480" s="86" t="str">
        <v>res_groceries</v>
      </c>
      <c r="B480" s="239">
        <v>479</v>
      </c>
      <c r="C480" s="86" t="s">
        <v>1133</v>
      </c>
      <c r="D480" s="241">
        <f>COUNTIF($C$1:$C480,C480)</f>
        <v>5</v>
      </c>
      <c r="E480" s="241" t="str">
        <f t="shared" si="27"/>
        <v>Researched the last purchase online before buying5</v>
      </c>
      <c r="F480" s="86" t="s">
        <v>1142</v>
      </c>
      <c r="G480" s="242">
        <v>0.34080645161290324</v>
      </c>
      <c r="H480" s="245">
        <v>100.94592521819663</v>
      </c>
    </row>
    <row r="481" spans="1:8">
      <c r="A481" s="86" t="str">
        <v>res_holidays</v>
      </c>
      <c r="B481" s="239">
        <v>480</v>
      </c>
      <c r="C481" s="86" t="s">
        <v>1133</v>
      </c>
      <c r="D481" s="241">
        <f>COUNTIF($C$1:$C481,C481)</f>
        <v>6</v>
      </c>
      <c r="E481" s="241" t="str">
        <f t="shared" si="27"/>
        <v>Researched the last purchase online before buying6</v>
      </c>
      <c r="F481" s="86" t="s">
        <v>1144</v>
      </c>
      <c r="G481" s="242">
        <v>0.80871889400921682</v>
      </c>
      <c r="H481" s="245">
        <v>101.59207723141095</v>
      </c>
    </row>
    <row r="482" spans="1:8">
      <c r="A482" s="86" t="str">
        <v>res_domesticappl</v>
      </c>
      <c r="B482" s="239">
        <v>481</v>
      </c>
      <c r="C482" s="86" t="s">
        <v>1133</v>
      </c>
      <c r="D482" s="241">
        <f>COUNTIF($C$1:$C482,C482)</f>
        <v>7</v>
      </c>
      <c r="E482" s="241" t="str">
        <f t="shared" si="27"/>
        <v>Researched the last purchase online before buying7</v>
      </c>
      <c r="F482" s="86" t="s">
        <v>1146</v>
      </c>
      <c r="G482" s="242">
        <v>0.68558986175115189</v>
      </c>
      <c r="H482" s="245">
        <v>101.18282354096873</v>
      </c>
    </row>
    <row r="483" spans="1:8">
      <c r="A483" s="86" t="str">
        <v>res_luxurygoods</v>
      </c>
      <c r="B483" s="239">
        <v>482</v>
      </c>
      <c r="C483" s="86" t="s">
        <v>1133</v>
      </c>
      <c r="D483" s="241">
        <f>COUNTIF($C$1:$C483,C483)</f>
        <v>8</v>
      </c>
      <c r="E483" s="241" t="str">
        <f t="shared" si="27"/>
        <v>Researched the last purchase online before buying8</v>
      </c>
      <c r="F483" s="86" t="s">
        <v>1148</v>
      </c>
      <c r="G483" s="242">
        <v>0.66718894009216589</v>
      </c>
      <c r="H483" s="245">
        <v>101.14682180315353</v>
      </c>
    </row>
    <row r="484" spans="1:8">
      <c r="A484" s="86" t="str">
        <v>res_music</v>
      </c>
      <c r="B484" s="239">
        <v>483</v>
      </c>
      <c r="C484" s="86" t="s">
        <v>1133</v>
      </c>
      <c r="D484" s="241">
        <f>COUNTIF($C$1:$C484,C484)</f>
        <v>9</v>
      </c>
      <c r="E484" s="241" t="str">
        <f t="shared" si="27"/>
        <v>Researched the last purchase online before buying9</v>
      </c>
      <c r="F484" s="86" t="s">
        <v>1150</v>
      </c>
      <c r="G484" s="242">
        <v>0.80228110599078339</v>
      </c>
      <c r="H484" s="245">
        <v>100.9411569397117</v>
      </c>
    </row>
    <row r="485" spans="1:8">
      <c r="A485" s="86" t="str">
        <v>res_finance</v>
      </c>
      <c r="B485" s="239">
        <v>484</v>
      </c>
      <c r="C485" s="86" t="s">
        <v>1133</v>
      </c>
      <c r="D485" s="241">
        <f>COUNTIF($C$1:$C485,C485)</f>
        <v>10</v>
      </c>
      <c r="E485" s="241" t="str">
        <f t="shared" si="27"/>
        <v>Researched the last purchase online before buying10</v>
      </c>
      <c r="F485" s="86" t="s">
        <v>1152</v>
      </c>
      <c r="G485" s="242">
        <v>0.75114746543778799</v>
      </c>
      <c r="H485" s="245">
        <v>101.16018790569193</v>
      </c>
    </row>
    <row r="486" spans="1:8">
      <c r="A486" s="86" t="str">
        <v>res_groomingprod</v>
      </c>
      <c r="B486" s="239">
        <v>485</v>
      </c>
      <c r="C486" s="86" t="s">
        <v>1133</v>
      </c>
      <c r="D486" s="241">
        <f>COUNTIF($C$1:$C486,C486)</f>
        <v>11</v>
      </c>
      <c r="E486" s="241" t="str">
        <f t="shared" si="27"/>
        <v>Researched the last purchase online before buying11</v>
      </c>
      <c r="F486" s="86" t="s">
        <v>1154</v>
      </c>
      <c r="G486" s="242">
        <v>0.50275115207373267</v>
      </c>
      <c r="H486" s="245">
        <v>101.75205212753475</v>
      </c>
    </row>
    <row r="487" spans="1:8">
      <c r="A487" s="86" t="str">
        <v>res_alcohol</v>
      </c>
      <c r="B487" s="239">
        <v>486</v>
      </c>
      <c r="C487" s="86" t="s">
        <v>1133</v>
      </c>
      <c r="D487" s="241">
        <f>COUNTIF($C$1:$C487,C487)</f>
        <v>12</v>
      </c>
      <c r="E487" s="241" t="str">
        <f t="shared" si="27"/>
        <v>Researched the last purchase online before buying12</v>
      </c>
      <c r="F487" s="86" t="s">
        <v>1156</v>
      </c>
      <c r="G487" s="242">
        <v>0.28221658986175119</v>
      </c>
      <c r="H487" s="245">
        <v>102.24386391818456</v>
      </c>
    </row>
    <row r="488" spans="1:8">
      <c r="A488" s="86" t="str">
        <v>res_gaming</v>
      </c>
      <c r="B488" s="239">
        <v>487</v>
      </c>
      <c r="C488" s="86" t="s">
        <v>1133</v>
      </c>
      <c r="D488" s="241">
        <f>COUNTIF($C$1:$C488,C488)</f>
        <v>13</v>
      </c>
      <c r="E488" s="241" t="str">
        <f t="shared" si="27"/>
        <v>Researched the last purchase online before buying13</v>
      </c>
      <c r="F488" s="86" t="s">
        <v>1158</v>
      </c>
      <c r="G488" s="242">
        <v>0.75691705069124426</v>
      </c>
      <c r="H488" s="245">
        <v>101.54330929542614</v>
      </c>
    </row>
    <row r="489" spans="1:8">
      <c r="A489" s="86" t="str">
        <v>res_sportsequip</v>
      </c>
      <c r="B489" s="239">
        <v>488</v>
      </c>
      <c r="C489" s="86" t="s">
        <v>1133</v>
      </c>
      <c r="D489" s="241">
        <f>COUNTIF($C$1:$C489,C489)</f>
        <v>14</v>
      </c>
      <c r="E489" s="241" t="str">
        <f t="shared" si="27"/>
        <v>Researched the last purchase online before buying14</v>
      </c>
      <c r="F489" s="86" t="s">
        <v>1160</v>
      </c>
      <c r="G489" s="242">
        <v>0.62035483870967734</v>
      </c>
      <c r="H489" s="245">
        <v>102.13611552530261</v>
      </c>
    </row>
    <row r="490" spans="1:8">
      <c r="A490" s="86" t="str">
        <v>res_diy</v>
      </c>
      <c r="B490" s="239">
        <v>489</v>
      </c>
      <c r="C490" s="86" t="s">
        <v>1133</v>
      </c>
      <c r="D490" s="241">
        <f>COUNTIF($C$1:$C490,C490)</f>
        <v>15</v>
      </c>
      <c r="E490" s="241" t="str">
        <f t="shared" si="27"/>
        <v>Researched the last purchase online before buying15</v>
      </c>
      <c r="F490" s="86" t="s">
        <v>1162</v>
      </c>
      <c r="G490" s="242">
        <v>0.51458525345622119</v>
      </c>
      <c r="H490" s="245">
        <v>100.58294032100335</v>
      </c>
    </row>
    <row r="491" spans="1:8">
      <c r="A491" s="86" t="str">
        <v>pur_onl_cars</v>
      </c>
      <c r="B491" s="239">
        <v>490</v>
      </c>
      <c r="C491" s="86" t="s">
        <v>1164</v>
      </c>
      <c r="D491" s="241">
        <f>COUNTIF($C$1:$C491,C491)</f>
        <v>1</v>
      </c>
      <c r="E491" s="241" t="str">
        <f t="shared" si="27"/>
        <v>Bought the last purchase online using any device1</v>
      </c>
      <c r="F491" s="86" t="s">
        <v>1134</v>
      </c>
      <c r="G491" s="242">
        <v>9.5539170506912449E-2</v>
      </c>
      <c r="H491" s="245">
        <v>100.75896226920791</v>
      </c>
    </row>
    <row r="492" spans="1:8">
      <c r="A492" s="86" t="str">
        <v>pur_onl_tech</v>
      </c>
      <c r="B492" s="239">
        <v>491</v>
      </c>
      <c r="C492" s="86" t="s">
        <v>1164</v>
      </c>
      <c r="D492" s="241">
        <f>COUNTIF($C$1:$C492,C492)</f>
        <v>2</v>
      </c>
      <c r="E492" s="241" t="str">
        <f t="shared" si="27"/>
        <v>Bought the last purchase online using any device2</v>
      </c>
      <c r="F492" s="86" t="s">
        <v>1136</v>
      </c>
      <c r="G492" s="242">
        <v>0.45504147465437794</v>
      </c>
      <c r="H492" s="245">
        <v>100.56732482496929</v>
      </c>
    </row>
    <row r="493" spans="1:8">
      <c r="A493" s="130" t="str">
        <v>pur_onl_tickets</v>
      </c>
      <c r="B493" s="239">
        <v>492</v>
      </c>
      <c r="C493" s="130" t="s">
        <v>1164</v>
      </c>
      <c r="D493" s="241">
        <f>COUNTIF($C$1:$C493,C493)</f>
        <v>3</v>
      </c>
      <c r="E493" s="241" t="str">
        <f t="shared" si="27"/>
        <v>Bought the last purchase online using any device3</v>
      </c>
      <c r="F493" s="130" t="s">
        <v>1138</v>
      </c>
      <c r="G493" s="243">
        <v>0.40984792626728112</v>
      </c>
      <c r="H493" s="246">
        <v>102.27198530622591</v>
      </c>
    </row>
    <row r="494" spans="1:8">
      <c r="A494" s="130" t="str">
        <v>pur_onl_clothes</v>
      </c>
      <c r="B494" s="239">
        <v>493</v>
      </c>
      <c r="C494" s="130" t="s">
        <v>1164</v>
      </c>
      <c r="D494" s="241">
        <f>COUNTIF($C$1:$C494,C494)</f>
        <v>4</v>
      </c>
      <c r="E494" s="241" t="str">
        <f t="shared" si="27"/>
        <v>Bought the last purchase online using any device4</v>
      </c>
      <c r="F494" s="130" t="s">
        <v>1140</v>
      </c>
      <c r="G494" s="243">
        <v>0.42724423963133634</v>
      </c>
      <c r="H494" s="246">
        <v>100.56902465758857</v>
      </c>
    </row>
    <row r="495" spans="1:8">
      <c r="A495" s="130" t="str">
        <v>pur_onl_groceries</v>
      </c>
      <c r="B495" s="239">
        <v>494</v>
      </c>
      <c r="C495" s="130" t="s">
        <v>1164</v>
      </c>
      <c r="D495" s="241">
        <f>COUNTIF($C$1:$C495,C495)</f>
        <v>5</v>
      </c>
      <c r="E495" s="241" t="str">
        <f t="shared" si="27"/>
        <v>Bought the last purchase online using any device5</v>
      </c>
      <c r="F495" s="130" t="s">
        <v>1142</v>
      </c>
      <c r="G495" s="243">
        <v>0.22289861751152074</v>
      </c>
      <c r="H495" s="246">
        <v>102.00198596977987</v>
      </c>
    </row>
    <row r="496" spans="1:8">
      <c r="A496" s="130" t="str">
        <v>pur_onl_holidays</v>
      </c>
      <c r="B496" s="239">
        <v>495</v>
      </c>
      <c r="C496" s="130" t="s">
        <v>1164</v>
      </c>
      <c r="D496" s="241">
        <f>COUNTIF($C$1:$C496,C496)</f>
        <v>6</v>
      </c>
      <c r="E496" s="241" t="str">
        <f t="shared" si="27"/>
        <v>Bought the last purchase online using any device6</v>
      </c>
      <c r="F496" s="130" t="s">
        <v>1144</v>
      </c>
      <c r="G496" s="243">
        <v>0.49312903225806459</v>
      </c>
      <c r="H496" s="246">
        <v>103.08647614957691</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0.378447004608295</v>
      </c>
      <c r="H497" s="246">
        <v>101.00478226644125</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0.19929032258064514</v>
      </c>
      <c r="H498" s="246">
        <v>99.47805277281941</v>
      </c>
    </row>
    <row r="499" spans="1:8">
      <c r="A499" s="130" t="str">
        <v>pur_onl_music</v>
      </c>
      <c r="B499" s="239">
        <v>498</v>
      </c>
      <c r="C499" s="130" t="s">
        <v>1164</v>
      </c>
      <c r="D499" s="241">
        <f>COUNTIF($C$1:$C499,C499)</f>
        <v>9</v>
      </c>
      <c r="E499" s="241" t="str">
        <f t="shared" si="27"/>
        <v>Bought the last purchase online using any device9</v>
      </c>
      <c r="F499" s="130" t="s">
        <v>1150</v>
      </c>
      <c r="G499" s="243">
        <v>0.42707834101382497</v>
      </c>
      <c r="H499" s="246">
        <v>100.38676684482235</v>
      </c>
    </row>
    <row r="500" spans="1:8">
      <c r="A500" s="130" t="str">
        <v>pur_onl_finance</v>
      </c>
      <c r="B500" s="239">
        <v>499</v>
      </c>
      <c r="C500" s="130" t="s">
        <v>1164</v>
      </c>
      <c r="D500" s="241">
        <f>COUNTIF($C$1:$C500,C500)</f>
        <v>10</v>
      </c>
      <c r="E500" s="241" t="str">
        <f t="shared" si="27"/>
        <v>Bought the last purchase online using any device10</v>
      </c>
      <c r="F500" s="130" t="s">
        <v>1152</v>
      </c>
      <c r="G500" s="243">
        <v>0.48419354838709672</v>
      </c>
      <c r="H500" s="246">
        <v>102.24859478532441</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0.28069585253456225</v>
      </c>
      <c r="H501" s="246">
        <v>101.26627769053884</v>
      </c>
    </row>
    <row r="502" spans="1:8">
      <c r="A502" s="130" t="str">
        <v>pur_onl_alcohol</v>
      </c>
      <c r="B502" s="239">
        <v>501</v>
      </c>
      <c r="C502" s="130" t="s">
        <v>1164</v>
      </c>
      <c r="D502" s="241">
        <f>COUNTIF($C$1:$C502,C502)</f>
        <v>12</v>
      </c>
      <c r="E502" s="241" t="str">
        <f t="shared" si="27"/>
        <v>Bought the last purchase online using any device12</v>
      </c>
      <c r="F502" s="130" t="s">
        <v>1156</v>
      </c>
      <c r="G502" s="243">
        <v>0.14474654377880186</v>
      </c>
      <c r="H502" s="246">
        <v>103.9738894186216</v>
      </c>
    </row>
    <row r="503" spans="1:8">
      <c r="A503" s="130" t="str">
        <v>pur_onl_gaming</v>
      </c>
      <c r="B503" s="239">
        <v>502</v>
      </c>
      <c r="C503" s="130" t="s">
        <v>1164</v>
      </c>
      <c r="D503" s="241">
        <f>COUNTIF($C$1:$C503,C503)</f>
        <v>13</v>
      </c>
      <c r="E503" s="241" t="str">
        <f t="shared" si="27"/>
        <v>Bought the last purchase online using any device13</v>
      </c>
      <c r="F503" s="130" t="s">
        <v>1158</v>
      </c>
      <c r="G503" s="243">
        <v>0.26325806451612904</v>
      </c>
      <c r="H503" s="246">
        <v>98.34281616757093</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0.26360368663594469</v>
      </c>
      <c r="H504" s="246">
        <v>99.991277137573192</v>
      </c>
    </row>
    <row r="505" spans="1:8">
      <c r="A505" s="130" t="str">
        <v>pur_onl_diy</v>
      </c>
      <c r="B505" s="239">
        <v>504</v>
      </c>
      <c r="C505" s="130" t="s">
        <v>1164</v>
      </c>
      <c r="D505" s="241">
        <f>COUNTIF($C$1:$C505,C505)</f>
        <v>15</v>
      </c>
      <c r="E505" s="241" t="str">
        <f t="shared" si="27"/>
        <v>Bought the last purchase online using any device15</v>
      </c>
      <c r="F505" s="130" t="s">
        <v>1162</v>
      </c>
      <c r="G505" s="243">
        <v>0.23856221198156685</v>
      </c>
      <c r="H505" s="246">
        <v>100.49059904679625</v>
      </c>
    </row>
    <row r="506" spans="1:8">
      <c r="A506" s="130" t="str">
        <v>site_airbnb</v>
      </c>
      <c r="B506" s="239">
        <v>505</v>
      </c>
      <c r="C506" s="130" t="s">
        <v>1180</v>
      </c>
      <c r="D506" s="241">
        <f>COUNTIF($C$1:$C506,C506)</f>
        <v>1</v>
      </c>
      <c r="E506" s="241" t="str">
        <f t="shared" si="27"/>
        <v>Favourite web sites1</v>
      </c>
      <c r="F506" s="130" t="s">
        <v>1181</v>
      </c>
      <c r="G506" s="243">
        <v>5.0576036866359454E-2</v>
      </c>
      <c r="H506" s="246">
        <v>102.73494004336069</v>
      </c>
    </row>
    <row r="507" spans="1:8">
      <c r="A507" s="130" t="str">
        <v>site_amazon</v>
      </c>
      <c r="B507" s="239">
        <v>506</v>
      </c>
      <c r="C507" s="130" t="s">
        <v>1180</v>
      </c>
      <c r="D507" s="241">
        <f>COUNTIF($C$1:$C507,C507)</f>
        <v>2</v>
      </c>
      <c r="E507" s="241" t="str">
        <f t="shared" si="27"/>
        <v>Favourite web sites2</v>
      </c>
      <c r="F507" s="130" t="s">
        <v>1183</v>
      </c>
      <c r="G507" s="243">
        <v>0.51157603686635944</v>
      </c>
      <c r="H507" s="246">
        <v>101.1164230218415</v>
      </c>
    </row>
    <row r="508" spans="1:8">
      <c r="A508" s="86" t="str">
        <v>site_itunes</v>
      </c>
      <c r="B508" s="239">
        <v>507</v>
      </c>
      <c r="C508" s="86" t="s">
        <v>1180</v>
      </c>
      <c r="D508" s="241">
        <f>COUNTIF($C$1:$C508,C508)</f>
        <v>3</v>
      </c>
      <c r="E508" s="241" t="str">
        <f t="shared" si="27"/>
        <v>Favourite web sites3</v>
      </c>
      <c r="F508" s="86" t="s">
        <v>1185</v>
      </c>
      <c r="G508" s="242">
        <v>5.6216589861751154E-2</v>
      </c>
      <c r="H508" s="245">
        <v>100.01115703616222</v>
      </c>
    </row>
    <row r="509" spans="1:8">
      <c r="A509" s="86" t="str">
        <v>site_argos</v>
      </c>
      <c r="B509" s="239">
        <v>508</v>
      </c>
      <c r="C509" s="86" t="s">
        <v>1180</v>
      </c>
      <c r="D509" s="241">
        <f>COUNTIF($C$1:$C509,C509)</f>
        <v>4</v>
      </c>
      <c r="E509" s="241" t="str">
        <f t="shared" si="27"/>
        <v>Favourite web sites4</v>
      </c>
      <c r="F509" s="86" t="s">
        <v>1187</v>
      </c>
      <c r="G509" s="242">
        <v>0.13548847926267285</v>
      </c>
      <c r="H509" s="245">
        <v>97.445460698673585</v>
      </c>
    </row>
    <row r="510" spans="1:8">
      <c r="A510" s="86" t="str">
        <v>site_asos</v>
      </c>
      <c r="B510" s="239">
        <v>509</v>
      </c>
      <c r="C510" s="86" t="s">
        <v>1180</v>
      </c>
      <c r="D510" s="241">
        <f>COUNTIF($C$1:$C510,C510)</f>
        <v>5</v>
      </c>
      <c r="E510" s="241" t="str">
        <f t="shared" si="27"/>
        <v>Favourite web sites5</v>
      </c>
      <c r="F510" s="86" t="s">
        <v>1189</v>
      </c>
      <c r="G510" s="242">
        <v>7.5341013824884812E-2</v>
      </c>
      <c r="H510" s="245">
        <v>99.447655374180641</v>
      </c>
    </row>
    <row r="511" spans="1:8">
      <c r="A511" s="86" t="str">
        <v>site_audible</v>
      </c>
      <c r="B511" s="239">
        <v>510</v>
      </c>
      <c r="C511" s="86" t="s">
        <v>1180</v>
      </c>
      <c r="D511" s="241">
        <f>COUNTIF($C$1:$C511,C511)</f>
        <v>6</v>
      </c>
      <c r="E511" s="241" t="str">
        <f t="shared" si="27"/>
        <v>Favourite web sites6</v>
      </c>
      <c r="F511" s="86" t="s">
        <v>1191</v>
      </c>
      <c r="G511" s="242">
        <v>3.1119815668202766E-2</v>
      </c>
      <c r="H511" s="245">
        <v>99.062088846374351</v>
      </c>
    </row>
    <row r="512" spans="1:8">
      <c r="A512" s="86" t="str">
        <v>site_autotrader</v>
      </c>
      <c r="B512" s="239">
        <v>511</v>
      </c>
      <c r="C512" s="86" t="s">
        <v>1180</v>
      </c>
      <c r="D512" s="241">
        <f>COUNTIF($C$1:$C512,C512)</f>
        <v>7</v>
      </c>
      <c r="E512" s="241" t="str">
        <f t="shared" si="27"/>
        <v>Favourite web sites7</v>
      </c>
      <c r="F512" s="86" t="s">
        <v>1193</v>
      </c>
      <c r="G512" s="242">
        <v>3.5055299539170505E-2</v>
      </c>
      <c r="H512" s="245">
        <v>101.28662064543883</v>
      </c>
    </row>
    <row r="513" spans="1:8">
      <c r="A513" s="86" t="str">
        <v>site_bbcgoodfood</v>
      </c>
      <c r="B513" s="239">
        <v>512</v>
      </c>
      <c r="C513" s="86" t="s">
        <v>1180</v>
      </c>
      <c r="D513" s="241">
        <f>COUNTIF($C$1:$C513,C513)</f>
        <v>8</v>
      </c>
      <c r="E513" s="241" t="str">
        <f t="shared" si="27"/>
        <v>Favourite web sites8</v>
      </c>
      <c r="F513" s="86" t="s">
        <v>1195</v>
      </c>
      <c r="G513" s="242">
        <v>0.10761290322580647</v>
      </c>
      <c r="H513" s="245">
        <v>101.97200311103462</v>
      </c>
    </row>
    <row r="514" spans="1:8">
      <c r="A514" s="86" t="str">
        <v>site_bbcnews</v>
      </c>
      <c r="B514" s="239">
        <v>513</v>
      </c>
      <c r="C514" s="86" t="s">
        <v>1180</v>
      </c>
      <c r="D514" s="241">
        <f>COUNTIF($C$1:$C514,C514)</f>
        <v>9</v>
      </c>
      <c r="E514" s="241" t="str">
        <f t="shared" si="27"/>
        <v>Favourite web sites9</v>
      </c>
      <c r="F514" s="86" t="s">
        <v>1197</v>
      </c>
      <c r="G514" s="242">
        <v>0.29135023041474656</v>
      </c>
      <c r="H514" s="245">
        <v>104.03105728342088</v>
      </c>
    </row>
    <row r="515" spans="1:8">
      <c r="A515" s="86" t="str">
        <v>site_bbcsport</v>
      </c>
      <c r="B515" s="239">
        <v>514</v>
      </c>
      <c r="C515" s="86" t="s">
        <v>1180</v>
      </c>
      <c r="D515" s="241">
        <f>COUNTIF($C$1:$C515,C515)</f>
        <v>10</v>
      </c>
      <c r="E515" s="241" t="str">
        <f t="shared" ref="E515:E578" si="28">C515&amp;D515</f>
        <v>Favourite web sites10</v>
      </c>
      <c r="F515" s="86" t="s">
        <v>1199</v>
      </c>
      <c r="G515" s="242">
        <v>0.15873271889400922</v>
      </c>
      <c r="H515" s="245">
        <v>102.7088912238417</v>
      </c>
    </row>
    <row r="516" spans="1:8">
      <c r="A516" s="86" t="str">
        <v>site_bet365</v>
      </c>
      <c r="B516" s="239">
        <v>515</v>
      </c>
      <c r="C516" s="86" t="s">
        <v>1180</v>
      </c>
      <c r="D516" s="241">
        <f>COUNTIF($C$1:$C516,C516)</f>
        <v>11</v>
      </c>
      <c r="E516" s="241" t="str">
        <f t="shared" si="28"/>
        <v>Favourite web sites11</v>
      </c>
      <c r="F516" s="86" t="s">
        <v>1201</v>
      </c>
      <c r="G516" s="242">
        <v>2.5290322580645168E-2</v>
      </c>
      <c r="H516" s="245">
        <v>98.760762893969286</v>
      </c>
    </row>
    <row r="517" spans="1:8">
      <c r="A517" s="86" t="str">
        <v>site_bing</v>
      </c>
      <c r="B517" s="239">
        <v>516</v>
      </c>
      <c r="C517" s="86" t="s">
        <v>1180</v>
      </c>
      <c r="D517" s="241">
        <f>COUNTIF($C$1:$C517,C517)</f>
        <v>12</v>
      </c>
      <c r="E517" s="241" t="str">
        <f t="shared" si="28"/>
        <v>Favourite web sites12</v>
      </c>
      <c r="F517" s="86" t="s">
        <v>1203</v>
      </c>
      <c r="G517" s="242">
        <v>2.0479262672811058E-2</v>
      </c>
      <c r="H517" s="245">
        <v>101.24242730740578</v>
      </c>
    </row>
    <row r="518" spans="1:8">
      <c r="A518" s="86" t="str">
        <v>site_boots</v>
      </c>
      <c r="B518" s="239">
        <v>517</v>
      </c>
      <c r="C518" s="86" t="s">
        <v>1180</v>
      </c>
      <c r="D518" s="241">
        <f>COUNTIF($C$1:$C518,C518)</f>
        <v>13</v>
      </c>
      <c r="E518" s="241" t="str">
        <f t="shared" si="28"/>
        <v>Favourite web sites13</v>
      </c>
      <c r="F518" s="86" t="s">
        <v>1205</v>
      </c>
      <c r="G518" s="242">
        <v>0.10795852534562216</v>
      </c>
      <c r="H518" s="245">
        <v>100.14556049378484</v>
      </c>
    </row>
    <row r="519" spans="1:8">
      <c r="A519" s="86" t="str">
        <v>site_buzzfeed</v>
      </c>
      <c r="B519" s="239">
        <v>518</v>
      </c>
      <c r="C519" s="86" t="s">
        <v>1180</v>
      </c>
      <c r="D519" s="241">
        <f>COUNTIF($C$1:$C519,C519)</f>
        <v>14</v>
      </c>
      <c r="E519" s="241" t="str">
        <f t="shared" si="28"/>
        <v>Favourite web sites14</v>
      </c>
      <c r="F519" s="86" t="s">
        <v>1207</v>
      </c>
      <c r="G519" s="242">
        <v>3.569124423963134E-2</v>
      </c>
      <c r="H519" s="245">
        <v>100.07836609886176</v>
      </c>
    </row>
    <row r="520" spans="1:8">
      <c r="A520" s="86" t="str">
        <v>site_carphonewarehouse</v>
      </c>
      <c r="B520" s="239">
        <v>519</v>
      </c>
      <c r="C520" s="86" t="s">
        <v>1180</v>
      </c>
      <c r="D520" s="241">
        <f>COUNTIF($C$1:$C520,C520)</f>
        <v>15</v>
      </c>
      <c r="E520" s="241" t="str">
        <f t="shared" si="28"/>
        <v>Favourite web sites15</v>
      </c>
      <c r="F520" s="86" t="s">
        <v>1209</v>
      </c>
      <c r="G520" s="242">
        <v>1.8465437788018433E-2</v>
      </c>
      <c r="H520" s="245">
        <v>102.93674061544009</v>
      </c>
    </row>
    <row r="521" spans="1:8">
      <c r="A521" s="86" t="str">
        <v>site_comparethemarket</v>
      </c>
      <c r="B521" s="239">
        <v>520</v>
      </c>
      <c r="C521" s="86" t="s">
        <v>1180</v>
      </c>
      <c r="D521" s="241">
        <f>COUNTIF($C$1:$C521,C521)</f>
        <v>16</v>
      </c>
      <c r="E521" s="241" t="str">
        <f t="shared" si="28"/>
        <v>Favourite web sites16</v>
      </c>
      <c r="F521" s="86" t="s">
        <v>1211</v>
      </c>
      <c r="G521" s="242">
        <v>6.6571428571428573E-2</v>
      </c>
      <c r="H521" s="245">
        <v>100.64366869461298</v>
      </c>
    </row>
    <row r="522" spans="1:8">
      <c r="A522" s="86" t="str">
        <v>site_confused</v>
      </c>
      <c r="B522" s="239">
        <v>521</v>
      </c>
      <c r="C522" s="86" t="s">
        <v>1180</v>
      </c>
      <c r="D522" s="241">
        <f>COUNTIF($C$1:$C522,C522)</f>
        <v>17</v>
      </c>
      <c r="E522" s="241" t="str">
        <f t="shared" si="28"/>
        <v>Favourite web sites17</v>
      </c>
      <c r="F522" s="86" t="s">
        <v>1213</v>
      </c>
      <c r="G522" s="242">
        <v>2.690322580645161E-2</v>
      </c>
      <c r="H522" s="245">
        <v>99.856223612838875</v>
      </c>
    </row>
    <row r="523" spans="1:8">
      <c r="A523" s="86" t="str">
        <v>site_currys</v>
      </c>
      <c r="B523" s="239">
        <v>522</v>
      </c>
      <c r="C523" s="86" t="s">
        <v>1180</v>
      </c>
      <c r="D523" s="241">
        <f>COUNTIF($C$1:$C523,C523)</f>
        <v>18</v>
      </c>
      <c r="E523" s="241" t="str">
        <f t="shared" si="28"/>
        <v>Favourite web sites18</v>
      </c>
      <c r="F523" s="86" t="s">
        <v>1215</v>
      </c>
      <c r="G523" s="242">
        <v>6.0732718894009219E-2</v>
      </c>
      <c r="H523" s="245">
        <v>99.062590434941129</v>
      </c>
    </row>
    <row r="524" spans="1:8">
      <c r="A524" s="86" t="str">
        <v>site_digitalspy</v>
      </c>
      <c r="B524" s="239">
        <v>523</v>
      </c>
      <c r="C524" s="86" t="s">
        <v>1180</v>
      </c>
      <c r="D524" s="241">
        <f>COUNTIF($C$1:$C524,C524)</f>
        <v>19</v>
      </c>
      <c r="E524" s="241" t="str">
        <f t="shared" si="28"/>
        <v>Favourite web sites19</v>
      </c>
      <c r="F524" s="86" t="s">
        <v>1217</v>
      </c>
      <c r="G524" s="242">
        <v>2.0930875576036866E-2</v>
      </c>
      <c r="H524" s="245">
        <v>96.057580331508561</v>
      </c>
    </row>
    <row r="525" spans="1:8">
      <c r="A525" s="86" t="str">
        <v>site_direct</v>
      </c>
      <c r="B525" s="239">
        <v>524</v>
      </c>
      <c r="C525" s="86" t="s">
        <v>1180</v>
      </c>
      <c r="D525" s="241">
        <f>COUNTIF($C$1:$C525,C525)</f>
        <v>20</v>
      </c>
      <c r="E525" s="241" t="str">
        <f t="shared" si="28"/>
        <v>Favourite web sites20</v>
      </c>
      <c r="F525" s="86" t="s">
        <v>1219</v>
      </c>
      <c r="G525" s="242">
        <v>7.2359447004608293E-2</v>
      </c>
      <c r="H525" s="245">
        <v>99.130197960000203</v>
      </c>
    </row>
    <row r="526" spans="1:8">
      <c r="A526" s="86" t="str">
        <v>site_ebay</v>
      </c>
      <c r="B526" s="239">
        <v>525</v>
      </c>
      <c r="C526" s="86" t="s">
        <v>1180</v>
      </c>
      <c r="D526" s="241">
        <f>COUNTIF($C$1:$C526,C526)</f>
        <v>21</v>
      </c>
      <c r="E526" s="241" t="str">
        <f t="shared" si="28"/>
        <v>Favourite web sites21</v>
      </c>
      <c r="F526" s="86" t="s">
        <v>1221</v>
      </c>
      <c r="G526" s="242">
        <v>0.29707834101382485</v>
      </c>
      <c r="H526" s="245">
        <v>100.11086066688854</v>
      </c>
    </row>
    <row r="527" spans="1:8">
      <c r="A527" s="86" t="str">
        <v>site_etsy</v>
      </c>
      <c r="B527" s="239">
        <v>526</v>
      </c>
      <c r="C527" s="86" t="s">
        <v>1180</v>
      </c>
      <c r="D527" s="241">
        <f>COUNTIF($C$1:$C527,C527)</f>
        <v>22</v>
      </c>
      <c r="E527" s="241" t="str">
        <f t="shared" si="28"/>
        <v>Favourite web sites22</v>
      </c>
      <c r="F527" s="86" t="s">
        <v>1223</v>
      </c>
      <c r="G527" s="242">
        <v>6.8953917050691232E-2</v>
      </c>
      <c r="H527" s="245">
        <v>102.01959817944844</v>
      </c>
    </row>
    <row r="528" spans="1:8">
      <c r="A528" s="86" t="str">
        <v>site_expedia</v>
      </c>
      <c r="B528" s="239">
        <v>527</v>
      </c>
      <c r="C528" s="86" t="s">
        <v>1180</v>
      </c>
      <c r="D528" s="241">
        <f>COUNTIF($C$1:$C528,C528)</f>
        <v>23</v>
      </c>
      <c r="E528" s="241" t="str">
        <f t="shared" si="28"/>
        <v>Favourite web sites23</v>
      </c>
      <c r="F528" s="86" t="s">
        <v>1225</v>
      </c>
      <c r="G528" s="242">
        <v>4.1036866359447005E-2</v>
      </c>
      <c r="H528" s="245">
        <v>100.52979078078548</v>
      </c>
    </row>
    <row r="529" spans="1:8">
      <c r="A529" s="86" t="str">
        <v>site_freecycle</v>
      </c>
      <c r="B529" s="239">
        <v>528</v>
      </c>
      <c r="C529" s="86" t="s">
        <v>1180</v>
      </c>
      <c r="D529" s="241">
        <f>COUNTIF($C$1:$C529,C529)</f>
        <v>24</v>
      </c>
      <c r="E529" s="241" t="str">
        <f t="shared" si="28"/>
        <v>Favourite web sites24</v>
      </c>
      <c r="F529" s="86" t="s">
        <v>1227</v>
      </c>
      <c r="G529" s="242">
        <v>2.5967741935483877E-2</v>
      </c>
      <c r="H529" s="245">
        <v>96.906556953471295</v>
      </c>
    </row>
    <row r="530" spans="1:8">
      <c r="A530" s="86" t="str">
        <v>site_game</v>
      </c>
      <c r="B530" s="239">
        <v>529</v>
      </c>
      <c r="C530" s="86" t="s">
        <v>1180</v>
      </c>
      <c r="D530" s="241">
        <f>COUNTIF($C$1:$C530,C530)</f>
        <v>25</v>
      </c>
      <c r="E530" s="241" t="str">
        <f t="shared" si="28"/>
        <v>Favourite web sites25</v>
      </c>
      <c r="F530" s="86" t="s">
        <v>1229</v>
      </c>
      <c r="G530" s="242">
        <v>2.916589861751152E-2</v>
      </c>
      <c r="H530" s="245">
        <v>95.6200376411024</v>
      </c>
    </row>
    <row r="531" spans="1:8">
      <c r="A531" s="86" t="str">
        <v>site_gmail</v>
      </c>
      <c r="B531" s="239">
        <v>530</v>
      </c>
      <c r="C531" s="86" t="s">
        <v>1180</v>
      </c>
      <c r="D531" s="241">
        <f>COUNTIF($C$1:$C531,C531)</f>
        <v>26</v>
      </c>
      <c r="E531" s="241" t="str">
        <f t="shared" si="28"/>
        <v>Favourite web sites26</v>
      </c>
      <c r="F531" s="86" t="s">
        <v>1231</v>
      </c>
      <c r="G531" s="242">
        <v>0.24278341013824883</v>
      </c>
      <c r="H531" s="245">
        <v>100.75353308585787</v>
      </c>
    </row>
    <row r="532" spans="1:8">
      <c r="A532" s="86" t="str">
        <v>site_google</v>
      </c>
      <c r="B532" s="239">
        <v>531</v>
      </c>
      <c r="C532" s="86" t="s">
        <v>1180</v>
      </c>
      <c r="D532" s="241">
        <f>COUNTIF($C$1:$C532,C532)</f>
        <v>27</v>
      </c>
      <c r="E532" s="241" t="str">
        <f t="shared" si="28"/>
        <v>Favourite web sites27</v>
      </c>
      <c r="F532" s="86" t="s">
        <v>1233</v>
      </c>
      <c r="G532" s="242">
        <v>0.41285253456221199</v>
      </c>
      <c r="H532" s="245">
        <v>100.99382635512102</v>
      </c>
    </row>
    <row r="533" spans="1:8">
      <c r="A533" s="86" t="str">
        <v>site_groupon</v>
      </c>
      <c r="B533" s="239">
        <v>532</v>
      </c>
      <c r="C533" s="86" t="s">
        <v>1180</v>
      </c>
      <c r="D533" s="241">
        <f>COUNTIF($C$1:$C533,C533)</f>
        <v>28</v>
      </c>
      <c r="E533" s="241" t="str">
        <f t="shared" si="28"/>
        <v>Favourite web sites28</v>
      </c>
      <c r="F533" s="86" t="s">
        <v>1235</v>
      </c>
      <c r="G533" s="242">
        <v>7.1493087557603682E-2</v>
      </c>
      <c r="H533" s="245">
        <v>99.342427323982079</v>
      </c>
    </row>
    <row r="534" spans="1:8">
      <c r="A534" s="86" t="str">
        <v>site_gumtree</v>
      </c>
      <c r="B534" s="239">
        <v>533</v>
      </c>
      <c r="C534" s="86" t="s">
        <v>1180</v>
      </c>
      <c r="D534" s="241">
        <f>COUNTIF($C$1:$C534,C534)</f>
        <v>29</v>
      </c>
      <c r="E534" s="241" t="str">
        <f t="shared" si="28"/>
        <v>Favourite web sites29</v>
      </c>
      <c r="F534" s="86" t="s">
        <v>1237</v>
      </c>
      <c r="G534" s="242">
        <v>6.5737327188940098E-2</v>
      </c>
      <c r="H534" s="245">
        <v>98.253821258370493</v>
      </c>
    </row>
    <row r="535" spans="1:8">
      <c r="A535" s="86" t="str">
        <v>site_healthline</v>
      </c>
      <c r="B535" s="239">
        <v>534</v>
      </c>
      <c r="C535" s="86" t="s">
        <v>1180</v>
      </c>
      <c r="D535" s="241">
        <f>COUNTIF($C$1:$C535,C535)</f>
        <v>30</v>
      </c>
      <c r="E535" s="241" t="str">
        <f t="shared" si="28"/>
        <v>Favourite web sites30</v>
      </c>
      <c r="F535" s="86" t="s">
        <v>1239</v>
      </c>
      <c r="G535" s="242">
        <v>1.1050691244239632E-2</v>
      </c>
      <c r="H535" s="245">
        <v>100.58426518287213</v>
      </c>
    </row>
    <row r="536" spans="1:8">
      <c r="A536" s="86" t="str">
        <v>site_hotels</v>
      </c>
      <c r="B536" s="239">
        <v>535</v>
      </c>
      <c r="C536" s="86" t="s">
        <v>1180</v>
      </c>
      <c r="D536" s="241">
        <f>COUNTIF($C$1:$C536,C536)</f>
        <v>31</v>
      </c>
      <c r="E536" s="241" t="str">
        <f t="shared" si="28"/>
        <v>Favourite web sites31</v>
      </c>
      <c r="F536" s="86" t="s">
        <v>1241</v>
      </c>
      <c r="G536" s="242">
        <v>3.8737327188940095E-2</v>
      </c>
      <c r="H536" s="245">
        <v>102.17772423759348</v>
      </c>
    </row>
    <row r="537" spans="1:8">
      <c r="A537" s="86" t="str">
        <v>site_hotukdeals</v>
      </c>
      <c r="B537" s="239">
        <v>536</v>
      </c>
      <c r="C537" s="86" t="s">
        <v>1180</v>
      </c>
      <c r="D537" s="241">
        <f>COUNTIF($C$1:$C537,C537)</f>
        <v>32</v>
      </c>
      <c r="E537" s="241" t="str">
        <f t="shared" si="28"/>
        <v>Favourite web sites32</v>
      </c>
      <c r="F537" s="86" t="s">
        <v>1243</v>
      </c>
      <c r="G537" s="242">
        <v>4.4364055299539171E-2</v>
      </c>
      <c r="H537" s="245">
        <v>99.646000208942681</v>
      </c>
    </row>
    <row r="538" spans="1:8">
      <c r="A538" s="86" t="str">
        <v>site_huffingtonpost</v>
      </c>
      <c r="B538" s="239">
        <v>537</v>
      </c>
      <c r="C538" s="86" t="s">
        <v>1180</v>
      </c>
      <c r="D538" s="241">
        <f>COUNTIF($C$1:$C538,C538)</f>
        <v>33</v>
      </c>
      <c r="E538" s="241" t="str">
        <f t="shared" si="28"/>
        <v>Favourite web sites33</v>
      </c>
      <c r="F538" s="86" t="s">
        <v>1245</v>
      </c>
      <c r="G538" s="242">
        <v>2.5741935483870979E-2</v>
      </c>
      <c r="H538" s="245">
        <v>101.44947705960891</v>
      </c>
    </row>
    <row r="539" spans="1:8">
      <c r="A539" s="86" t="str">
        <v>site_hungryhouse</v>
      </c>
      <c r="B539" s="239">
        <v>538</v>
      </c>
      <c r="C539" s="86" t="s">
        <v>1180</v>
      </c>
      <c r="D539" s="241">
        <f>COUNTIF($C$1:$C539,C539)</f>
        <v>34</v>
      </c>
      <c r="E539" s="241" t="str">
        <f t="shared" si="28"/>
        <v>Favourite web sites34</v>
      </c>
      <c r="F539" s="86" t="s">
        <v>1247</v>
      </c>
      <c r="G539" s="242">
        <v>1.2516129032258062E-2</v>
      </c>
      <c r="H539" s="245">
        <v>97.995900865155122</v>
      </c>
    </row>
    <row r="540" spans="1:8">
      <c r="A540" s="86" t="str">
        <v>site_ikea</v>
      </c>
      <c r="B540" s="239">
        <v>539</v>
      </c>
      <c r="C540" s="86" t="s">
        <v>1180</v>
      </c>
      <c r="D540" s="241">
        <f>COUNTIF($C$1:$C540,C540)</f>
        <v>35</v>
      </c>
      <c r="E540" s="241" t="str">
        <f t="shared" si="28"/>
        <v>Favourite web sites35</v>
      </c>
      <c r="F540" s="86" t="s">
        <v>1249</v>
      </c>
      <c r="G540" s="242">
        <v>7.9313364055299526E-2</v>
      </c>
      <c r="H540" s="245">
        <v>100.9620650781326</v>
      </c>
    </row>
    <row r="541" spans="1:8">
      <c r="A541" s="86" t="str">
        <v>site_imdb</v>
      </c>
      <c r="B541" s="239">
        <v>540</v>
      </c>
      <c r="C541" s="86" t="s">
        <v>1180</v>
      </c>
      <c r="D541" s="241">
        <f>COUNTIF($C$1:$C541,C541)</f>
        <v>36</v>
      </c>
      <c r="E541" s="241" t="str">
        <f t="shared" si="28"/>
        <v>Favourite web sites36</v>
      </c>
      <c r="F541" s="86" t="s">
        <v>1251</v>
      </c>
      <c r="G541" s="242">
        <v>5.2400921658986167E-2</v>
      </c>
      <c r="H541" s="245">
        <v>99.232097925889335</v>
      </c>
    </row>
    <row r="542" spans="1:8">
      <c r="A542" s="86" t="str">
        <v>site_jamieoliver</v>
      </c>
      <c r="B542" s="239">
        <v>541</v>
      </c>
      <c r="C542" s="86" t="s">
        <v>1180</v>
      </c>
      <c r="D542" s="241">
        <f>COUNTIF($C$1:$C542,C542)</f>
        <v>37</v>
      </c>
      <c r="E542" s="241" t="str">
        <f t="shared" si="28"/>
        <v>Favourite web sites37</v>
      </c>
      <c r="F542" s="86" t="s">
        <v>1253</v>
      </c>
      <c r="G542" s="242">
        <v>2.0064516129032258E-2</v>
      </c>
      <c r="H542" s="245">
        <v>97.32676389188687</v>
      </c>
    </row>
    <row r="543" spans="1:8">
      <c r="A543" s="86" t="str">
        <v>site_johnlewis</v>
      </c>
      <c r="B543" s="239">
        <v>542</v>
      </c>
      <c r="C543" s="86" t="s">
        <v>1180</v>
      </c>
      <c r="D543" s="241">
        <f>COUNTIF($C$1:$C543,C543)</f>
        <v>38</v>
      </c>
      <c r="E543" s="241" t="str">
        <f t="shared" si="28"/>
        <v>Favourite web sites38</v>
      </c>
      <c r="F543" s="86" t="s">
        <v>1255</v>
      </c>
      <c r="G543" s="242">
        <v>8.9543778801843318E-2</v>
      </c>
      <c r="H543" s="245">
        <v>108.10508609964526</v>
      </c>
    </row>
    <row r="544" spans="1:8">
      <c r="A544" s="86" t="str">
        <v>site_justeat</v>
      </c>
      <c r="B544" s="239">
        <v>543</v>
      </c>
      <c r="C544" s="86" t="s">
        <v>1180</v>
      </c>
      <c r="D544" s="241">
        <f>COUNTIF($C$1:$C544,C544)</f>
        <v>39</v>
      </c>
      <c r="E544" s="241" t="str">
        <f t="shared" si="28"/>
        <v>Favourite web sites39</v>
      </c>
      <c r="F544" s="86" t="s">
        <v>1257</v>
      </c>
      <c r="G544" s="242">
        <v>0.10547004608294931</v>
      </c>
      <c r="H544" s="245">
        <v>94.935626160017293</v>
      </c>
    </row>
    <row r="545" spans="1:8">
      <c r="A545" s="86" t="str">
        <v>site_lastminute</v>
      </c>
      <c r="B545" s="239">
        <v>544</v>
      </c>
      <c r="C545" s="86" t="s">
        <v>1180</v>
      </c>
      <c r="D545" s="241">
        <f>COUNTIF($C$1:$C545,C545)</f>
        <v>40</v>
      </c>
      <c r="E545" s="241" t="str">
        <f t="shared" si="28"/>
        <v>Favourite web sites40</v>
      </c>
      <c r="F545" s="86" t="s">
        <v>1259</v>
      </c>
      <c r="G545" s="242">
        <v>3.0207373271889403E-2</v>
      </c>
      <c r="H545" s="245">
        <v>101.94064289156285</v>
      </c>
    </row>
    <row r="546" spans="1:8">
      <c r="A546" s="86" t="str">
        <v>site_marksandspencer</v>
      </c>
      <c r="B546" s="239">
        <v>545</v>
      </c>
      <c r="C546" s="86" t="s">
        <v>1180</v>
      </c>
      <c r="D546" s="241">
        <f>COUNTIF($C$1:$C546,C546)</f>
        <v>41</v>
      </c>
      <c r="E546" s="241" t="str">
        <f t="shared" si="28"/>
        <v>Favourite web sites41</v>
      </c>
      <c r="F546" s="86" t="s">
        <v>1261</v>
      </c>
      <c r="G546" s="242">
        <v>0.12631336405529953</v>
      </c>
      <c r="H546" s="245">
        <v>106.50576015515767</v>
      </c>
    </row>
    <row r="547" spans="1:8">
      <c r="A547" s="86" t="str">
        <v>site_microsoft</v>
      </c>
      <c r="B547" s="239">
        <v>546</v>
      </c>
      <c r="C547" s="86" t="s">
        <v>1180</v>
      </c>
      <c r="D547" s="241">
        <f>COUNTIF($C$1:$C547,C547)</f>
        <v>42</v>
      </c>
      <c r="E547" s="241" t="str">
        <f t="shared" si="28"/>
        <v>Favourite web sites42</v>
      </c>
      <c r="F547" s="86" t="s">
        <v>1263</v>
      </c>
      <c r="G547" s="242">
        <v>8.0617511520737331E-2</v>
      </c>
      <c r="H547" s="245">
        <v>96.622887562129023</v>
      </c>
    </row>
    <row r="548" spans="1:8">
      <c r="A548" s="86" t="str">
        <v>site_moneysavingexpert</v>
      </c>
      <c r="B548" s="239">
        <v>547</v>
      </c>
      <c r="C548" s="86" t="s">
        <v>1180</v>
      </c>
      <c r="D548" s="241">
        <f>COUNTIF($C$1:$C548,C548)</f>
        <v>43</v>
      </c>
      <c r="E548" s="241" t="str">
        <f t="shared" si="28"/>
        <v>Favourite web sites43</v>
      </c>
      <c r="F548" s="86" t="s">
        <v>1265</v>
      </c>
      <c r="G548" s="242">
        <v>0.17629493087557604</v>
      </c>
      <c r="H548" s="245">
        <v>105.32626993575155</v>
      </c>
    </row>
    <row r="549" spans="1:8">
      <c r="A549" s="86" t="str">
        <v>site_moneysupermarket</v>
      </c>
      <c r="B549" s="239">
        <v>548</v>
      </c>
      <c r="C549" s="86" t="s">
        <v>1180</v>
      </c>
      <c r="D549" s="241">
        <f>COUNTIF($C$1:$C549,C549)</f>
        <v>44</v>
      </c>
      <c r="E549" s="241" t="str">
        <f t="shared" si="28"/>
        <v>Favourite web sites44</v>
      </c>
      <c r="F549" s="86" t="s">
        <v>1267</v>
      </c>
      <c r="G549" s="242">
        <v>7.6695852534562209E-2</v>
      </c>
      <c r="H549" s="245">
        <v>100.57682788549131</v>
      </c>
    </row>
    <row r="550" spans="1:8">
      <c r="A550" s="86" t="str">
        <v>site_msn</v>
      </c>
      <c r="B550" s="239">
        <v>549</v>
      </c>
      <c r="C550" s="86" t="s">
        <v>1180</v>
      </c>
      <c r="D550" s="241">
        <f>COUNTIF($C$1:$C550,C550)</f>
        <v>45</v>
      </c>
      <c r="E550" s="241" t="str">
        <f t="shared" si="28"/>
        <v>Favourite web sites45</v>
      </c>
      <c r="F550" s="86" t="s">
        <v>1269</v>
      </c>
      <c r="G550" s="242">
        <v>3.3387096774193548E-2</v>
      </c>
      <c r="H550" s="245">
        <v>100.10148778533234</v>
      </c>
    </row>
    <row r="551" spans="1:8">
      <c r="A551" s="86" t="str">
        <v>site_mumsnet</v>
      </c>
      <c r="B551" s="239">
        <v>550</v>
      </c>
      <c r="C551" s="86" t="s">
        <v>1180</v>
      </c>
      <c r="D551" s="241">
        <f>COUNTIF($C$1:$C551,C551)</f>
        <v>46</v>
      </c>
      <c r="E551" s="241" t="str">
        <f t="shared" si="28"/>
        <v>Favourite web sites46</v>
      </c>
      <c r="F551" s="86" t="s">
        <v>1271</v>
      </c>
      <c r="G551" s="242">
        <v>1.9566820276497695E-2</v>
      </c>
      <c r="H551" s="245">
        <v>99.969861361610313</v>
      </c>
    </row>
    <row r="552" spans="1:8">
      <c r="A552" s="86" t="str">
        <v>site_nationallottery</v>
      </c>
      <c r="B552" s="239">
        <v>551</v>
      </c>
      <c r="C552" s="86" t="s">
        <v>1180</v>
      </c>
      <c r="D552" s="241">
        <f>COUNTIF($C$1:$C552,C552)</f>
        <v>47</v>
      </c>
      <c r="E552" s="241" t="str">
        <f t="shared" si="28"/>
        <v>Favourite web sites47</v>
      </c>
      <c r="F552" s="86" t="s">
        <v>1273</v>
      </c>
      <c r="G552" s="242">
        <v>0.10890783410138249</v>
      </c>
      <c r="H552" s="245">
        <v>101.79969201918612</v>
      </c>
    </row>
    <row r="553" spans="1:8">
      <c r="A553" s="86" t="str">
        <v>site_nationalrail</v>
      </c>
      <c r="B553" s="239">
        <v>552</v>
      </c>
      <c r="C553" s="86" t="s">
        <v>1180</v>
      </c>
      <c r="D553" s="241">
        <f>COUNTIF($C$1:$C553,C553)</f>
        <v>48</v>
      </c>
      <c r="E553" s="241" t="str">
        <f t="shared" si="28"/>
        <v>Favourite web sites48</v>
      </c>
      <c r="F553" s="86" t="s">
        <v>1275</v>
      </c>
      <c r="G553" s="242">
        <v>5.511059907834101E-2</v>
      </c>
      <c r="H553" s="245">
        <v>101.06598843831878</v>
      </c>
    </row>
    <row r="554" spans="1:8">
      <c r="A554" s="86" t="str">
        <v>site_netnums</v>
      </c>
      <c r="B554" s="239">
        <v>553</v>
      </c>
      <c r="C554" s="86" t="s">
        <v>1180</v>
      </c>
      <c r="D554" s="241">
        <f>COUNTIF($C$1:$C554,C554)</f>
        <v>49</v>
      </c>
      <c r="E554" s="241" t="str">
        <f t="shared" si="28"/>
        <v>Favourite web sites49</v>
      </c>
      <c r="F554" s="86" t="s">
        <v>1277</v>
      </c>
      <c r="G554" s="242">
        <v>1.5184331797235023E-2</v>
      </c>
      <c r="H554" s="245">
        <v>100.92064294744651</v>
      </c>
    </row>
    <row r="555" spans="1:8">
      <c r="A555" s="86" t="str">
        <v>site_nhs</v>
      </c>
      <c r="B555" s="239">
        <v>554</v>
      </c>
      <c r="C555" s="86" t="s">
        <v>1180</v>
      </c>
      <c r="D555" s="241">
        <f>COUNTIF($C$1:$C555,C555)</f>
        <v>50</v>
      </c>
      <c r="E555" s="241" t="str">
        <f t="shared" si="28"/>
        <v>Favourite web sites50</v>
      </c>
      <c r="F555" s="86" t="s">
        <v>1279</v>
      </c>
      <c r="G555" s="242">
        <v>6.426267281105992E-2</v>
      </c>
      <c r="H555" s="245">
        <v>100.07220021694923</v>
      </c>
    </row>
    <row r="556" spans="1:8">
      <c r="A556" s="86" t="str">
        <v>site_notonthehighstreet</v>
      </c>
      <c r="B556" s="239">
        <v>555</v>
      </c>
      <c r="C556" s="86" t="s">
        <v>1180</v>
      </c>
      <c r="D556" s="241">
        <f>COUNTIF($C$1:$C556,C556)</f>
        <v>51</v>
      </c>
      <c r="E556" s="241" t="str">
        <f t="shared" si="28"/>
        <v>Favourite web sites51</v>
      </c>
      <c r="F556" s="86" t="s">
        <v>1281</v>
      </c>
      <c r="G556" s="242">
        <v>4.6175115207373267E-2</v>
      </c>
      <c r="H556" s="245">
        <v>102.55355685514039</v>
      </c>
    </row>
    <row r="557" spans="1:8">
      <c r="A557" s="86" t="str">
        <v>site_premierleague</v>
      </c>
      <c r="B557" s="239">
        <v>556</v>
      </c>
      <c r="C557" s="86" t="s">
        <v>1180</v>
      </c>
      <c r="D557" s="241">
        <f>COUNTIF($C$1:$C557,C557)</f>
        <v>52</v>
      </c>
      <c r="E557" s="241" t="str">
        <f t="shared" si="28"/>
        <v>Favourite web sites52</v>
      </c>
      <c r="F557" s="86" t="s">
        <v>1283</v>
      </c>
      <c r="G557" s="242">
        <v>5.6410138248847913E-2</v>
      </c>
      <c r="H557" s="245">
        <v>97.773385265752992</v>
      </c>
    </row>
    <row r="558" spans="1:8">
      <c r="A558" s="86" t="str">
        <v>site_quidco</v>
      </c>
      <c r="B558" s="239">
        <v>557</v>
      </c>
      <c r="C558" s="86" t="s">
        <v>1180</v>
      </c>
      <c r="D558" s="241">
        <f>COUNTIF($C$1:$C558,C558)</f>
        <v>53</v>
      </c>
      <c r="E558" s="241" t="str">
        <f t="shared" si="28"/>
        <v>Favourite web sites53</v>
      </c>
      <c r="F558" s="86" t="s">
        <v>1285</v>
      </c>
      <c r="G558" s="242">
        <v>3.7032258064516134E-2</v>
      </c>
      <c r="H558" s="245">
        <v>103.69658746581163</v>
      </c>
    </row>
    <row r="559" spans="1:8">
      <c r="A559" s="86" t="str">
        <v>site_quora</v>
      </c>
      <c r="B559" s="239">
        <v>558</v>
      </c>
      <c r="C559" s="86" t="s">
        <v>1180</v>
      </c>
      <c r="D559" s="241">
        <f>COUNTIF($C$1:$C559,C559)</f>
        <v>54</v>
      </c>
      <c r="E559" s="241" t="str">
        <f t="shared" si="28"/>
        <v>Favourite web sites54</v>
      </c>
      <c r="F559" s="86" t="s">
        <v>1287</v>
      </c>
      <c r="G559" s="242">
        <v>1.9105990783410142E-2</v>
      </c>
      <c r="H559" s="245">
        <v>102.71789318805304</v>
      </c>
    </row>
    <row r="560" spans="1:8">
      <c r="A560" s="86" t="str">
        <v>site_rightmove</v>
      </c>
      <c r="B560" s="239">
        <v>559</v>
      </c>
      <c r="C560" s="86" t="s">
        <v>1180</v>
      </c>
      <c r="D560" s="241">
        <f>COUNTIF($C$1:$C560,C560)</f>
        <v>55</v>
      </c>
      <c r="E560" s="241" t="str">
        <f t="shared" si="28"/>
        <v>Favourite web sites55</v>
      </c>
      <c r="F560" s="86" t="s">
        <v>1289</v>
      </c>
      <c r="G560" s="242">
        <v>8.4580645161290338E-2</v>
      </c>
      <c r="H560" s="245">
        <v>104.32712617434731</v>
      </c>
    </row>
    <row r="561" spans="1:8">
      <c r="A561" s="86" t="str">
        <v>site_santander</v>
      </c>
      <c r="B561" s="239">
        <v>560</v>
      </c>
      <c r="C561" s="86" t="s">
        <v>1180</v>
      </c>
      <c r="D561" s="241">
        <f>COUNTIF($C$1:$C561,C561)</f>
        <v>56</v>
      </c>
      <c r="E561" s="241" t="str">
        <f t="shared" si="28"/>
        <v>Favourite web sites56</v>
      </c>
      <c r="F561" s="86" t="s">
        <v>1291</v>
      </c>
      <c r="G561" s="242">
        <v>7.0211981566820278E-2</v>
      </c>
      <c r="H561" s="245">
        <v>101.9902718205384</v>
      </c>
    </row>
    <row r="562" spans="1:8">
      <c r="A562" s="86" t="str">
        <v>site_selfridges</v>
      </c>
      <c r="B562" s="239">
        <v>561</v>
      </c>
      <c r="C562" s="86" t="s">
        <v>1180</v>
      </c>
      <c r="D562" s="241">
        <f>COUNTIF($C$1:$C562,C562)</f>
        <v>57</v>
      </c>
      <c r="E562" s="241" t="str">
        <f t="shared" si="28"/>
        <v>Favourite web sites57</v>
      </c>
      <c r="F562" s="86" t="s">
        <v>1293</v>
      </c>
      <c r="G562" s="242">
        <v>1.9820276497695855E-2</v>
      </c>
      <c r="H562" s="245">
        <v>99.88941895316978</v>
      </c>
    </row>
    <row r="563" spans="1:8">
      <c r="A563" s="86" t="str">
        <v>site_skynews</v>
      </c>
      <c r="B563" s="239">
        <v>562</v>
      </c>
      <c r="C563" s="86" t="s">
        <v>1180</v>
      </c>
      <c r="D563" s="241">
        <f>COUNTIF($C$1:$C563,C563)</f>
        <v>58</v>
      </c>
      <c r="E563" s="241" t="str">
        <f t="shared" si="28"/>
        <v>Favourite web sites58</v>
      </c>
      <c r="F563" s="86" t="s">
        <v>1295</v>
      </c>
      <c r="G563" s="242">
        <v>8.6483870967741919E-2</v>
      </c>
      <c r="H563" s="245">
        <v>99.470757210285242</v>
      </c>
    </row>
    <row r="564" spans="1:8">
      <c r="A564" s="86" t="str">
        <v>site_skysports</v>
      </c>
      <c r="B564" s="239">
        <v>563</v>
      </c>
      <c r="C564" s="86" t="s">
        <v>1180</v>
      </c>
      <c r="D564" s="241">
        <f>COUNTIF($C$1:$C564,C564)</f>
        <v>59</v>
      </c>
      <c r="E564" s="241" t="str">
        <f t="shared" si="28"/>
        <v>Favourite web sites59</v>
      </c>
      <c r="F564" s="86" t="s">
        <v>1297</v>
      </c>
      <c r="G564" s="242">
        <v>9.2096774193548378E-2</v>
      </c>
      <c r="H564" s="245">
        <v>99.251095008486345</v>
      </c>
    </row>
    <row r="565" spans="1:8">
      <c r="A565" s="86" t="str">
        <v>site_soundcloud</v>
      </c>
      <c r="B565" s="239">
        <v>564</v>
      </c>
      <c r="C565" s="86" t="s">
        <v>1180</v>
      </c>
      <c r="D565" s="241">
        <f>COUNTIF($C$1:$C565,C565)</f>
        <v>60</v>
      </c>
      <c r="E565" s="241" t="str">
        <f t="shared" si="28"/>
        <v>Favourite web sites60</v>
      </c>
      <c r="F565" s="86" t="s">
        <v>1299</v>
      </c>
      <c r="G565" s="242">
        <v>2.7345622119815675E-2</v>
      </c>
      <c r="H565" s="245">
        <v>96.626250968469108</v>
      </c>
    </row>
    <row r="566" spans="1:8">
      <c r="A566" s="86" t="str">
        <v>site_spotify</v>
      </c>
      <c r="B566" s="239">
        <v>565</v>
      </c>
      <c r="C566" s="86" t="s">
        <v>1180</v>
      </c>
      <c r="D566" s="241">
        <f>COUNTIF($C$1:$C566,C566)</f>
        <v>61</v>
      </c>
      <c r="E566" s="241" t="str">
        <f t="shared" si="28"/>
        <v>Favourite web sites61</v>
      </c>
      <c r="F566" s="86" t="s">
        <v>1301</v>
      </c>
      <c r="G566" s="242">
        <v>0.17464516129032259</v>
      </c>
      <c r="H566" s="245">
        <v>100.27719518585386</v>
      </c>
    </row>
    <row r="567" spans="1:8">
      <c r="A567" s="86" t="str">
        <v>site_tesco</v>
      </c>
      <c r="B567" s="239">
        <v>566</v>
      </c>
      <c r="C567" s="86" t="s">
        <v>1180</v>
      </c>
      <c r="D567" s="241">
        <f>COUNTIF($C$1:$C567,C567)</f>
        <v>62</v>
      </c>
      <c r="E567" s="241" t="str">
        <f t="shared" si="28"/>
        <v>Favourite web sites62</v>
      </c>
      <c r="F567" s="86" t="s">
        <v>1303</v>
      </c>
      <c r="G567" s="242">
        <v>0.14807834101382486</v>
      </c>
      <c r="H567" s="245">
        <v>100.15753826735765</v>
      </c>
    </row>
    <row r="568" spans="1:8">
      <c r="A568" s="86" t="str">
        <v>site_theladbible</v>
      </c>
      <c r="B568" s="239">
        <v>567</v>
      </c>
      <c r="C568" s="86" t="s">
        <v>1180</v>
      </c>
      <c r="D568" s="241">
        <f>COUNTIF($C$1:$C568,C568)</f>
        <v>63</v>
      </c>
      <c r="E568" s="241" t="str">
        <f t="shared" si="28"/>
        <v>Favourite web sites63</v>
      </c>
      <c r="F568" s="86" t="s">
        <v>1305</v>
      </c>
      <c r="G568" s="242">
        <v>3.4354838709677427E-2</v>
      </c>
      <c r="H568" s="245">
        <v>99.024269935036429</v>
      </c>
    </row>
    <row r="569" spans="1:8">
      <c r="A569" s="86" t="str">
        <v>site_ticketmaster</v>
      </c>
      <c r="B569" s="239">
        <v>568</v>
      </c>
      <c r="C569" s="86" t="s">
        <v>1180</v>
      </c>
      <c r="D569" s="241">
        <f>COUNTIF($C$1:$C569,C569)</f>
        <v>64</v>
      </c>
      <c r="E569" s="241" t="str">
        <f t="shared" si="28"/>
        <v>Favourite web sites64</v>
      </c>
      <c r="F569" s="86" t="s">
        <v>1307</v>
      </c>
      <c r="G569" s="242">
        <v>3.3184331797235025E-2</v>
      </c>
      <c r="H569" s="245">
        <v>100.01753946941081</v>
      </c>
    </row>
    <row r="570" spans="1:8">
      <c r="A570" s="86" t="str">
        <v>site_topshop</v>
      </c>
      <c r="B570" s="239">
        <v>569</v>
      </c>
      <c r="C570" s="86" t="s">
        <v>1180</v>
      </c>
      <c r="D570" s="241">
        <f>COUNTIF($C$1:$C570,C570)</f>
        <v>65</v>
      </c>
      <c r="E570" s="241" t="str">
        <f t="shared" si="28"/>
        <v>Favourite web sites65</v>
      </c>
      <c r="F570" s="86" t="s">
        <v>1309</v>
      </c>
      <c r="G570" s="242">
        <v>3.1235023041474658E-2</v>
      </c>
      <c r="H570" s="245">
        <v>101.39018073186767</v>
      </c>
    </row>
    <row r="571" spans="1:8">
      <c r="A571" s="86" t="str">
        <v>site_tripadvisor</v>
      </c>
      <c r="B571" s="239">
        <v>570</v>
      </c>
      <c r="C571" s="86" t="s">
        <v>1180</v>
      </c>
      <c r="D571" s="241">
        <f>COUNTIF($C$1:$C571,C571)</f>
        <v>66</v>
      </c>
      <c r="E571" s="241" t="str">
        <f t="shared" si="28"/>
        <v>Favourite web sites66</v>
      </c>
      <c r="F571" s="86" t="s">
        <v>1311</v>
      </c>
      <c r="G571" s="242">
        <v>0.11171889400921658</v>
      </c>
      <c r="H571" s="245">
        <v>103.79127326357012</v>
      </c>
    </row>
    <row r="572" spans="1:8">
      <c r="A572" s="86" t="str">
        <v>site_trivago</v>
      </c>
      <c r="B572" s="239">
        <v>571</v>
      </c>
      <c r="C572" s="86" t="s">
        <v>1180</v>
      </c>
      <c r="D572" s="241">
        <f>COUNTIF($C$1:$C572,C572)</f>
        <v>67</v>
      </c>
      <c r="E572" s="241" t="str">
        <f t="shared" si="28"/>
        <v>Favourite web sites67</v>
      </c>
      <c r="F572" s="86" t="s">
        <v>1313</v>
      </c>
      <c r="G572" s="242">
        <v>3.5129032258064519E-2</v>
      </c>
      <c r="H572" s="245">
        <v>101.12682425498774</v>
      </c>
    </row>
    <row r="573" spans="1:8">
      <c r="A573" s="86" t="str">
        <v>site_tui</v>
      </c>
      <c r="B573" s="239">
        <v>572</v>
      </c>
      <c r="C573" s="86" t="s">
        <v>1180</v>
      </c>
      <c r="D573" s="241">
        <f>COUNTIF($C$1:$C573,C573)</f>
        <v>68</v>
      </c>
      <c r="E573" s="241" t="str">
        <f t="shared" si="28"/>
        <v>Favourite web sites68</v>
      </c>
      <c r="F573" s="86" t="s">
        <v>1315</v>
      </c>
      <c r="G573" s="242">
        <v>2.7935483870967736E-2</v>
      </c>
      <c r="H573" s="245">
        <v>99.35463352667135</v>
      </c>
    </row>
    <row r="574" spans="1:8">
      <c r="A574" s="86" t="str">
        <v>site_twitch</v>
      </c>
      <c r="B574" s="239">
        <v>573</v>
      </c>
      <c r="C574" s="86" t="s">
        <v>1180</v>
      </c>
      <c r="D574" s="241">
        <f>COUNTIF($C$1:$C574,C574)</f>
        <v>69</v>
      </c>
      <c r="E574" s="241" t="str">
        <f t="shared" si="28"/>
        <v>Favourite web sites69</v>
      </c>
      <c r="F574" s="86" t="s">
        <v>1317</v>
      </c>
      <c r="G574" s="242">
        <v>2.9207373271889402E-2</v>
      </c>
      <c r="H574" s="245">
        <v>100.31795463729655</v>
      </c>
    </row>
    <row r="575" spans="1:8">
      <c r="A575" s="86" t="str">
        <v>site_very</v>
      </c>
      <c r="B575" s="239">
        <v>574</v>
      </c>
      <c r="C575" s="86" t="s">
        <v>1180</v>
      </c>
      <c r="D575" s="241">
        <f>COUNTIF($C$1:$C575,C575)</f>
        <v>70</v>
      </c>
      <c r="E575" s="241" t="str">
        <f t="shared" si="28"/>
        <v>Favourite web sites70</v>
      </c>
      <c r="F575" s="86" t="s">
        <v>1319</v>
      </c>
      <c r="G575" s="242">
        <v>3.422119815668203E-2</v>
      </c>
      <c r="H575" s="245">
        <v>95.608483004330296</v>
      </c>
    </row>
    <row r="576" spans="1:8">
      <c r="A576" s="86" t="str">
        <v>site_vevo</v>
      </c>
      <c r="B576" s="239">
        <v>575</v>
      </c>
      <c r="C576" s="86" t="s">
        <v>1180</v>
      </c>
      <c r="D576" s="241">
        <f>COUNTIF($C$1:$C576,C576)</f>
        <v>71</v>
      </c>
      <c r="E576" s="241" t="str">
        <f t="shared" si="28"/>
        <v>Favourite web sites71</v>
      </c>
      <c r="F576" s="86" t="s">
        <v>1321</v>
      </c>
      <c r="G576" s="242">
        <v>1.3078341013824882E-2</v>
      </c>
      <c r="H576" s="245">
        <v>95.764377481103196</v>
      </c>
    </row>
    <row r="577" spans="1:8">
      <c r="A577" s="86" t="str">
        <v>site_vice</v>
      </c>
      <c r="B577" s="239">
        <v>576</v>
      </c>
      <c r="C577" s="86" t="s">
        <v>1180</v>
      </c>
      <c r="D577" s="241">
        <f>COUNTIF($C$1:$C577,C577)</f>
        <v>72</v>
      </c>
      <c r="E577" s="241" t="str">
        <f t="shared" si="28"/>
        <v>Favourite web sites72</v>
      </c>
      <c r="F577" s="86" t="s">
        <v>1323</v>
      </c>
      <c r="G577" s="242">
        <v>1.1262672811059908E-2</v>
      </c>
      <c r="H577" s="245">
        <v>101.84221964733055</v>
      </c>
    </row>
    <row r="578" spans="1:8">
      <c r="A578" s="86" t="str">
        <v>site_wikihow</v>
      </c>
      <c r="B578" s="239">
        <v>577</v>
      </c>
      <c r="C578" s="86" t="s">
        <v>1180</v>
      </c>
      <c r="D578" s="241">
        <f>COUNTIF($C$1:$C578,C578)</f>
        <v>73</v>
      </c>
      <c r="E578" s="241" t="str">
        <f t="shared" si="28"/>
        <v>Favourite web sites73</v>
      </c>
      <c r="F578" s="86" t="s">
        <v>1325</v>
      </c>
      <c r="G578" s="242">
        <v>2.3529953917050699E-2</v>
      </c>
      <c r="H578" s="245">
        <v>99.85979168504555</v>
      </c>
    </row>
    <row r="579" spans="1:8">
      <c r="A579" s="86" t="str">
        <v>site_wiki</v>
      </c>
      <c r="B579" s="239">
        <v>578</v>
      </c>
      <c r="C579" s="86" t="s">
        <v>1180</v>
      </c>
      <c r="D579" s="241">
        <f>COUNTIF($C$1:$C579,C579)</f>
        <v>74</v>
      </c>
      <c r="E579" s="241" t="str">
        <f t="shared" ref="E579:E642" si="29">C579&amp;D579</f>
        <v>Favourite web sites74</v>
      </c>
      <c r="F579" s="86" t="s">
        <v>1327</v>
      </c>
      <c r="G579" s="242">
        <v>0.18824884792626728</v>
      </c>
      <c r="H579" s="245">
        <v>103.41289900450965</v>
      </c>
    </row>
    <row r="580" spans="1:8">
      <c r="A580" s="86" t="str">
        <v>site_williamhill</v>
      </c>
      <c r="B580" s="239">
        <v>579</v>
      </c>
      <c r="C580" s="86" t="s">
        <v>1180</v>
      </c>
      <c r="D580" s="241">
        <f>COUNTIF($C$1:$C580,C580)</f>
        <v>75</v>
      </c>
      <c r="E580" s="241" t="str">
        <f t="shared" si="29"/>
        <v>Favourite web sites75</v>
      </c>
      <c r="F580" s="86" t="s">
        <v>1329</v>
      </c>
      <c r="G580" s="242">
        <v>2.5705069124423968E-2</v>
      </c>
      <c r="H580" s="245">
        <v>99.381913536838098</v>
      </c>
    </row>
    <row r="581" spans="1:8">
      <c r="A581" s="86" t="str">
        <v>site_yahoo</v>
      </c>
      <c r="B581" s="239">
        <v>580</v>
      </c>
      <c r="C581" s="86" t="s">
        <v>1180</v>
      </c>
      <c r="D581" s="241">
        <f>COUNTIF($C$1:$C581,C581)</f>
        <v>76</v>
      </c>
      <c r="E581" s="241" t="str">
        <f t="shared" si="29"/>
        <v>Favourite web sites76</v>
      </c>
      <c r="F581" s="86" t="s">
        <v>1331</v>
      </c>
      <c r="G581" s="242">
        <v>6.953917050691244E-2</v>
      </c>
      <c r="H581" s="245">
        <v>99.967094870454773</v>
      </c>
    </row>
    <row r="582" spans="1:8">
      <c r="A582" s="86" t="str">
        <v>site_zoopla</v>
      </c>
      <c r="B582" s="239">
        <v>581</v>
      </c>
      <c r="C582" s="86" t="s">
        <v>1180</v>
      </c>
      <c r="D582" s="241">
        <f>COUNTIF($C$1:$C582,C582)</f>
        <v>77</v>
      </c>
      <c r="E582" s="241" t="str">
        <f t="shared" si="29"/>
        <v>Favourite web sites77</v>
      </c>
      <c r="F582" s="86" t="s">
        <v>1333</v>
      </c>
      <c r="G582" s="242">
        <v>4.5437788018433185E-2</v>
      </c>
      <c r="H582" s="245">
        <v>102.26222162632222</v>
      </c>
    </row>
    <row r="583" spans="1:8">
      <c r="A583" s="86" t="str">
        <v>shopm10</v>
      </c>
      <c r="B583" s="239">
        <v>582</v>
      </c>
      <c r="C583" s="86" t="s">
        <v>1336</v>
      </c>
      <c r="D583" s="241">
        <f>COUNTIF($C$1:$C583,C583)</f>
        <v>1</v>
      </c>
      <c r="E583" s="241" t="str">
        <f t="shared" si="29"/>
        <v>Supermarket: shop at (1+ times per month)1</v>
      </c>
      <c r="F583" s="86" t="s">
        <v>1337</v>
      </c>
      <c r="G583" s="242">
        <v>0.38206912442396318</v>
      </c>
      <c r="H583" s="245">
        <v>98.738025739013352</v>
      </c>
    </row>
    <row r="584" spans="1:8">
      <c r="A584" s="86" t="str">
        <v>shopm1</v>
      </c>
      <c r="B584" s="239">
        <v>583</v>
      </c>
      <c r="C584" s="86" t="s">
        <v>1336</v>
      </c>
      <c r="D584" s="241">
        <f>COUNTIF($C$1:$C584,C584)</f>
        <v>2</v>
      </c>
      <c r="E584" s="241" t="str">
        <f t="shared" si="29"/>
        <v>Supermarket: shop at (1+ times per month)2</v>
      </c>
      <c r="F584" s="86" t="s">
        <v>1339</v>
      </c>
      <c r="G584" s="242">
        <v>0.39772811059907837</v>
      </c>
      <c r="H584" s="245">
        <v>96.594945838470778</v>
      </c>
    </row>
    <row r="585" spans="1:8">
      <c r="A585" s="86" t="str">
        <v>shopm2</v>
      </c>
      <c r="B585" s="239">
        <v>584</v>
      </c>
      <c r="C585" s="86" t="s">
        <v>1336</v>
      </c>
      <c r="D585" s="241">
        <f>COUNTIF($C$1:$C585,C585)</f>
        <v>3</v>
      </c>
      <c r="E585" s="241" t="str">
        <f t="shared" si="29"/>
        <v>Supermarket: shop at (1+ times per month)3</v>
      </c>
      <c r="F585" s="86" t="s">
        <v>1341</v>
      </c>
      <c r="G585" s="242">
        <v>0.25781566820276497</v>
      </c>
      <c r="H585" s="245">
        <v>105.18209522707809</v>
      </c>
    </row>
    <row r="586" spans="1:8">
      <c r="A586" s="86" t="str">
        <v>shopm11</v>
      </c>
      <c r="B586" s="239">
        <v>585</v>
      </c>
      <c r="C586" s="86" t="s">
        <v>1336</v>
      </c>
      <c r="D586" s="241">
        <f>COUNTIF($C$1:$C586,C586)</f>
        <v>4</v>
      </c>
      <c r="E586" s="241" t="str">
        <f t="shared" si="29"/>
        <v>Supermarket: shop at (1+ times per month)4</v>
      </c>
      <c r="F586" s="86" t="s">
        <v>1343</v>
      </c>
      <c r="G586" s="242">
        <v>0.30860829493087555</v>
      </c>
      <c r="H586" s="245">
        <v>101.47016756223036</v>
      </c>
    </row>
    <row r="587" spans="1:8">
      <c r="A587" s="86" t="str">
        <v>shopm3</v>
      </c>
      <c r="B587" s="239">
        <v>586</v>
      </c>
      <c r="C587" s="86" t="s">
        <v>1336</v>
      </c>
      <c r="D587" s="241">
        <f>COUNTIF($C$1:$C587,C587)</f>
        <v>5</v>
      </c>
      <c r="E587" s="241" t="str">
        <f t="shared" si="29"/>
        <v>Supermarket: shop at (1+ times per month)5</v>
      </c>
      <c r="F587" s="86" t="s">
        <v>1345</v>
      </c>
      <c r="G587" s="242">
        <v>0.2502995391705069</v>
      </c>
      <c r="H587" s="245">
        <v>107.60202583906351</v>
      </c>
    </row>
    <row r="588" spans="1:8">
      <c r="A588" s="86" t="str">
        <v>shopm4</v>
      </c>
      <c r="B588" s="239">
        <v>587</v>
      </c>
      <c r="C588" s="86" t="s">
        <v>1336</v>
      </c>
      <c r="D588" s="241">
        <f>COUNTIF($C$1:$C588,C588)</f>
        <v>6</v>
      </c>
      <c r="E588" s="241" t="str">
        <f t="shared" si="29"/>
        <v>Supermarket: shop at (1+ times per month)6</v>
      </c>
      <c r="F588" s="86" t="s">
        <v>1347</v>
      </c>
      <c r="G588" s="242">
        <v>0.3397695852534563</v>
      </c>
      <c r="H588" s="245">
        <v>100.3021510206441</v>
      </c>
    </row>
    <row r="589" spans="1:8">
      <c r="A589" s="86" t="str">
        <v>shopm5</v>
      </c>
      <c r="B589" s="239">
        <v>588</v>
      </c>
      <c r="C589" s="86" t="s">
        <v>1336</v>
      </c>
      <c r="D589" s="241">
        <f>COUNTIF($C$1:$C589,C589)</f>
        <v>7</v>
      </c>
      <c r="E589" s="241" t="str">
        <f t="shared" si="29"/>
        <v>Supermarket: shop at (1+ times per month)7</v>
      </c>
      <c r="F589" s="86" t="s">
        <v>1349</v>
      </c>
      <c r="G589" s="242">
        <v>0.4605852534562212</v>
      </c>
      <c r="H589" s="245">
        <v>105.48928832060311</v>
      </c>
    </row>
    <row r="590" spans="1:8">
      <c r="A590" s="86" t="str">
        <v>shopm6</v>
      </c>
      <c r="B590" s="239">
        <v>589</v>
      </c>
      <c r="C590" s="86" t="s">
        <v>1336</v>
      </c>
      <c r="D590" s="241">
        <f>COUNTIF($C$1:$C590,C590)</f>
        <v>8</v>
      </c>
      <c r="E590" s="241" t="str">
        <f t="shared" si="29"/>
        <v>Supermarket: shop at (1+ times per month)8</v>
      </c>
      <c r="F590" s="86" t="s">
        <v>1303</v>
      </c>
      <c r="G590" s="242">
        <v>0.62511520737327186</v>
      </c>
      <c r="H590" s="245">
        <v>102.29880320588809</v>
      </c>
    </row>
    <row r="591" spans="1:8">
      <c r="A591" s="86" t="str">
        <v>shopm8</v>
      </c>
      <c r="B591" s="239">
        <v>590</v>
      </c>
      <c r="C591" s="86" t="s">
        <v>1336</v>
      </c>
      <c r="D591" s="241">
        <f>COUNTIF($C$1:$C591,C591)</f>
        <v>9</v>
      </c>
      <c r="E591" s="241" t="str">
        <f t="shared" si="29"/>
        <v>Supermarket: shop at (1+ times per month)9</v>
      </c>
      <c r="F591" s="86" t="s">
        <v>1352</v>
      </c>
      <c r="G591" s="242">
        <v>0.17210138248847928</v>
      </c>
      <c r="H591" s="245">
        <v>106.45109465867451</v>
      </c>
    </row>
    <row r="592" spans="1:8">
      <c r="A592" s="86" t="str">
        <v>DAILY11</v>
      </c>
      <c r="B592" s="239">
        <v>591</v>
      </c>
      <c r="C592" s="86" t="s">
        <v>1355</v>
      </c>
      <c r="D592" s="241">
        <f>COUNTIF($C$1:$C592,C592)</f>
        <v>1</v>
      </c>
      <c r="E592" s="241" t="str">
        <f t="shared" si="29"/>
        <v>Daily Newspapers1</v>
      </c>
      <c r="F592" s="86" t="s">
        <v>1356</v>
      </c>
      <c r="G592" s="242">
        <v>8.535483870967743E-2</v>
      </c>
      <c r="H592" s="245">
        <v>89.493875794087714</v>
      </c>
    </row>
    <row r="593" spans="1:8">
      <c r="A593" s="86" t="str">
        <v>DAILY3</v>
      </c>
      <c r="B593" s="239">
        <v>592</v>
      </c>
      <c r="C593" s="86" t="s">
        <v>1355</v>
      </c>
      <c r="D593" s="241">
        <f>COUNTIF($C$1:$C593,C593)</f>
        <v>2</v>
      </c>
      <c r="E593" s="241" t="str">
        <f t="shared" si="29"/>
        <v>Daily Newspapers2</v>
      </c>
      <c r="F593" s="86" t="s">
        <v>1358</v>
      </c>
      <c r="G593" s="242">
        <v>3.3788018433179731E-2</v>
      </c>
      <c r="H593" s="245">
        <v>90.526243268016586</v>
      </c>
    </row>
    <row r="594" spans="1:8">
      <c r="A594" s="86" t="str">
        <v>DAILY4</v>
      </c>
      <c r="B594" s="239">
        <v>593</v>
      </c>
      <c r="C594" s="86" t="s">
        <v>1355</v>
      </c>
      <c r="D594" s="241">
        <f>COUNTIF($C$1:$C594,C594)</f>
        <v>3</v>
      </c>
      <c r="E594" s="241" t="str">
        <f t="shared" si="29"/>
        <v>Daily Newspapers3</v>
      </c>
      <c r="F594" s="86" t="s">
        <v>1360</v>
      </c>
      <c r="G594" s="242">
        <v>7.2350230414746537E-3</v>
      </c>
      <c r="H594" s="245">
        <v>83.758701200438978</v>
      </c>
    </row>
    <row r="595" spans="1:8">
      <c r="A595" s="86" t="str">
        <v>DAILY10</v>
      </c>
      <c r="B595" s="239">
        <v>594</v>
      </c>
      <c r="C595" s="86" t="s">
        <v>1355</v>
      </c>
      <c r="D595" s="241">
        <f>COUNTIF($C$1:$C595,C595)</f>
        <v>4</v>
      </c>
      <c r="E595" s="241" t="str">
        <f t="shared" si="29"/>
        <v>Daily Newspapers4</v>
      </c>
      <c r="F595" s="86" t="s">
        <v>1362</v>
      </c>
      <c r="G595" s="242">
        <v>1.5239631336405532E-2</v>
      </c>
      <c r="H595" s="245">
        <v>83.544570208939888</v>
      </c>
    </row>
    <row r="596" spans="1:8">
      <c r="A596" s="86" t="str">
        <v>DAILY2</v>
      </c>
      <c r="B596" s="239">
        <v>595</v>
      </c>
      <c r="C596" s="86" t="s">
        <v>1355</v>
      </c>
      <c r="D596" s="241">
        <f>COUNTIF($C$1:$C596,C596)</f>
        <v>5</v>
      </c>
      <c r="E596" s="241" t="str">
        <f t="shared" si="29"/>
        <v>Daily Newspapers5</v>
      </c>
      <c r="F596" s="86" t="s">
        <v>1364</v>
      </c>
      <c r="G596" s="242">
        <v>8.418894009216589E-2</v>
      </c>
      <c r="H596" s="245">
        <v>106.63682307390616</v>
      </c>
    </row>
    <row r="597" spans="1:8">
      <c r="A597" s="86" t="str">
        <v>DAILY1</v>
      </c>
      <c r="B597" s="239">
        <v>596</v>
      </c>
      <c r="C597" s="86" t="s">
        <v>1355</v>
      </c>
      <c r="D597" s="241">
        <f>COUNTIF($C$1:$C597,C597)</f>
        <v>6</v>
      </c>
      <c r="E597" s="241" t="str">
        <f t="shared" si="29"/>
        <v>Daily Newspapers6</v>
      </c>
      <c r="F597" s="86" t="s">
        <v>1366</v>
      </c>
      <c r="G597" s="242">
        <v>1.8359447004608294E-2</v>
      </c>
      <c r="H597" s="245">
        <v>103.31071159834828</v>
      </c>
    </row>
    <row r="598" spans="1:8">
      <c r="A598" s="86" t="str">
        <v>DAILY6</v>
      </c>
      <c r="B598" s="239">
        <v>597</v>
      </c>
      <c r="C598" s="86" t="s">
        <v>1355</v>
      </c>
      <c r="D598" s="241">
        <f>COUNTIF($C$1:$C598,C598)</f>
        <v>7</v>
      </c>
      <c r="E598" s="241" t="str">
        <f t="shared" si="29"/>
        <v>Daily Newspapers7</v>
      </c>
      <c r="F598" s="86" t="s">
        <v>1368</v>
      </c>
      <c r="G598" s="242">
        <v>2.6820276497695854E-2</v>
      </c>
      <c r="H598" s="245">
        <v>104.46056450724768</v>
      </c>
    </row>
    <row r="599" spans="1:8">
      <c r="A599" s="86" t="str">
        <v>DAILY8</v>
      </c>
      <c r="B599" s="239">
        <v>598</v>
      </c>
      <c r="C599" s="86" t="s">
        <v>1355</v>
      </c>
      <c r="D599" s="241">
        <f>COUNTIF($C$1:$C599,C599)</f>
        <v>8</v>
      </c>
      <c r="E599" s="241" t="str">
        <f t="shared" si="29"/>
        <v>Daily Newspapers8</v>
      </c>
      <c r="F599" s="86" t="s">
        <v>1370</v>
      </c>
      <c r="G599" s="242">
        <v>2.0359447004608296E-2</v>
      </c>
      <c r="H599" s="245">
        <v>105.87212820596244</v>
      </c>
    </row>
    <row r="600" spans="1:8">
      <c r="A600" s="86" t="str">
        <v>DAILY12</v>
      </c>
      <c r="B600" s="239">
        <v>599</v>
      </c>
      <c r="C600" s="86" t="s">
        <v>1355</v>
      </c>
      <c r="D600" s="241">
        <f>COUNTIF($C$1:$C600,C600)</f>
        <v>9</v>
      </c>
      <c r="E600" s="241" t="str">
        <f t="shared" si="29"/>
        <v>Daily Newspapers9</v>
      </c>
      <c r="F600" s="86" t="s">
        <v>1372</v>
      </c>
      <c r="G600" s="242">
        <v>3.0640552995391705E-2</v>
      </c>
      <c r="H600" s="245">
        <v>103.61955215875898</v>
      </c>
    </row>
    <row r="601" spans="1:8">
      <c r="A601" s="86" t="str">
        <v>MAGBIZEDU</v>
      </c>
      <c r="B601" s="239">
        <v>600</v>
      </c>
      <c r="C601" s="86" t="s">
        <v>1374</v>
      </c>
      <c r="D601" s="241">
        <f>COUNTIF($C$1:$C601,C601)</f>
        <v>1</v>
      </c>
      <c r="E601" s="241" t="str">
        <f t="shared" si="29"/>
        <v>Magazines Read1</v>
      </c>
      <c r="F601" s="86" t="s">
        <v>1375</v>
      </c>
      <c r="G601" s="242">
        <v>2.6046082949308755E-2</v>
      </c>
      <c r="H601" s="245">
        <v>102.79771876109393</v>
      </c>
    </row>
    <row r="602" spans="1:8">
      <c r="A602" s="86" t="str">
        <v>MAGCELEB</v>
      </c>
      <c r="B602" s="239">
        <v>601</v>
      </c>
      <c r="C602" s="86" t="s">
        <v>1374</v>
      </c>
      <c r="D602" s="241">
        <f>COUNTIF($C$1:$C602,C602)</f>
        <v>2</v>
      </c>
      <c r="E602" s="241" t="str">
        <f t="shared" si="29"/>
        <v>Magazines Read2</v>
      </c>
      <c r="F602" s="86" t="s">
        <v>1377</v>
      </c>
      <c r="G602" s="242">
        <v>2.1820276497695853E-2</v>
      </c>
      <c r="H602" s="245">
        <v>95.379789849507873</v>
      </c>
    </row>
    <row r="603" spans="1:8">
      <c r="A603" s="86" t="str">
        <v>MAGFASHION</v>
      </c>
      <c r="B603" s="239">
        <v>602</v>
      </c>
      <c r="C603" s="86" t="s">
        <v>1374</v>
      </c>
      <c r="D603" s="241">
        <f>COUNTIF($C$1:$C603,C603)</f>
        <v>3</v>
      </c>
      <c r="E603" s="241" t="str">
        <f t="shared" si="29"/>
        <v>Magazines Read3</v>
      </c>
      <c r="F603" s="86" t="s">
        <v>1379</v>
      </c>
      <c r="G603" s="242">
        <v>1.1603686635944702E-2</v>
      </c>
      <c r="H603" s="245">
        <v>96.816903438693146</v>
      </c>
    </row>
    <row r="604" spans="1:8">
      <c r="A604" s="86" t="str">
        <v>MAGCOOK</v>
      </c>
      <c r="B604" s="239">
        <v>603</v>
      </c>
      <c r="C604" s="86" t="s">
        <v>1374</v>
      </c>
      <c r="D604" s="241">
        <f>COUNTIF($C$1:$C604,C604)</f>
        <v>4</v>
      </c>
      <c r="E604" s="241" t="str">
        <f t="shared" si="29"/>
        <v>Magazines Read4</v>
      </c>
      <c r="F604" s="86" t="s">
        <v>1381</v>
      </c>
      <c r="G604" s="242">
        <v>8.0806451612903216E-2</v>
      </c>
      <c r="H604" s="245">
        <v>101.87703658775831</v>
      </c>
    </row>
    <row r="605" spans="1:8">
      <c r="A605" s="86" t="str">
        <v>MAGHEALTH</v>
      </c>
      <c r="B605" s="239">
        <v>604</v>
      </c>
      <c r="C605" s="86" t="s">
        <v>1374</v>
      </c>
      <c r="D605" s="241">
        <f>COUNTIF($C$1:$C605,C605)</f>
        <v>5</v>
      </c>
      <c r="E605" s="241" t="str">
        <f t="shared" si="29"/>
        <v>Magazines Read5</v>
      </c>
      <c r="F605" s="86" t="s">
        <v>1383</v>
      </c>
      <c r="G605" s="242">
        <v>2.3253456221198152E-2</v>
      </c>
      <c r="H605" s="245">
        <v>98.678938852866082</v>
      </c>
    </row>
    <row r="606" spans="1:8">
      <c r="A606" s="86" t="str">
        <v>MAGHOME</v>
      </c>
      <c r="B606" s="239">
        <v>605</v>
      </c>
      <c r="C606" s="86" t="s">
        <v>1374</v>
      </c>
      <c r="D606" s="241">
        <f>COUNTIF($C$1:$C606,C606)</f>
        <v>6</v>
      </c>
      <c r="E606" s="241" t="str">
        <f t="shared" si="29"/>
        <v>Magazines Read6</v>
      </c>
      <c r="F606" s="86" t="s">
        <v>1385</v>
      </c>
      <c r="G606" s="242">
        <v>4.3313364055299543E-2</v>
      </c>
      <c r="H606" s="245">
        <v>104.00234059196872</v>
      </c>
    </row>
    <row r="607" spans="1:8">
      <c r="A607" s="86" t="str">
        <v>MAGIT</v>
      </c>
      <c r="B607" s="239">
        <v>606</v>
      </c>
      <c r="C607" s="86" t="s">
        <v>1374</v>
      </c>
      <c r="D607" s="241">
        <f>COUNTIF($C$1:$C607,C607)</f>
        <v>7</v>
      </c>
      <c r="E607" s="241" t="str">
        <f t="shared" si="29"/>
        <v>Magazines Read7</v>
      </c>
      <c r="F607" s="86" t="s">
        <v>1387</v>
      </c>
      <c r="G607" s="242">
        <v>2.7940092165898621E-2</v>
      </c>
      <c r="H607" s="245">
        <v>101.29724583524775</v>
      </c>
    </row>
    <row r="608" spans="1:8">
      <c r="A608" s="86" t="str">
        <v>MAGMENSTYLE</v>
      </c>
      <c r="B608" s="239">
        <v>607</v>
      </c>
      <c r="C608" s="86" t="s">
        <v>1374</v>
      </c>
      <c r="D608" s="241">
        <f>COUNTIF($C$1:$C608,C608)</f>
        <v>8</v>
      </c>
      <c r="E608" s="241" t="str">
        <f t="shared" si="29"/>
        <v>Magazines Read8</v>
      </c>
      <c r="F608" s="86" t="s">
        <v>1389</v>
      </c>
      <c r="G608" s="242">
        <v>2.945622119815668E-2</v>
      </c>
      <c r="H608" s="245">
        <v>98.643516304691332</v>
      </c>
    </row>
    <row r="609" spans="1:8">
      <c r="A609" s="86" t="str">
        <v>MAGMOTOR</v>
      </c>
      <c r="B609" s="239">
        <v>608</v>
      </c>
      <c r="C609" s="86" t="s">
        <v>1374</v>
      </c>
      <c r="D609" s="241">
        <f>COUNTIF($C$1:$C609,C609)</f>
        <v>9</v>
      </c>
      <c r="E609" s="241" t="str">
        <f t="shared" si="29"/>
        <v>Magazines Read9</v>
      </c>
      <c r="F609" s="86" t="s">
        <v>1391</v>
      </c>
      <c r="G609" s="242">
        <v>2.650230414746544E-2</v>
      </c>
      <c r="H609" s="245">
        <v>99.154659154220127</v>
      </c>
    </row>
    <row r="610" spans="1:8">
      <c r="A610" s="86" t="str">
        <v>MAGMUSICFILM</v>
      </c>
      <c r="B610" s="239">
        <v>609</v>
      </c>
      <c r="C610" s="86" t="s">
        <v>1374</v>
      </c>
      <c r="D610" s="241">
        <f>COUNTIF($C$1:$C610,C610)</f>
        <v>10</v>
      </c>
      <c r="E610" s="241" t="str">
        <f t="shared" si="29"/>
        <v>Magazines Read10</v>
      </c>
      <c r="F610" s="86" t="s">
        <v>1393</v>
      </c>
      <c r="G610" s="242">
        <v>2.080184331797235E-2</v>
      </c>
      <c r="H610" s="245">
        <v>95.940613409829524</v>
      </c>
    </row>
    <row r="611" spans="1:8">
      <c r="A611" s="86" t="str">
        <v>MAGSPORT</v>
      </c>
      <c r="B611" s="239">
        <v>610</v>
      </c>
      <c r="C611" s="86" t="s">
        <v>1374</v>
      </c>
      <c r="D611" s="241">
        <f>COUNTIF($C$1:$C611,C611)</f>
        <v>11</v>
      </c>
      <c r="E611" s="241" t="str">
        <f t="shared" si="29"/>
        <v>Magazines Read11</v>
      </c>
      <c r="F611" s="86" t="s">
        <v>1395</v>
      </c>
      <c r="G611" s="242">
        <v>2.2557603686635948E-2</v>
      </c>
      <c r="H611" s="245">
        <v>98.640092015115357</v>
      </c>
    </row>
    <row r="612" spans="1:8">
      <c r="A612" s="86" t="str">
        <v>MAGTRAVEL</v>
      </c>
      <c r="B612" s="239">
        <v>611</v>
      </c>
      <c r="C612" s="86" t="s">
        <v>1374</v>
      </c>
      <c r="D612" s="241">
        <f>COUNTIF($C$1:$C612,C612)</f>
        <v>12</v>
      </c>
      <c r="E612" s="241" t="str">
        <f t="shared" si="29"/>
        <v>Magazines Read12</v>
      </c>
      <c r="F612" s="86" t="s">
        <v>1397</v>
      </c>
      <c r="G612" s="242">
        <v>5.7119815668202768E-2</v>
      </c>
      <c r="H612" s="245">
        <v>105.85283316592222</v>
      </c>
    </row>
    <row r="613" spans="1:8">
      <c r="A613" s="86" t="str">
        <v>MAGTV</v>
      </c>
      <c r="B613" s="239">
        <v>612</v>
      </c>
      <c r="C613" s="86" t="s">
        <v>1374</v>
      </c>
      <c r="D613" s="241">
        <f>COUNTIF($C$1:$C613,C613)</f>
        <v>13</v>
      </c>
      <c r="E613" s="241" t="str">
        <f t="shared" si="29"/>
        <v>Magazines Read13</v>
      </c>
      <c r="F613" s="86" t="s">
        <v>1399</v>
      </c>
      <c r="G613" s="242">
        <v>0.14656221198156683</v>
      </c>
      <c r="H613" s="245">
        <v>100.14015106031697</v>
      </c>
    </row>
    <row r="614" spans="1:8">
      <c r="A614" s="86" t="str">
        <v>MAGWOMEN</v>
      </c>
      <c r="B614" s="239">
        <v>613</v>
      </c>
      <c r="C614" s="86" t="s">
        <v>1374</v>
      </c>
      <c r="D614" s="241">
        <f>COUNTIF($C$1:$C614,C614)</f>
        <v>14</v>
      </c>
      <c r="E614" s="241" t="str">
        <f t="shared" si="29"/>
        <v>Magazines Read14</v>
      </c>
      <c r="F614" s="86" t="s">
        <v>1401</v>
      </c>
      <c r="G614" s="242">
        <v>9.2465437788018454E-2</v>
      </c>
      <c r="H614" s="245">
        <v>96.880648347105932</v>
      </c>
    </row>
    <row r="615" spans="1:8">
      <c r="A615" s="86" t="str">
        <v>MAGWOMENGLOSS</v>
      </c>
      <c r="B615" s="239">
        <v>614</v>
      </c>
      <c r="C615" s="86" t="s">
        <v>1374</v>
      </c>
      <c r="D615" s="241">
        <f>COUNTIF($C$1:$C615,C615)</f>
        <v>15</v>
      </c>
      <c r="E615" s="241" t="str">
        <f t="shared" si="29"/>
        <v>Magazines Read15</v>
      </c>
      <c r="F615" s="86" t="s">
        <v>1403</v>
      </c>
      <c r="G615" s="242">
        <v>3.6281105990783408E-2</v>
      </c>
      <c r="H615" s="245">
        <v>99.066868305210249</v>
      </c>
    </row>
    <row r="616" spans="1:8">
      <c r="A616" s="86" t="str">
        <v>CHARITY1</v>
      </c>
      <c r="B616" s="239">
        <v>615</v>
      </c>
      <c r="C616" s="86" t="s">
        <v>1405</v>
      </c>
      <c r="D616" s="241">
        <f>COUNTIF($C$1:$C616,C616)</f>
        <v>1</v>
      </c>
      <c r="E616" s="241" t="str">
        <f t="shared" si="29"/>
        <v>Charities1</v>
      </c>
      <c r="F616" s="86" t="s">
        <v>1406</v>
      </c>
      <c r="G616" s="242">
        <v>0.13959907834101382</v>
      </c>
      <c r="H616" s="245">
        <v>100.79947039152546</v>
      </c>
    </row>
    <row r="617" spans="1:8">
      <c r="A617" s="86" t="str">
        <v>CHARITY2</v>
      </c>
      <c r="B617" s="239">
        <v>616</v>
      </c>
      <c r="C617" s="86" t="s">
        <v>1405</v>
      </c>
      <c r="D617" s="241">
        <f>COUNTIF($C$1:$C617,C617)</f>
        <v>2</v>
      </c>
      <c r="E617" s="241" t="str">
        <f t="shared" si="29"/>
        <v>Charities2</v>
      </c>
      <c r="F617" s="86" t="s">
        <v>1408</v>
      </c>
      <c r="G617" s="242">
        <v>0.12739631336405532</v>
      </c>
      <c r="H617" s="245">
        <v>102.07089112295328</v>
      </c>
    </row>
    <row r="618" spans="1:8">
      <c r="A618" s="86" t="str">
        <v>CHARITY3</v>
      </c>
      <c r="B618" s="239">
        <v>617</v>
      </c>
      <c r="C618" s="86" t="s">
        <v>1405</v>
      </c>
      <c r="D618" s="241">
        <f>COUNTIF($C$1:$C618,C618)</f>
        <v>3</v>
      </c>
      <c r="E618" s="241" t="str">
        <f t="shared" si="29"/>
        <v>Charities3</v>
      </c>
      <c r="F618" s="86" t="s">
        <v>1410</v>
      </c>
      <c r="G618" s="242">
        <v>4.2714285714285712E-2</v>
      </c>
      <c r="H618" s="245">
        <v>100.5740145202153</v>
      </c>
    </row>
    <row r="619" spans="1:8">
      <c r="A619" s="86" t="str">
        <v>CHARITY5</v>
      </c>
      <c r="B619" s="239">
        <v>618</v>
      </c>
      <c r="C619" s="86" t="s">
        <v>1405</v>
      </c>
      <c r="D619" s="241">
        <f>COUNTIF($C$1:$C619,C619)</f>
        <v>4</v>
      </c>
      <c r="E619" s="241" t="str">
        <f t="shared" si="29"/>
        <v>Charities4</v>
      </c>
      <c r="F619" s="86" t="s">
        <v>1412</v>
      </c>
      <c r="G619" s="242">
        <v>6.5930875576036871E-2</v>
      </c>
      <c r="H619" s="245">
        <v>102.12634969969972</v>
      </c>
    </row>
    <row r="620" spans="1:8">
      <c r="A620" s="86" t="str">
        <v>CHARITY7</v>
      </c>
      <c r="B620" s="239">
        <v>619</v>
      </c>
      <c r="C620" s="86" t="s">
        <v>1405</v>
      </c>
      <c r="D620" s="241">
        <f>COUNTIF($C$1:$C620,C620)</f>
        <v>5</v>
      </c>
      <c r="E620" s="241" t="str">
        <f t="shared" si="29"/>
        <v>Charities5</v>
      </c>
      <c r="F620" s="86" t="s">
        <v>1414</v>
      </c>
      <c r="G620" s="242">
        <v>0.25604608294930875</v>
      </c>
      <c r="H620" s="245">
        <v>103.62964996932786</v>
      </c>
    </row>
    <row r="621" spans="1:8">
      <c r="A621" s="86" t="str">
        <v>CHARITY8</v>
      </c>
      <c r="B621" s="239">
        <v>620</v>
      </c>
      <c r="C621" s="86" t="s">
        <v>1405</v>
      </c>
      <c r="D621" s="241">
        <f>COUNTIF($C$1:$C621,C621)</f>
        <v>6</v>
      </c>
      <c r="E621" s="241" t="str">
        <f t="shared" si="29"/>
        <v>Charities6</v>
      </c>
      <c r="F621" s="86" t="s">
        <v>1416</v>
      </c>
      <c r="G621" s="242">
        <v>4.0580645161290327E-2</v>
      </c>
      <c r="H621" s="245">
        <v>106.46580954849372</v>
      </c>
    </row>
    <row r="622" spans="1:8">
      <c r="A622" s="86" t="str">
        <v>CHARITY11</v>
      </c>
      <c r="B622" s="239">
        <v>621</v>
      </c>
      <c r="C622" s="86" t="s">
        <v>1405</v>
      </c>
      <c r="D622" s="241">
        <f>COUNTIF($C$1:$C622,C622)</f>
        <v>7</v>
      </c>
      <c r="E622" s="241" t="str">
        <f t="shared" si="29"/>
        <v>Charities7</v>
      </c>
      <c r="F622" s="86" t="s">
        <v>1418</v>
      </c>
      <c r="G622" s="242">
        <v>0.30142857142857149</v>
      </c>
      <c r="H622" s="245">
        <v>102.12680592215577</v>
      </c>
    </row>
    <row r="623" spans="1:8">
      <c r="A623" s="86" t="str">
        <v>CHARITY13</v>
      </c>
      <c r="B623" s="239">
        <v>622</v>
      </c>
      <c r="C623" s="86" t="s">
        <v>1405</v>
      </c>
      <c r="D623" s="241">
        <f>COUNTIF($C$1:$C623,C623)</f>
        <v>8</v>
      </c>
      <c r="E623" s="241" t="str">
        <f t="shared" si="29"/>
        <v>Charities8</v>
      </c>
      <c r="F623" s="86" t="s">
        <v>1420</v>
      </c>
      <c r="G623" s="242">
        <v>3.2110599078341011E-2</v>
      </c>
      <c r="H623" s="245">
        <v>104.68323336955973</v>
      </c>
    </row>
    <row r="624" spans="1:8">
      <c r="A624" s="86" t="str">
        <v>CHARITY15</v>
      </c>
      <c r="B624" s="239">
        <v>623</v>
      </c>
      <c r="C624" s="86" t="s">
        <v>1405</v>
      </c>
      <c r="D624" s="241">
        <f>COUNTIF($C$1:$C624,C624)</f>
        <v>9</v>
      </c>
      <c r="E624" s="241" t="str">
        <f t="shared" si="29"/>
        <v>Charities9</v>
      </c>
      <c r="F624" s="86" t="s">
        <v>1422</v>
      </c>
      <c r="G624" s="242">
        <v>9.4470046082949302E-2</v>
      </c>
      <c r="H624" s="245">
        <v>100.46581525727176</v>
      </c>
    </row>
    <row r="625" spans="1:8">
      <c r="A625" s="86" t="str">
        <v>CHARITY10</v>
      </c>
      <c r="B625" s="239">
        <v>624</v>
      </c>
      <c r="C625" s="86" t="s">
        <v>1405</v>
      </c>
      <c r="D625" s="241">
        <f>COUNTIF($C$1:$C625,C625)</f>
        <v>10</v>
      </c>
      <c r="E625" s="241" t="str">
        <f t="shared" si="29"/>
        <v>Charities10</v>
      </c>
      <c r="F625" s="86" t="s">
        <v>1424</v>
      </c>
      <c r="G625" s="242">
        <v>0.26731336405529954</v>
      </c>
      <c r="H625" s="245">
        <v>104.15510515139228</v>
      </c>
    </row>
    <row r="626" spans="1:8">
      <c r="A626" s="86" t="str">
        <v>INTERESTS1</v>
      </c>
      <c r="B626" s="239">
        <v>625</v>
      </c>
      <c r="C626" s="86" t="s">
        <v>1426</v>
      </c>
      <c r="D626" s="241">
        <f>COUNTIF($C$1:$C626,C626)</f>
        <v>1</v>
      </c>
      <c r="E626" s="241" t="str">
        <f t="shared" si="29"/>
        <v>Interests &amp; Hobbies1</v>
      </c>
      <c r="F626" s="86" t="s">
        <v>1427</v>
      </c>
      <c r="G626" s="242">
        <v>2.7294930875576034E-2</v>
      </c>
      <c r="H626" s="245">
        <v>96.45962558588343</v>
      </c>
    </row>
    <row r="627" spans="1:8">
      <c r="A627" s="86" t="str">
        <v>INTERESTS4</v>
      </c>
      <c r="B627" s="239">
        <v>626</v>
      </c>
      <c r="C627" s="86" t="s">
        <v>1426</v>
      </c>
      <c r="D627" s="241">
        <f>COUNTIF($C$1:$C627,C627)</f>
        <v>2</v>
      </c>
      <c r="E627" s="241" t="str">
        <f t="shared" si="29"/>
        <v>Interests &amp; Hobbies2</v>
      </c>
      <c r="F627" s="86" t="s">
        <v>1429</v>
      </c>
      <c r="G627" s="242">
        <v>0.18359447004608292</v>
      </c>
      <c r="H627" s="245">
        <v>103.91242623418763</v>
      </c>
    </row>
    <row r="628" spans="1:8">
      <c r="A628" s="86" t="str">
        <v>INTERESTS5</v>
      </c>
      <c r="B628" s="239">
        <v>627</v>
      </c>
      <c r="C628" s="86" t="s">
        <v>1426</v>
      </c>
      <c r="D628" s="241">
        <f>COUNTIF($C$1:$C628,C628)</f>
        <v>3</v>
      </c>
      <c r="E628" s="241" t="str">
        <f t="shared" si="29"/>
        <v>Interests &amp; Hobbies3</v>
      </c>
      <c r="F628" s="86" t="s">
        <v>1431</v>
      </c>
      <c r="G628" s="242">
        <v>0.29749769585253455</v>
      </c>
      <c r="H628" s="245">
        <v>100.89490782227126</v>
      </c>
    </row>
    <row r="629" spans="1:8">
      <c r="A629" s="86" t="str">
        <v>INTERESTS6</v>
      </c>
      <c r="B629" s="239">
        <v>628</v>
      </c>
      <c r="C629" s="86" t="s">
        <v>1426</v>
      </c>
      <c r="D629" s="241">
        <f>COUNTIF($C$1:$C629,C629)</f>
        <v>4</v>
      </c>
      <c r="E629" s="241" t="str">
        <f t="shared" si="29"/>
        <v>Interests &amp; Hobbies4</v>
      </c>
      <c r="F629" s="86" t="s">
        <v>1433</v>
      </c>
      <c r="G629" s="242">
        <v>0.36742396313364062</v>
      </c>
      <c r="H629" s="245">
        <v>101.33472393056012</v>
      </c>
    </row>
    <row r="630" spans="1:8">
      <c r="A630" s="86" t="str">
        <v>INTERESTS9</v>
      </c>
      <c r="B630" s="239">
        <v>629</v>
      </c>
      <c r="C630" s="86" t="s">
        <v>1426</v>
      </c>
      <c r="D630" s="241">
        <f>COUNTIF($C$1:$C630,C630)</f>
        <v>5</v>
      </c>
      <c r="E630" s="241" t="str">
        <f t="shared" si="29"/>
        <v>Interests &amp; Hobbies5</v>
      </c>
      <c r="F630" s="86" t="s">
        <v>1435</v>
      </c>
      <c r="G630" s="242">
        <v>0.24464055299539172</v>
      </c>
      <c r="H630" s="245">
        <v>101.08393488791279</v>
      </c>
    </row>
    <row r="631" spans="1:8">
      <c r="A631" s="86" t="str">
        <v>INTERESTS55</v>
      </c>
      <c r="B631" s="239">
        <v>630</v>
      </c>
      <c r="C631" s="86" t="s">
        <v>1426</v>
      </c>
      <c r="D631" s="241">
        <f>COUNTIF($C$1:$C631,C631)</f>
        <v>6</v>
      </c>
      <c r="E631" s="241" t="str">
        <f t="shared" si="29"/>
        <v>Interests &amp; Hobbies6</v>
      </c>
      <c r="F631" s="86" t="s">
        <v>1437</v>
      </c>
      <c r="G631" s="242">
        <v>0.20794009216589859</v>
      </c>
      <c r="H631" s="245">
        <v>102.36196448499504</v>
      </c>
    </row>
    <row r="632" spans="1:8">
      <c r="A632" s="86" t="str">
        <v>INTERESTS10</v>
      </c>
      <c r="B632" s="239">
        <v>631</v>
      </c>
      <c r="C632" s="86" t="s">
        <v>1426</v>
      </c>
      <c r="D632" s="241">
        <f>COUNTIF($C$1:$C632,C632)</f>
        <v>7</v>
      </c>
      <c r="E632" s="241" t="str">
        <f t="shared" si="29"/>
        <v>Interests &amp; Hobbies7</v>
      </c>
      <c r="F632" s="86" t="s">
        <v>1439</v>
      </c>
      <c r="G632" s="242">
        <v>0.45700921658986182</v>
      </c>
      <c r="H632" s="245">
        <v>102.97300207991384</v>
      </c>
    </row>
    <row r="633" spans="1:8">
      <c r="A633" s="86" t="str">
        <v>INTERESTS12</v>
      </c>
      <c r="B633" s="239">
        <v>632</v>
      </c>
      <c r="C633" s="86" t="s">
        <v>1426</v>
      </c>
      <c r="D633" s="241">
        <f>COUNTIF($C$1:$C633,C633)</f>
        <v>8</v>
      </c>
      <c r="E633" s="241" t="str">
        <f t="shared" si="29"/>
        <v>Interests &amp; Hobbies8</v>
      </c>
      <c r="F633" s="86" t="s">
        <v>1441</v>
      </c>
      <c r="G633" s="242">
        <v>0.34627188940092163</v>
      </c>
      <c r="H633" s="245">
        <v>102.56921693093636</v>
      </c>
    </row>
    <row r="634" spans="1:8">
      <c r="A634" s="86" t="str">
        <v>INTERESTS17</v>
      </c>
      <c r="B634" s="239">
        <v>633</v>
      </c>
      <c r="C634" s="86" t="s">
        <v>1426</v>
      </c>
      <c r="D634" s="241">
        <f>COUNTIF($C$1:$C634,C634)</f>
        <v>9</v>
      </c>
      <c r="E634" s="241" t="str">
        <f t="shared" si="29"/>
        <v>Interests &amp; Hobbies9</v>
      </c>
      <c r="F634" s="86" t="s">
        <v>1443</v>
      </c>
      <c r="G634" s="242">
        <v>0.38246082949308752</v>
      </c>
      <c r="H634" s="245">
        <v>102.13513488330695</v>
      </c>
    </row>
    <row r="635" spans="1:8">
      <c r="A635" s="86" t="str">
        <v>INTERESTS43</v>
      </c>
      <c r="B635" s="239">
        <v>634</v>
      </c>
      <c r="C635" s="86" t="s">
        <v>1426</v>
      </c>
      <c r="D635" s="241">
        <f>COUNTIF($C$1:$C635,C635)</f>
        <v>10</v>
      </c>
      <c r="E635" s="241" t="str">
        <f t="shared" si="29"/>
        <v>Interests &amp; Hobbies10</v>
      </c>
      <c r="F635" s="86" t="s">
        <v>1445</v>
      </c>
      <c r="G635" s="242">
        <v>6.4082949308755757E-2</v>
      </c>
      <c r="H635" s="245">
        <v>93.107092055064285</v>
      </c>
    </row>
    <row r="636" spans="1:8">
      <c r="A636" s="86" t="str">
        <v>INTERESTS18</v>
      </c>
      <c r="B636" s="239">
        <v>635</v>
      </c>
      <c r="C636" s="86" t="s">
        <v>1426</v>
      </c>
      <c r="D636" s="241">
        <f>COUNTIF($C$1:$C636,C636)</f>
        <v>11</v>
      </c>
      <c r="E636" s="241" t="str">
        <f t="shared" si="29"/>
        <v>Interests &amp; Hobbies11</v>
      </c>
      <c r="F636" s="86" t="s">
        <v>1447</v>
      </c>
      <c r="G636" s="242">
        <v>0.34642396313364054</v>
      </c>
      <c r="H636" s="245">
        <v>101.26369846804639</v>
      </c>
    </row>
    <row r="637" spans="1:8">
      <c r="A637" s="86" t="str">
        <v>INTERESTS19</v>
      </c>
      <c r="B637" s="239">
        <v>636</v>
      </c>
      <c r="C637" s="86" t="s">
        <v>1426</v>
      </c>
      <c r="D637" s="241">
        <f>COUNTIF($C$1:$C637,C637)</f>
        <v>12</v>
      </c>
      <c r="E637" s="241" t="str">
        <f t="shared" si="29"/>
        <v>Interests &amp; Hobbies12</v>
      </c>
      <c r="F637" s="86" t="s">
        <v>1449</v>
      </c>
      <c r="G637" s="242">
        <v>3.1589861751152075E-2</v>
      </c>
      <c r="H637" s="245">
        <v>104.50592231819773</v>
      </c>
    </row>
    <row r="638" spans="1:8">
      <c r="A638" s="86" t="str">
        <v>INTERESTS44</v>
      </c>
      <c r="B638" s="239">
        <v>637</v>
      </c>
      <c r="C638" s="86" t="s">
        <v>1426</v>
      </c>
      <c r="D638" s="241">
        <f>COUNTIF($C$1:$C638,C638)</f>
        <v>13</v>
      </c>
      <c r="E638" s="241" t="str">
        <f t="shared" si="29"/>
        <v>Interests &amp; Hobbies13</v>
      </c>
      <c r="F638" s="86" t="s">
        <v>1451</v>
      </c>
      <c r="G638" s="242">
        <v>0.38680645161290317</v>
      </c>
      <c r="H638" s="245">
        <v>103.03265584879335</v>
      </c>
    </row>
    <row r="639" spans="1:8">
      <c r="A639" s="86" t="str">
        <v>INTERESTS21</v>
      </c>
      <c r="B639" s="239">
        <v>638</v>
      </c>
      <c r="C639" s="86" t="s">
        <v>1426</v>
      </c>
      <c r="D639" s="241">
        <f>COUNTIF($C$1:$C639,C639)</f>
        <v>14</v>
      </c>
      <c r="E639" s="241" t="str">
        <f t="shared" si="29"/>
        <v>Interests &amp; Hobbies14</v>
      </c>
      <c r="F639" s="86" t="s">
        <v>1453</v>
      </c>
      <c r="G639" s="242">
        <v>0.20332258064516126</v>
      </c>
      <c r="H639" s="245">
        <v>103.95265907654014</v>
      </c>
    </row>
    <row r="640" spans="1:8">
      <c r="A640" s="86" t="str">
        <v>INTERESTS47</v>
      </c>
      <c r="B640" s="239">
        <v>639</v>
      </c>
      <c r="C640" s="86" t="s">
        <v>1426</v>
      </c>
      <c r="D640" s="241">
        <f>COUNTIF($C$1:$C640,C640)</f>
        <v>15</v>
      </c>
      <c r="E640" s="241" t="str">
        <f t="shared" si="29"/>
        <v>Interests &amp; Hobbies15</v>
      </c>
      <c r="F640" s="86" t="s">
        <v>1455</v>
      </c>
      <c r="G640" s="242">
        <v>5.2774193548387097E-2</v>
      </c>
      <c r="H640" s="245">
        <v>102.76315790183273</v>
      </c>
    </row>
    <row r="641" spans="1:8">
      <c r="A641" s="86" t="str">
        <v>INTERESTS48</v>
      </c>
      <c r="B641" s="239">
        <v>640</v>
      </c>
      <c r="C641" s="86" t="s">
        <v>1426</v>
      </c>
      <c r="D641" s="241">
        <f>COUNTIF($C$1:$C641,C641)</f>
        <v>16</v>
      </c>
      <c r="E641" s="241" t="str">
        <f t="shared" si="29"/>
        <v>Interests &amp; Hobbies16</v>
      </c>
      <c r="F641" s="86" t="s">
        <v>1457</v>
      </c>
      <c r="G641" s="242">
        <v>0.46133640552995397</v>
      </c>
      <c r="H641" s="245">
        <v>97.155014108773756</v>
      </c>
    </row>
    <row r="642" spans="1:8">
      <c r="A642" s="86" t="str">
        <v>INTERESTS28</v>
      </c>
      <c r="B642" s="239">
        <v>641</v>
      </c>
      <c r="C642" s="86" t="s">
        <v>1426</v>
      </c>
      <c r="D642" s="241">
        <f>COUNTIF($C$1:$C642,C642)</f>
        <v>17</v>
      </c>
      <c r="E642" s="241" t="str">
        <f t="shared" si="29"/>
        <v>Interests &amp; Hobbies17</v>
      </c>
      <c r="F642" s="86" t="s">
        <v>1459</v>
      </c>
      <c r="G642" s="242">
        <v>0.37122580645161296</v>
      </c>
      <c r="H642" s="245">
        <v>102.5636766872845</v>
      </c>
    </row>
    <row r="643" spans="1:8">
      <c r="A643" s="86" t="str">
        <v>INTERESTS29</v>
      </c>
      <c r="B643" s="239">
        <v>642</v>
      </c>
      <c r="C643" s="86" t="s">
        <v>1426</v>
      </c>
      <c r="D643" s="241">
        <f>COUNTIF($C$1:$C643,C643)</f>
        <v>18</v>
      </c>
      <c r="E643" s="241" t="str">
        <f t="shared" ref="E643:E706" si="30">C643&amp;D643</f>
        <v>Interests &amp; Hobbies18</v>
      </c>
      <c r="F643" s="86" t="s">
        <v>1461</v>
      </c>
      <c r="G643" s="242">
        <v>0.42015668202764977</v>
      </c>
      <c r="H643" s="245">
        <v>99.785628633180281</v>
      </c>
    </row>
    <row r="644" spans="1:8">
      <c r="A644" s="86" t="str">
        <v>INTERESTS51</v>
      </c>
      <c r="B644" s="239">
        <v>643</v>
      </c>
      <c r="C644" s="86" t="s">
        <v>1426</v>
      </c>
      <c r="D644" s="241">
        <f>COUNTIF($C$1:$C644,C644)</f>
        <v>19</v>
      </c>
      <c r="E644" s="241" t="str">
        <f t="shared" si="30"/>
        <v>Interests &amp; Hobbies19</v>
      </c>
      <c r="F644" s="86" t="s">
        <v>1399</v>
      </c>
      <c r="G644" s="242">
        <v>0.50911981566820275</v>
      </c>
      <c r="H644" s="245">
        <v>99.507800747273549</v>
      </c>
    </row>
    <row r="645" spans="1:8">
      <c r="A645" s="86" t="str">
        <v>INTERESTS52</v>
      </c>
      <c r="B645" s="239">
        <v>644</v>
      </c>
      <c r="C645" s="86" t="s">
        <v>1426</v>
      </c>
      <c r="D645" s="241">
        <f>COUNTIF($C$1:$C645,C645)</f>
        <v>20</v>
      </c>
      <c r="E645" s="241" t="str">
        <f t="shared" si="30"/>
        <v>Interests &amp; Hobbies20</v>
      </c>
      <c r="F645" s="86" t="s">
        <v>1464</v>
      </c>
      <c r="G645" s="242">
        <v>0.17642857142857141</v>
      </c>
      <c r="H645" s="245">
        <v>101.27980764285545</v>
      </c>
    </row>
    <row r="646" spans="1:8">
      <c r="A646" s="86" t="str">
        <v>holdest6</v>
      </c>
      <c r="B646" s="239">
        <v>645</v>
      </c>
      <c r="C646" s="86" t="s">
        <v>1466</v>
      </c>
      <c r="D646" s="241">
        <f>COUNTIF($C$1:$C646,C646)</f>
        <v>1</v>
      </c>
      <c r="E646" s="241" t="str">
        <f t="shared" si="30"/>
        <v>Holiday Destination/Type1</v>
      </c>
      <c r="F646" s="86" t="s">
        <v>1467</v>
      </c>
      <c r="G646" s="242">
        <v>0.58551152073732704</v>
      </c>
      <c r="H646" s="245">
        <v>101.22022177459493</v>
      </c>
    </row>
    <row r="647" spans="1:8">
      <c r="A647" s="86" t="str">
        <v>holdest1</v>
      </c>
      <c r="B647" s="239">
        <v>646</v>
      </c>
      <c r="C647" s="86" t="s">
        <v>1466</v>
      </c>
      <c r="D647" s="241">
        <f>COUNTIF($C$1:$C647,C647)</f>
        <v>2</v>
      </c>
      <c r="E647" s="241" t="str">
        <f t="shared" si="30"/>
        <v>Holiday Destination/Type2</v>
      </c>
      <c r="F647" s="86" t="s">
        <v>1469</v>
      </c>
      <c r="G647" s="242">
        <v>4.377880184331797E-2</v>
      </c>
      <c r="H647" s="245">
        <v>101.93517748527532</v>
      </c>
    </row>
    <row r="648" spans="1:8">
      <c r="A648" s="86" t="str">
        <v>holdest2</v>
      </c>
      <c r="B648" s="239">
        <v>647</v>
      </c>
      <c r="C648" s="86" t="s">
        <v>1466</v>
      </c>
      <c r="D648" s="241">
        <f>COUNTIF($C$1:$C648,C648)</f>
        <v>3</v>
      </c>
      <c r="E648" s="241" t="str">
        <f t="shared" si="30"/>
        <v>Holiday Destination/Type3</v>
      </c>
      <c r="F648" s="86" t="s">
        <v>1471</v>
      </c>
      <c r="G648" s="242">
        <v>0.10662672811059908</v>
      </c>
      <c r="H648" s="245">
        <v>104.45347795270874</v>
      </c>
    </row>
    <row r="649" spans="1:8">
      <c r="A649" s="86" t="str">
        <v>holdest3</v>
      </c>
      <c r="B649" s="239">
        <v>648</v>
      </c>
      <c r="C649" s="86" t="s">
        <v>1466</v>
      </c>
      <c r="D649" s="241">
        <f>COUNTIF($C$1:$C649,C649)</f>
        <v>4</v>
      </c>
      <c r="E649" s="241" t="str">
        <f t="shared" si="30"/>
        <v>Holiday Destination/Type4</v>
      </c>
      <c r="F649" s="86" t="s">
        <v>1473</v>
      </c>
      <c r="G649" s="242">
        <v>1.1423963133640554E-2</v>
      </c>
      <c r="H649" s="245">
        <v>104.36280414493953</v>
      </c>
    </row>
    <row r="650" spans="1:8">
      <c r="A650" s="86" t="str">
        <v>holdest4</v>
      </c>
      <c r="B650" s="239">
        <v>649</v>
      </c>
      <c r="C650" s="86" t="s">
        <v>1466</v>
      </c>
      <c r="D650" s="241">
        <f>COUNTIF($C$1:$C650,C650)</f>
        <v>5</v>
      </c>
      <c r="E650" s="241" t="str">
        <f t="shared" si="30"/>
        <v>Holiday Destination/Type5</v>
      </c>
      <c r="F650" s="86" t="s">
        <v>1475</v>
      </c>
      <c r="G650" s="242">
        <v>1.9276497695852535E-2</v>
      </c>
      <c r="H650" s="245">
        <v>104.65798827318417</v>
      </c>
    </row>
    <row r="651" spans="1:8">
      <c r="A651" s="86" t="str">
        <v>holdest5</v>
      </c>
      <c r="B651" s="239">
        <v>650</v>
      </c>
      <c r="C651" s="86" t="s">
        <v>1466</v>
      </c>
      <c r="D651" s="241">
        <f>COUNTIF($C$1:$C651,C651)</f>
        <v>6</v>
      </c>
      <c r="E651" s="241" t="str">
        <f t="shared" si="30"/>
        <v>Holiday Destination/Type6</v>
      </c>
      <c r="F651" s="86" t="s">
        <v>1477</v>
      </c>
      <c r="G651" s="242">
        <v>0.36854377880184325</v>
      </c>
      <c r="H651" s="245">
        <v>103.16066222471281</v>
      </c>
    </row>
    <row r="652" spans="1:8">
      <c r="A652" s="86" t="str">
        <v>holdest7</v>
      </c>
      <c r="B652" s="239">
        <v>651</v>
      </c>
      <c r="C652" s="86" t="s">
        <v>1466</v>
      </c>
      <c r="D652" s="241">
        <f>COUNTIF($C$1:$C652,C652)</f>
        <v>7</v>
      </c>
      <c r="E652" s="241" t="str">
        <f t="shared" si="30"/>
        <v>Holiday Destination/Type7</v>
      </c>
      <c r="F652" s="86" t="s">
        <v>1479</v>
      </c>
      <c r="G652" s="242">
        <v>0.22589400921658986</v>
      </c>
      <c r="H652" s="245">
        <v>102.22674305850576</v>
      </c>
    </row>
    <row r="653" spans="1:8">
      <c r="A653" s="86" t="str">
        <v>holdest8</v>
      </c>
      <c r="B653" s="239">
        <v>652</v>
      </c>
      <c r="C653" s="86" t="s">
        <v>1466</v>
      </c>
      <c r="D653" s="241">
        <f>COUNTIF($C$1:$C653,C653)</f>
        <v>8</v>
      </c>
      <c r="E653" s="241" t="str">
        <f t="shared" si="30"/>
        <v>Holiday Destination/Type8</v>
      </c>
      <c r="F653" s="86" t="s">
        <v>1481</v>
      </c>
      <c r="G653" s="242">
        <v>7.6682027649769571E-2</v>
      </c>
      <c r="H653" s="245">
        <v>104.48455312710483</v>
      </c>
    </row>
    <row r="654" spans="1:8">
      <c r="A654" s="86" t="str">
        <v>holtype1</v>
      </c>
      <c r="B654" s="239">
        <v>653</v>
      </c>
      <c r="C654" s="86" t="s">
        <v>1466</v>
      </c>
      <c r="D654" s="241">
        <f>COUNTIF($C$1:$C654,C654)</f>
        <v>9</v>
      </c>
      <c r="E654" s="241" t="str">
        <f t="shared" si="30"/>
        <v>Holiday Destination/Type9</v>
      </c>
      <c r="F654" s="86" t="s">
        <v>1483</v>
      </c>
      <c r="G654" s="242">
        <v>0.23143317972350225</v>
      </c>
      <c r="H654" s="245">
        <v>102.64586121093559</v>
      </c>
    </row>
    <row r="655" spans="1:8">
      <c r="A655" s="86" t="str">
        <v>holtype3</v>
      </c>
      <c r="B655" s="239">
        <v>654</v>
      </c>
      <c r="C655" s="86" t="s">
        <v>1466</v>
      </c>
      <c r="D655" s="241">
        <f>COUNTIF($C$1:$C655,C655)</f>
        <v>10</v>
      </c>
      <c r="E655" s="241" t="str">
        <f t="shared" si="30"/>
        <v>Holiday Destination/Type10</v>
      </c>
      <c r="F655" s="86" t="s">
        <v>1485</v>
      </c>
      <c r="G655" s="242">
        <v>3.283870967741935E-2</v>
      </c>
      <c r="H655" s="245">
        <v>108.51049151524235</v>
      </c>
    </row>
    <row r="656" spans="1:8">
      <c r="A656" s="86" t="str">
        <v>holtype4</v>
      </c>
      <c r="B656" s="239">
        <v>655</v>
      </c>
      <c r="C656" s="86" t="s">
        <v>1466</v>
      </c>
      <c r="D656" s="241">
        <f>COUNTIF($C$1:$C656,C656)</f>
        <v>11</v>
      </c>
      <c r="E656" s="241" t="str">
        <f t="shared" si="30"/>
        <v>Holiday Destination/Type11</v>
      </c>
      <c r="F656" s="86" t="s">
        <v>1487</v>
      </c>
      <c r="G656" s="242">
        <v>0.20353456221198155</v>
      </c>
      <c r="H656" s="245">
        <v>101.54204416998994</v>
      </c>
    </row>
    <row r="657" spans="1:8">
      <c r="A657" s="86" t="str">
        <v>holtype6</v>
      </c>
      <c r="B657" s="239">
        <v>656</v>
      </c>
      <c r="C657" s="86" t="s">
        <v>1466</v>
      </c>
      <c r="D657" s="241">
        <f>COUNTIF($C$1:$C657,C657)</f>
        <v>12</v>
      </c>
      <c r="E657" s="241" t="str">
        <f t="shared" si="30"/>
        <v>Holiday Destination/Type12</v>
      </c>
      <c r="F657" s="86" t="s">
        <v>1489</v>
      </c>
      <c r="G657" s="242">
        <v>0.15127649769585252</v>
      </c>
      <c r="H657" s="245">
        <v>104.56493738977602</v>
      </c>
    </row>
    <row r="658" spans="1:8">
      <c r="A658" s="86" t="str">
        <v>car_enqc_app</v>
      </c>
      <c r="B658" s="239">
        <v>657</v>
      </c>
      <c r="C658" s="86" t="s">
        <v>1492</v>
      </c>
      <c r="D658" s="241">
        <f>COUNTIF($C$1:$C658,C658)</f>
        <v>1</v>
      </c>
      <c r="E658" s="241" t="str">
        <f t="shared" si="30"/>
        <v>Make enquiry on car dealership or manufacturer1</v>
      </c>
      <c r="F658" s="86" t="s">
        <v>1493</v>
      </c>
      <c r="G658" s="242">
        <v>0.13355760368663591</v>
      </c>
      <c r="H658" s="245">
        <v>92.422946743248161</v>
      </c>
    </row>
    <row r="659" spans="1:8">
      <c r="A659" s="86" t="str">
        <v>car_enqc_call</v>
      </c>
      <c r="B659" s="239">
        <v>658</v>
      </c>
      <c r="C659" s="86" t="s">
        <v>1492</v>
      </c>
      <c r="D659" s="241">
        <f>COUNTIF($C$1:$C659,C659)</f>
        <v>2</v>
      </c>
      <c r="E659" s="241" t="str">
        <f t="shared" si="30"/>
        <v>Make enquiry on car dealership or manufacturer2</v>
      </c>
      <c r="F659" s="86" t="s">
        <v>1495</v>
      </c>
      <c r="G659" s="242">
        <v>0.46986175115207363</v>
      </c>
      <c r="H659" s="245">
        <v>101.28058833834039</v>
      </c>
    </row>
    <row r="660" spans="1:8">
      <c r="A660" s="86" t="str">
        <v>car_enqc_email</v>
      </c>
      <c r="B660" s="239">
        <v>659</v>
      </c>
      <c r="C660" s="86" t="s">
        <v>1492</v>
      </c>
      <c r="D660" s="241">
        <f>COUNTIF($C$1:$C660,C660)</f>
        <v>3</v>
      </c>
      <c r="E660" s="241" t="str">
        <f t="shared" si="30"/>
        <v>Make enquiry on car dealership or manufacturer3</v>
      </c>
      <c r="F660" s="86" t="s">
        <v>1050</v>
      </c>
      <c r="G660" s="242">
        <v>0.32607834101382488</v>
      </c>
      <c r="H660" s="245">
        <v>99.89260418067947</v>
      </c>
    </row>
    <row r="661" spans="1:8">
      <c r="A661" s="86" t="str">
        <v>car_enqc_f2f</v>
      </c>
      <c r="B661" s="239">
        <v>660</v>
      </c>
      <c r="C661" s="86" t="s">
        <v>1492</v>
      </c>
      <c r="D661" s="241">
        <f>COUNTIF($C$1:$C661,C661)</f>
        <v>4</v>
      </c>
      <c r="E661" s="241" t="str">
        <f t="shared" si="30"/>
        <v>Make enquiry on car dealership or manufacturer4</v>
      </c>
      <c r="F661" s="86" t="s">
        <v>1498</v>
      </c>
      <c r="G661" s="242">
        <v>0.52190322580645165</v>
      </c>
      <c r="H661" s="245">
        <v>100.20350287632012</v>
      </c>
    </row>
    <row r="662" spans="1:8">
      <c r="A662" s="86" t="str">
        <v>car_enqc_mail</v>
      </c>
      <c r="B662" s="239">
        <v>661</v>
      </c>
      <c r="C662" s="86" t="s">
        <v>1492</v>
      </c>
      <c r="D662" s="241">
        <f>COUNTIF($C$1:$C662,C662)</f>
        <v>5</v>
      </c>
      <c r="E662" s="241" t="str">
        <f t="shared" si="30"/>
        <v>Make enquiry on car dealership or manufacturer5</v>
      </c>
      <c r="F662" s="86" t="s">
        <v>1500</v>
      </c>
      <c r="G662" s="242">
        <v>0.11600460829493087</v>
      </c>
      <c r="H662" s="245">
        <v>96.377838054801629</v>
      </c>
    </row>
    <row r="663" spans="1:8">
      <c r="A663" s="86" t="str">
        <v>car_enqc_txt</v>
      </c>
      <c r="B663" s="239">
        <v>662</v>
      </c>
      <c r="C663" s="86" t="s">
        <v>1492</v>
      </c>
      <c r="D663" s="241">
        <f>COUNTIF($C$1:$C663,C663)</f>
        <v>6</v>
      </c>
      <c r="E663" s="241" t="str">
        <f t="shared" si="30"/>
        <v>Make enquiry on car dealership or manufacturer6</v>
      </c>
      <c r="F663" s="86" t="s">
        <v>1502</v>
      </c>
      <c r="G663" s="242">
        <v>8.6654377880184347E-2</v>
      </c>
      <c r="H663" s="245">
        <v>95.652481857980177</v>
      </c>
    </row>
    <row r="664" spans="1:8">
      <c r="A664" s="86" t="str">
        <v>car_enqc_web</v>
      </c>
      <c r="B664" s="239">
        <v>663</v>
      </c>
      <c r="C664" s="86" t="s">
        <v>1492</v>
      </c>
      <c r="D664" s="241">
        <f>COUNTIF($C$1:$C664,C664)</f>
        <v>7</v>
      </c>
      <c r="E664" s="241" t="str">
        <f t="shared" si="30"/>
        <v>Make enquiry on car dealership or manufacturer7</v>
      </c>
      <c r="F664" s="86" t="s">
        <v>1504</v>
      </c>
      <c r="G664" s="242">
        <v>0.23683410138248842</v>
      </c>
      <c r="H664" s="245">
        <v>99.611591603285532</v>
      </c>
    </row>
    <row r="665" spans="1:8">
      <c r="A665" s="86" t="str">
        <v>car_sub_app</v>
      </c>
      <c r="B665" s="239">
        <v>664</v>
      </c>
      <c r="C665" s="86" t="s">
        <v>1506</v>
      </c>
      <c r="D665" s="241">
        <f>COUNTIF($C$1:$C665,C665)</f>
        <v>1</v>
      </c>
      <c r="E665" s="241" t="str">
        <f t="shared" si="30"/>
        <v>Submit info to cars dealership or manufacturer1</v>
      </c>
      <c r="F665" s="86" t="s">
        <v>1493</v>
      </c>
      <c r="G665" s="242">
        <v>0.15571889400921657</v>
      </c>
      <c r="H665" s="245">
        <v>93.435839798513939</v>
      </c>
    </row>
    <row r="666" spans="1:8">
      <c r="A666" s="86" t="str">
        <v>car_sub_call</v>
      </c>
      <c r="B666" s="239">
        <v>665</v>
      </c>
      <c r="C666" s="86" t="s">
        <v>1506</v>
      </c>
      <c r="D666" s="241">
        <f>COUNTIF($C$1:$C666,C666)</f>
        <v>2</v>
      </c>
      <c r="E666" s="241" t="str">
        <f t="shared" si="30"/>
        <v>Submit info to cars dealership or manufacturer2</v>
      </c>
      <c r="F666" s="86" t="s">
        <v>1495</v>
      </c>
      <c r="G666" s="242">
        <v>0.42449769585253472</v>
      </c>
      <c r="H666" s="245">
        <v>100.0317683231664</v>
      </c>
    </row>
    <row r="667" spans="1:8">
      <c r="A667" s="86" t="str">
        <v>car_sub_email</v>
      </c>
      <c r="B667" s="239">
        <v>666</v>
      </c>
      <c r="C667" s="86" t="s">
        <v>1506</v>
      </c>
      <c r="D667" s="241">
        <f>COUNTIF($C$1:$C667,C667)</f>
        <v>3</v>
      </c>
      <c r="E667" s="241" t="str">
        <f t="shared" si="30"/>
        <v>Submit info to cars dealership or manufacturer3</v>
      </c>
      <c r="F667" s="86" t="s">
        <v>1050</v>
      </c>
      <c r="G667" s="242">
        <v>0.2988064516129032</v>
      </c>
      <c r="H667" s="245">
        <v>99.862403850040764</v>
      </c>
    </row>
    <row r="668" spans="1:8">
      <c r="A668" s="86" t="str">
        <v>car_sub_f2f</v>
      </c>
      <c r="B668" s="239">
        <v>667</v>
      </c>
      <c r="C668" s="86" t="s">
        <v>1506</v>
      </c>
      <c r="D668" s="241">
        <f>COUNTIF($C$1:$C668,C668)</f>
        <v>4</v>
      </c>
      <c r="E668" s="241" t="str">
        <f t="shared" si="30"/>
        <v>Submit info to cars dealership or manufacturer4</v>
      </c>
      <c r="F668" s="86" t="s">
        <v>1498</v>
      </c>
      <c r="G668" s="242">
        <v>0.49389400921658977</v>
      </c>
      <c r="H668" s="245">
        <v>99.414945088879207</v>
      </c>
    </row>
    <row r="669" spans="1:8">
      <c r="A669" s="86" t="str">
        <v>car_sub_mail</v>
      </c>
      <c r="B669" s="239">
        <v>668</v>
      </c>
      <c r="C669" s="86" t="s">
        <v>1506</v>
      </c>
      <c r="D669" s="241">
        <f>COUNTIF($C$1:$C669,C669)</f>
        <v>5</v>
      </c>
      <c r="E669" s="241" t="str">
        <f t="shared" si="30"/>
        <v>Submit info to cars dealership or manufacturer5</v>
      </c>
      <c r="F669" s="86" t="s">
        <v>1500</v>
      </c>
      <c r="G669" s="242">
        <v>8.4857142857142853E-2</v>
      </c>
      <c r="H669" s="245">
        <v>95.329527569754234</v>
      </c>
    </row>
    <row r="670" spans="1:8">
      <c r="A670" s="86" t="str">
        <v>car_sub_txt</v>
      </c>
      <c r="B670" s="239">
        <v>669</v>
      </c>
      <c r="C670" s="86" t="s">
        <v>1506</v>
      </c>
      <c r="D670" s="241">
        <f>COUNTIF($C$1:$C670,C670)</f>
        <v>6</v>
      </c>
      <c r="E670" s="241" t="str">
        <f t="shared" si="30"/>
        <v>Submit info to cars dealership or manufacturer6</v>
      </c>
      <c r="F670" s="86" t="s">
        <v>1502</v>
      </c>
      <c r="G670" s="242">
        <v>9.8142857142857143E-2</v>
      </c>
      <c r="H670" s="245">
        <v>94.052197150175232</v>
      </c>
    </row>
    <row r="671" spans="1:8">
      <c r="A671" s="86" t="str">
        <v>car_sub_web</v>
      </c>
      <c r="B671" s="239">
        <v>670</v>
      </c>
      <c r="C671" s="86" t="s">
        <v>1506</v>
      </c>
      <c r="D671" s="241">
        <f>COUNTIF($C$1:$C671,C671)</f>
        <v>7</v>
      </c>
      <c r="E671" s="241" t="str">
        <f t="shared" si="30"/>
        <v>Submit info to cars dealership or manufacturer7</v>
      </c>
      <c r="F671" s="86" t="s">
        <v>1504</v>
      </c>
      <c r="G671" s="242">
        <v>0.30261751152073729</v>
      </c>
      <c r="H671" s="245">
        <v>98.295644274752291</v>
      </c>
    </row>
    <row r="672" spans="1:8">
      <c r="A672" s="86" t="str">
        <v>car_mark_app</v>
      </c>
      <c r="B672" s="239">
        <v>671</v>
      </c>
      <c r="C672" s="86" t="s">
        <v>1514</v>
      </c>
      <c r="D672" s="241">
        <f>COUNTIF($C$1:$C672,C672)</f>
        <v>1</v>
      </c>
      <c r="E672" s="241" t="str">
        <f t="shared" si="30"/>
        <v>Get info/marketing from car dealership or manufacturer1</v>
      </c>
      <c r="F672" s="86" t="s">
        <v>1493</v>
      </c>
      <c r="G672" s="242">
        <v>0.13083410138248847</v>
      </c>
      <c r="H672" s="245">
        <v>94.143247588119777</v>
      </c>
    </row>
    <row r="673" spans="1:8">
      <c r="A673" s="86" t="str">
        <v>car_mark_call</v>
      </c>
      <c r="B673" s="239">
        <v>672</v>
      </c>
      <c r="C673" s="86" t="s">
        <v>1514</v>
      </c>
      <c r="D673" s="241">
        <f>COUNTIF($C$1:$C673,C673)</f>
        <v>2</v>
      </c>
      <c r="E673" s="241" t="str">
        <f t="shared" si="30"/>
        <v>Get info/marketing from car dealership or manufacturer2</v>
      </c>
      <c r="F673" s="86" t="s">
        <v>1495</v>
      </c>
      <c r="G673" s="242">
        <v>0.22623502304147464</v>
      </c>
      <c r="H673" s="245">
        <v>97.917377425164119</v>
      </c>
    </row>
    <row r="674" spans="1:8">
      <c r="A674" s="86" t="str">
        <v>car_mark_email</v>
      </c>
      <c r="B674" s="239">
        <v>673</v>
      </c>
      <c r="C674" s="86" t="s">
        <v>1514</v>
      </c>
      <c r="D674" s="241">
        <f>COUNTIF($C$1:$C674,C674)</f>
        <v>3</v>
      </c>
      <c r="E674" s="241" t="str">
        <f t="shared" si="30"/>
        <v>Get info/marketing from car dealership or manufacturer3</v>
      </c>
      <c r="F674" s="86" t="s">
        <v>1050</v>
      </c>
      <c r="G674" s="242">
        <v>0.24388940092165901</v>
      </c>
      <c r="H674" s="245">
        <v>100.03227565145085</v>
      </c>
    </row>
    <row r="675" spans="1:8">
      <c r="A675" s="86" t="str">
        <v>car_mark_f2f</v>
      </c>
      <c r="B675" s="239">
        <v>674</v>
      </c>
      <c r="C675" s="86" t="s">
        <v>1514</v>
      </c>
      <c r="D675" s="241">
        <f>COUNTIF($C$1:$C675,C675)</f>
        <v>4</v>
      </c>
      <c r="E675" s="241" t="str">
        <f t="shared" si="30"/>
        <v>Get info/marketing from car dealership or manufacturer4</v>
      </c>
      <c r="F675" s="86" t="s">
        <v>1498</v>
      </c>
      <c r="G675" s="242">
        <v>0.48671889400921658</v>
      </c>
      <c r="H675" s="245">
        <v>99.159830408529047</v>
      </c>
    </row>
    <row r="676" spans="1:8">
      <c r="A676" s="86" t="str">
        <v>car_mark_mail</v>
      </c>
      <c r="B676" s="239">
        <v>675</v>
      </c>
      <c r="C676" s="86" t="s">
        <v>1514</v>
      </c>
      <c r="D676" s="241">
        <f>COUNTIF($C$1:$C676,C676)</f>
        <v>5</v>
      </c>
      <c r="E676" s="241" t="str">
        <f t="shared" si="30"/>
        <v>Get info/marketing from car dealership or manufacturer5</v>
      </c>
      <c r="F676" s="86" t="s">
        <v>1500</v>
      </c>
      <c r="G676" s="242">
        <v>0.15052534562211978</v>
      </c>
      <c r="H676" s="245">
        <v>98.417524414165271</v>
      </c>
    </row>
    <row r="677" spans="1:8">
      <c r="A677" s="86" t="str">
        <v>car_mark_txt</v>
      </c>
      <c r="B677" s="239">
        <v>676</v>
      </c>
      <c r="C677" s="86" t="s">
        <v>1514</v>
      </c>
      <c r="D677" s="241">
        <f>COUNTIF($C$1:$C677,C677)</f>
        <v>6</v>
      </c>
      <c r="E677" s="241" t="str">
        <f t="shared" si="30"/>
        <v>Get info/marketing from car dealership or manufacturer6</v>
      </c>
      <c r="F677" s="86" t="s">
        <v>1502</v>
      </c>
      <c r="G677" s="242">
        <v>9.70599078341014E-2</v>
      </c>
      <c r="H677" s="245">
        <v>96.975400680923798</v>
      </c>
    </row>
    <row r="678" spans="1:8">
      <c r="A678" s="86" t="str">
        <v>car_mark_web</v>
      </c>
      <c r="B678" s="239">
        <v>677</v>
      </c>
      <c r="C678" s="86" t="s">
        <v>1514</v>
      </c>
      <c r="D678" s="241">
        <f>COUNTIF($C$1:$C678,C678)</f>
        <v>7</v>
      </c>
      <c r="E678" s="241" t="str">
        <f t="shared" si="30"/>
        <v>Get info/marketing from car dealership or manufacturer7</v>
      </c>
      <c r="F678" s="86" t="s">
        <v>1504</v>
      </c>
      <c r="G678" s="242">
        <v>0.3053456221198157</v>
      </c>
      <c r="H678" s="245">
        <v>98.847725112819077</v>
      </c>
    </row>
    <row r="679" spans="1:8">
      <c r="A679" s="86" t="str">
        <v>car_res_app</v>
      </c>
      <c r="B679" s="239">
        <v>678</v>
      </c>
      <c r="C679" s="86" t="s">
        <v>1522</v>
      </c>
      <c r="D679" s="241">
        <f>COUNTIF($C$1:$C679,C679)</f>
        <v>1</v>
      </c>
      <c r="E679" s="241" t="str">
        <f t="shared" si="30"/>
        <v>Research car dealership or manufacturer1</v>
      </c>
      <c r="F679" s="86" t="s">
        <v>1493</v>
      </c>
      <c r="G679" s="242">
        <v>0.12286175115207372</v>
      </c>
      <c r="H679" s="245">
        <v>94.67350791904984</v>
      </c>
    </row>
    <row r="680" spans="1:8">
      <c r="A680" s="86" t="str">
        <v>car_res_call</v>
      </c>
      <c r="B680" s="239">
        <v>679</v>
      </c>
      <c r="C680" s="86" t="s">
        <v>1522</v>
      </c>
      <c r="D680" s="241">
        <f>COUNTIF($C$1:$C680,C680)</f>
        <v>2</v>
      </c>
      <c r="E680" s="241" t="str">
        <f t="shared" si="30"/>
        <v>Research car dealership or manufacturer2</v>
      </c>
      <c r="F680" s="86" t="s">
        <v>1495</v>
      </c>
      <c r="G680" s="242">
        <v>0.21255299539170505</v>
      </c>
      <c r="H680" s="245">
        <v>97.764097212317267</v>
      </c>
    </row>
    <row r="681" spans="1:8">
      <c r="A681" s="86" t="str">
        <v>car_res_email</v>
      </c>
      <c r="B681" s="239">
        <v>680</v>
      </c>
      <c r="C681" s="86" t="s">
        <v>1522</v>
      </c>
      <c r="D681" s="241">
        <f>COUNTIF($C$1:$C681,C681)</f>
        <v>3</v>
      </c>
      <c r="E681" s="241" t="str">
        <f t="shared" si="30"/>
        <v>Research car dealership or manufacturer3</v>
      </c>
      <c r="F681" s="86" t="s">
        <v>1050</v>
      </c>
      <c r="G681" s="242">
        <v>0.17329953917050692</v>
      </c>
      <c r="H681" s="245">
        <v>97.958683552958206</v>
      </c>
    </row>
    <row r="682" spans="1:8">
      <c r="A682" s="86" t="str">
        <v>car_res_f2f</v>
      </c>
      <c r="B682" s="239">
        <v>681</v>
      </c>
      <c r="C682" s="86" t="s">
        <v>1522</v>
      </c>
      <c r="D682" s="241">
        <f>COUNTIF($C$1:$C682,C682)</f>
        <v>4</v>
      </c>
      <c r="E682" s="241" t="str">
        <f t="shared" si="30"/>
        <v>Research car dealership or manufacturer4</v>
      </c>
      <c r="F682" s="86" t="s">
        <v>1498</v>
      </c>
      <c r="G682" s="242">
        <v>0.67672811059907834</v>
      </c>
      <c r="H682" s="245">
        <v>100.29752114921638</v>
      </c>
    </row>
    <row r="683" spans="1:8">
      <c r="A683" s="86" t="str">
        <v>car_res_mail</v>
      </c>
      <c r="B683" s="239">
        <v>682</v>
      </c>
      <c r="C683" s="86" t="s">
        <v>1522</v>
      </c>
      <c r="D683" s="241">
        <f>COUNTIF($C$1:$C683,C683)</f>
        <v>5</v>
      </c>
      <c r="E683" s="241" t="str">
        <f t="shared" si="30"/>
        <v>Research car dealership or manufacturer5</v>
      </c>
      <c r="F683" s="86" t="s">
        <v>1500</v>
      </c>
      <c r="G683" s="242">
        <v>8.2870967741935489E-2</v>
      </c>
      <c r="H683" s="245">
        <v>98.124392886714332</v>
      </c>
    </row>
    <row r="684" spans="1:8">
      <c r="A684" s="86" t="str">
        <v>car_res_txt</v>
      </c>
      <c r="B684" s="239">
        <v>683</v>
      </c>
      <c r="C684" s="86" t="s">
        <v>1522</v>
      </c>
      <c r="D684" s="241">
        <f>COUNTIF($C$1:$C684,C684)</f>
        <v>6</v>
      </c>
      <c r="E684" s="241" t="str">
        <f t="shared" si="30"/>
        <v>Research car dealership or manufacturer6</v>
      </c>
      <c r="F684" s="86" t="s">
        <v>1502</v>
      </c>
      <c r="G684" s="242">
        <v>6.1078341013824866E-2</v>
      </c>
      <c r="H684" s="245">
        <v>95.518048413735414</v>
      </c>
    </row>
    <row r="685" spans="1:8">
      <c r="A685" s="86" t="str">
        <v>car_res_web</v>
      </c>
      <c r="B685" s="239">
        <v>684</v>
      </c>
      <c r="C685" s="86" t="s">
        <v>1522</v>
      </c>
      <c r="D685" s="241">
        <f>COUNTIF($C$1:$C685,C685)</f>
        <v>7</v>
      </c>
      <c r="E685" s="241" t="str">
        <f t="shared" si="30"/>
        <v>Research car dealership or manufacturer7</v>
      </c>
      <c r="F685" s="86" t="s">
        <v>1504</v>
      </c>
      <c r="G685" s="242">
        <v>0.38000460829493093</v>
      </c>
      <c r="H685" s="245">
        <v>99.134135073397488</v>
      </c>
    </row>
    <row r="686" spans="1:8">
      <c r="A686" s="86" t="str">
        <v>hlh_enqc_app</v>
      </c>
      <c r="B686" s="239">
        <v>685</v>
      </c>
      <c r="C686" s="86" t="s">
        <v>1530</v>
      </c>
      <c r="D686" s="241">
        <f>COUNTIF($C$1:$C686,C686)</f>
        <v>1</v>
      </c>
      <c r="E686" s="241" t="str">
        <f t="shared" si="30"/>
        <v>Make enquiry on local health services1</v>
      </c>
      <c r="F686" s="86" t="s">
        <v>1493</v>
      </c>
      <c r="G686" s="242">
        <v>0.12123963133640553</v>
      </c>
      <c r="H686" s="245">
        <v>98.903170267925461</v>
      </c>
    </row>
    <row r="687" spans="1:8">
      <c r="A687" s="86" t="str">
        <v>hlh_enqc_call</v>
      </c>
      <c r="B687" s="239">
        <v>686</v>
      </c>
      <c r="C687" s="86" t="s">
        <v>1530</v>
      </c>
      <c r="D687" s="241">
        <f>COUNTIF($C$1:$C687,C687)</f>
        <v>2</v>
      </c>
      <c r="E687" s="241" t="str">
        <f t="shared" si="30"/>
        <v>Make enquiry on local health services2</v>
      </c>
      <c r="F687" s="86" t="s">
        <v>1495</v>
      </c>
      <c r="G687" s="242">
        <v>0.39928571428571435</v>
      </c>
      <c r="H687" s="245">
        <v>100.17278883914058</v>
      </c>
    </row>
    <row r="688" spans="1:8">
      <c r="A688" s="86" t="str">
        <v>hlh_enqc_email</v>
      </c>
      <c r="B688" s="239">
        <v>687</v>
      </c>
      <c r="C688" s="86" t="s">
        <v>1530</v>
      </c>
      <c r="D688" s="241">
        <f>COUNTIF($C$1:$C688,C688)</f>
        <v>3</v>
      </c>
      <c r="E688" s="241" t="str">
        <f t="shared" si="30"/>
        <v>Make enquiry on local health services3</v>
      </c>
      <c r="F688" s="86" t="s">
        <v>1050</v>
      </c>
      <c r="G688" s="242">
        <v>0.31404608294930875</v>
      </c>
      <c r="H688" s="245">
        <v>100.29968221576692</v>
      </c>
    </row>
    <row r="689" spans="1:8">
      <c r="A689" s="86" t="str">
        <v>hlh_enqc_f2f</v>
      </c>
      <c r="B689" s="239">
        <v>688</v>
      </c>
      <c r="C689" s="86" t="s">
        <v>1530</v>
      </c>
      <c r="D689" s="241">
        <f>COUNTIF($C$1:$C689,C689)</f>
        <v>4</v>
      </c>
      <c r="E689" s="241" t="str">
        <f t="shared" si="30"/>
        <v>Make enquiry on local health services4</v>
      </c>
      <c r="F689" s="86" t="s">
        <v>1498</v>
      </c>
      <c r="G689" s="242">
        <v>0.33261751152073737</v>
      </c>
      <c r="H689" s="245">
        <v>100.11975452277717</v>
      </c>
    </row>
    <row r="690" spans="1:8">
      <c r="A690" s="86" t="str">
        <v>hlh_enqc_mail</v>
      </c>
      <c r="B690" s="239">
        <v>689</v>
      </c>
      <c r="C690" s="86" t="s">
        <v>1530</v>
      </c>
      <c r="D690" s="241">
        <f>COUNTIF($C$1:$C690,C690)</f>
        <v>5</v>
      </c>
      <c r="E690" s="241" t="str">
        <f t="shared" si="30"/>
        <v>Make enquiry on local health services5</v>
      </c>
      <c r="F690" s="86" t="s">
        <v>1500</v>
      </c>
      <c r="G690" s="242">
        <v>0.12301382488479264</v>
      </c>
      <c r="H690" s="245">
        <v>98.254712027563784</v>
      </c>
    </row>
    <row r="691" spans="1:8">
      <c r="A691" s="86" t="str">
        <v>hlh_enqc_txt</v>
      </c>
      <c r="B691" s="239">
        <v>690</v>
      </c>
      <c r="C691" s="86" t="s">
        <v>1530</v>
      </c>
      <c r="D691" s="241">
        <f>COUNTIF($C$1:$C691,C691)</f>
        <v>6</v>
      </c>
      <c r="E691" s="241" t="str">
        <f t="shared" si="30"/>
        <v>Make enquiry on local health services6</v>
      </c>
      <c r="F691" s="86" t="s">
        <v>1502</v>
      </c>
      <c r="G691" s="242">
        <v>8.8225806451612918E-2</v>
      </c>
      <c r="H691" s="245">
        <v>99.171234285074036</v>
      </c>
    </row>
    <row r="692" spans="1:8">
      <c r="A692" s="86" t="str">
        <v>hlh_enqc_web</v>
      </c>
      <c r="B692" s="239">
        <v>691</v>
      </c>
      <c r="C692" s="86" t="s">
        <v>1530</v>
      </c>
      <c r="D692" s="241">
        <f>COUNTIF($C$1:$C692,C692)</f>
        <v>7</v>
      </c>
      <c r="E692" s="241" t="str">
        <f t="shared" si="30"/>
        <v>Make enquiry on local health services7</v>
      </c>
      <c r="F692" s="86" t="s">
        <v>1504</v>
      </c>
      <c r="G692" s="242">
        <v>0.22230414746543775</v>
      </c>
      <c r="H692" s="245">
        <v>100.48302997862612</v>
      </c>
    </row>
    <row r="693" spans="1:8">
      <c r="A693" s="86" t="str">
        <v>hlh_sub_app</v>
      </c>
      <c r="B693" s="239">
        <v>692</v>
      </c>
      <c r="C693" s="86" t="s">
        <v>1538</v>
      </c>
      <c r="D693" s="241">
        <f>COUNTIF($C$1:$C693,C693)</f>
        <v>1</v>
      </c>
      <c r="E693" s="241" t="str">
        <f t="shared" si="30"/>
        <v>Submit info to local health services1</v>
      </c>
      <c r="F693" s="86" t="s">
        <v>1493</v>
      </c>
      <c r="G693" s="242">
        <v>0.1633732718894009</v>
      </c>
      <c r="H693" s="245">
        <v>99.42629958839197</v>
      </c>
    </row>
    <row r="694" spans="1:8">
      <c r="A694" s="86" t="str">
        <v>hlh_sub_call</v>
      </c>
      <c r="B694" s="239">
        <v>693</v>
      </c>
      <c r="C694" s="86" t="s">
        <v>1538</v>
      </c>
      <c r="D694" s="241">
        <f>COUNTIF($C$1:$C694,C694)</f>
        <v>2</v>
      </c>
      <c r="E694" s="241" t="str">
        <f t="shared" si="30"/>
        <v>Submit info to local health services2</v>
      </c>
      <c r="F694" s="86" t="s">
        <v>1495</v>
      </c>
      <c r="G694" s="242">
        <v>0.37523041474654378</v>
      </c>
      <c r="H694" s="245">
        <v>98.071034625683808</v>
      </c>
    </row>
    <row r="695" spans="1:8">
      <c r="A695" s="86" t="str">
        <v>hlh_sub_email</v>
      </c>
      <c r="B695" s="239">
        <v>694</v>
      </c>
      <c r="C695" s="86" t="s">
        <v>1538</v>
      </c>
      <c r="D695" s="241">
        <f>COUNTIF($C$1:$C695,C695)</f>
        <v>3</v>
      </c>
      <c r="E695" s="241" t="str">
        <f t="shared" si="30"/>
        <v>Submit info to local health services3</v>
      </c>
      <c r="F695" s="86" t="s">
        <v>1050</v>
      </c>
      <c r="G695" s="242">
        <v>0.27725345622119824</v>
      </c>
      <c r="H695" s="245">
        <v>100.39451903713893</v>
      </c>
    </row>
    <row r="696" spans="1:8">
      <c r="A696" s="86" t="str">
        <v>hlh_sub_f2f</v>
      </c>
      <c r="B696" s="239">
        <v>695</v>
      </c>
      <c r="C696" s="86" t="s">
        <v>1538</v>
      </c>
      <c r="D696" s="241">
        <f>COUNTIF($C$1:$C696,C696)</f>
        <v>4</v>
      </c>
      <c r="E696" s="241" t="str">
        <f t="shared" si="30"/>
        <v>Submit info to local health services4</v>
      </c>
      <c r="F696" s="86" t="s">
        <v>1498</v>
      </c>
      <c r="G696" s="242">
        <v>0.39958064516129033</v>
      </c>
      <c r="H696" s="245">
        <v>98.799861102479639</v>
      </c>
    </row>
    <row r="697" spans="1:8">
      <c r="A697" s="86" t="str">
        <v>hlh_sub_mail</v>
      </c>
      <c r="B697" s="239">
        <v>696</v>
      </c>
      <c r="C697" s="86" t="s">
        <v>1538</v>
      </c>
      <c r="D697" s="241">
        <f>COUNTIF($C$1:$C697,C697)</f>
        <v>5</v>
      </c>
      <c r="E697" s="241" t="str">
        <f t="shared" si="30"/>
        <v>Submit info to local health services5</v>
      </c>
      <c r="F697" s="86" t="s">
        <v>1500</v>
      </c>
      <c r="G697" s="242">
        <v>0.11891705069124424</v>
      </c>
      <c r="H697" s="245">
        <v>99.403321015418584</v>
      </c>
    </row>
    <row r="698" spans="1:8">
      <c r="A698" s="86" t="str">
        <v>hlh_sub_txt</v>
      </c>
      <c r="B698" s="239">
        <v>697</v>
      </c>
      <c r="C698" s="86" t="s">
        <v>1538</v>
      </c>
      <c r="D698" s="241">
        <f>COUNTIF($C$1:$C698,C698)</f>
        <v>6</v>
      </c>
      <c r="E698" s="241" t="str">
        <f t="shared" si="30"/>
        <v>Submit info to local health services6</v>
      </c>
      <c r="F698" s="86" t="s">
        <v>1502</v>
      </c>
      <c r="G698" s="242">
        <v>0.10168663594470047</v>
      </c>
      <c r="H698" s="245">
        <v>96.669334190591144</v>
      </c>
    </row>
    <row r="699" spans="1:8">
      <c r="A699" s="86" t="str">
        <v>hlh_sub_web</v>
      </c>
      <c r="B699" s="239">
        <v>698</v>
      </c>
      <c r="C699" s="86" t="s">
        <v>1538</v>
      </c>
      <c r="D699" s="241">
        <f>COUNTIF($C$1:$C699,C699)</f>
        <v>7</v>
      </c>
      <c r="E699" s="241" t="str">
        <f t="shared" si="30"/>
        <v>Submit info to local health services7</v>
      </c>
      <c r="F699" s="86" t="s">
        <v>1504</v>
      </c>
      <c r="G699" s="242">
        <v>0.27126267281105992</v>
      </c>
      <c r="H699" s="245">
        <v>101.53696874409816</v>
      </c>
    </row>
    <row r="700" spans="1:8">
      <c r="A700" s="86" t="str">
        <v>hlh_mark_app</v>
      </c>
      <c r="B700" s="239">
        <v>699</v>
      </c>
      <c r="C700" s="86" t="s">
        <v>1546</v>
      </c>
      <c r="D700" s="241">
        <f>COUNTIF($C$1:$C700,C700)</f>
        <v>1</v>
      </c>
      <c r="E700" s="241" t="str">
        <f t="shared" si="30"/>
        <v>Get info/marketing on local health services1</v>
      </c>
      <c r="F700" s="86" t="s">
        <v>1493</v>
      </c>
      <c r="G700" s="242">
        <v>0.13230875576036866</v>
      </c>
      <c r="H700" s="245">
        <v>97.801628635524168</v>
      </c>
    </row>
    <row r="701" spans="1:8">
      <c r="A701" s="86" t="str">
        <v>hlh_mark_call</v>
      </c>
      <c r="B701" s="239">
        <v>700</v>
      </c>
      <c r="C701" s="86" t="s">
        <v>1546</v>
      </c>
      <c r="D701" s="241">
        <f>COUNTIF($C$1:$C701,C701)</f>
        <v>2</v>
      </c>
      <c r="E701" s="241" t="str">
        <f t="shared" si="30"/>
        <v>Get info/marketing on local health services2</v>
      </c>
      <c r="F701" s="86" t="s">
        <v>1495</v>
      </c>
      <c r="G701" s="242">
        <v>0.2571198156682028</v>
      </c>
      <c r="H701" s="245">
        <v>98.979236855209038</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100.00000000000004</v>
      </c>
    </row>
    <row r="703" spans="1:8">
      <c r="A703" s="86" t="str">
        <v>hlh_mark_f2f</v>
      </c>
      <c r="B703" s="239">
        <v>702</v>
      </c>
      <c r="C703" s="86" t="s">
        <v>1546</v>
      </c>
      <c r="D703" s="241">
        <f>COUNTIF($C$1:$C703,C703)</f>
        <v>4</v>
      </c>
      <c r="E703" s="241" t="str">
        <f t="shared" si="30"/>
        <v>Get info/marketing on local health services4</v>
      </c>
      <c r="F703" s="86" t="s">
        <v>1498</v>
      </c>
      <c r="G703" s="242">
        <v>0.25576036866359442</v>
      </c>
      <c r="H703" s="245">
        <v>96.670068425394064</v>
      </c>
    </row>
    <row r="704" spans="1:8">
      <c r="A704" s="86" t="str">
        <v>hlh_mark_mail</v>
      </c>
      <c r="B704" s="239">
        <v>703</v>
      </c>
      <c r="C704" s="86" t="s">
        <v>1546</v>
      </c>
      <c r="D704" s="241">
        <f>COUNTIF($C$1:$C704,C704)</f>
        <v>5</v>
      </c>
      <c r="E704" s="241" t="str">
        <f t="shared" si="30"/>
        <v>Get info/marketing on local health services5</v>
      </c>
      <c r="F704" s="86" t="s">
        <v>1500</v>
      </c>
      <c r="G704" s="242">
        <v>0.17833179723502302</v>
      </c>
      <c r="H704" s="245">
        <v>98.839167392054577</v>
      </c>
    </row>
    <row r="705" spans="1:8">
      <c r="A705" s="86" t="str">
        <v>hlh_mark_txt</v>
      </c>
      <c r="B705" s="239">
        <v>704</v>
      </c>
      <c r="C705" s="86" t="s">
        <v>1546</v>
      </c>
      <c r="D705" s="241">
        <f>COUNTIF($C$1:$C705,C705)</f>
        <v>6</v>
      </c>
      <c r="E705" s="241" t="str">
        <f t="shared" si="30"/>
        <v>Get info/marketing on local health services6</v>
      </c>
      <c r="F705" s="86" t="s">
        <v>1502</v>
      </c>
      <c r="G705" s="242">
        <v>0.13532258064516131</v>
      </c>
      <c r="H705" s="245">
        <v>97.794127725671871</v>
      </c>
    </row>
    <row r="706" spans="1:8">
      <c r="A706" s="86" t="str">
        <v>hlh_mark_web</v>
      </c>
      <c r="B706" s="239">
        <v>705</v>
      </c>
      <c r="C706" s="86" t="s">
        <v>1546</v>
      </c>
      <c r="D706" s="241">
        <f>COUNTIF($C$1:$C706,C706)</f>
        <v>7</v>
      </c>
      <c r="E706" s="241" t="str">
        <f t="shared" si="30"/>
        <v>Get info/marketing on local health services7</v>
      </c>
      <c r="F706" s="86" t="s">
        <v>1504</v>
      </c>
      <c r="G706" s="242">
        <v>0.26570506912442399</v>
      </c>
      <c r="H706" s="245">
        <v>101.97884346251539</v>
      </c>
    </row>
    <row r="707" spans="1:8">
      <c r="A707" s="86" t="str">
        <v>hlh_res_app</v>
      </c>
      <c r="B707" s="239">
        <v>706</v>
      </c>
      <c r="C707" s="86" t="s">
        <v>1554</v>
      </c>
      <c r="D707" s="241">
        <f>COUNTIF($C$1:$C707,C707)</f>
        <v>1</v>
      </c>
      <c r="E707" s="241" t="str">
        <f t="shared" ref="E707:E770" si="31">C707&amp;D707</f>
        <v>Research local health services1</v>
      </c>
      <c r="F707" s="86" t="s">
        <v>1493</v>
      </c>
      <c r="G707" s="242">
        <v>0.12235023041474656</v>
      </c>
      <c r="H707" s="245">
        <v>93.632433694425785</v>
      </c>
    </row>
    <row r="708" spans="1:8">
      <c r="A708" s="86" t="str">
        <v>hlh_res_call</v>
      </c>
      <c r="B708" s="239">
        <v>707</v>
      </c>
      <c r="C708" s="86" t="s">
        <v>1554</v>
      </c>
      <c r="D708" s="241">
        <f>COUNTIF($C$1:$C708,C708)</f>
        <v>2</v>
      </c>
      <c r="E708" s="241" t="str">
        <f t="shared" si="31"/>
        <v>Research local health services2</v>
      </c>
      <c r="F708" s="86" t="s">
        <v>1495</v>
      </c>
      <c r="G708" s="242">
        <v>0.32093548387096782</v>
      </c>
      <c r="H708" s="245">
        <v>99.39875478161197</v>
      </c>
    </row>
    <row r="709" spans="1:8">
      <c r="A709" s="86" t="str">
        <v>hlh_res_email</v>
      </c>
      <c r="B709" s="239">
        <v>708</v>
      </c>
      <c r="C709" s="86" t="s">
        <v>1554</v>
      </c>
      <c r="D709" s="241">
        <f>COUNTIF($C$1:$C709,C709)</f>
        <v>3</v>
      </c>
      <c r="E709" s="241" t="str">
        <f t="shared" si="31"/>
        <v>Research local health services3</v>
      </c>
      <c r="F709" s="86" t="s">
        <v>1050</v>
      </c>
      <c r="G709" s="242">
        <v>0.20082488479262672</v>
      </c>
      <c r="H709" s="245">
        <v>98.05521049656447</v>
      </c>
    </row>
    <row r="710" spans="1:8">
      <c r="A710" s="86" t="str">
        <v>hlh_res_f2f</v>
      </c>
      <c r="B710" s="239">
        <v>709</v>
      </c>
      <c r="C710" s="86" t="s">
        <v>1554</v>
      </c>
      <c r="D710" s="241">
        <f>COUNTIF($C$1:$C710,C710)</f>
        <v>4</v>
      </c>
      <c r="E710" s="241" t="str">
        <f t="shared" si="31"/>
        <v>Research local health services4</v>
      </c>
      <c r="F710" s="86" t="s">
        <v>1498</v>
      </c>
      <c r="G710" s="242">
        <v>0.29225806451612907</v>
      </c>
      <c r="H710" s="245">
        <v>98.514362974077372</v>
      </c>
    </row>
    <row r="711" spans="1:8">
      <c r="A711" s="86" t="str">
        <v>hlh_res_mail</v>
      </c>
      <c r="B711" s="239">
        <v>710</v>
      </c>
      <c r="C711" s="86" t="s">
        <v>1554</v>
      </c>
      <c r="D711" s="241">
        <f>COUNTIF($C$1:$C711,C711)</f>
        <v>5</v>
      </c>
      <c r="E711" s="241" t="str">
        <f t="shared" si="31"/>
        <v>Research local health services5</v>
      </c>
      <c r="F711" s="86" t="s">
        <v>1500</v>
      </c>
      <c r="G711" s="242">
        <v>7.158064516129034E-2</v>
      </c>
      <c r="H711" s="245">
        <v>92.418290930949595</v>
      </c>
    </row>
    <row r="712" spans="1:8">
      <c r="A712" s="86" t="str">
        <v>hlh_res_txt</v>
      </c>
      <c r="B712" s="239">
        <v>711</v>
      </c>
      <c r="C712" s="86" t="s">
        <v>1554</v>
      </c>
      <c r="D712" s="241">
        <f>COUNTIF($C$1:$C712,C712)</f>
        <v>6</v>
      </c>
      <c r="E712" s="241" t="str">
        <f t="shared" si="31"/>
        <v>Research local health services6</v>
      </c>
      <c r="F712" s="86" t="s">
        <v>1502</v>
      </c>
      <c r="G712" s="242">
        <v>8.2470046082949319E-2</v>
      </c>
      <c r="H712" s="245">
        <v>95.963502734581056</v>
      </c>
    </row>
    <row r="713" spans="1:8">
      <c r="A713" s="86" t="str">
        <v>hlh_res_web</v>
      </c>
      <c r="B713" s="239">
        <v>712</v>
      </c>
      <c r="C713" s="86" t="s">
        <v>1554</v>
      </c>
      <c r="D713" s="241">
        <f>COUNTIF($C$1:$C713,C713)</f>
        <v>7</v>
      </c>
      <c r="E713" s="241" t="str">
        <f t="shared" si="31"/>
        <v>Research local health services7</v>
      </c>
      <c r="F713" s="86" t="s">
        <v>1504</v>
      </c>
      <c r="G713" s="242">
        <v>0.3331013824884792</v>
      </c>
      <c r="H713" s="245">
        <v>100.75321917336896</v>
      </c>
    </row>
    <row r="714" spans="1:8">
      <c r="A714" s="86" t="str">
        <v>loc_enqc_app</v>
      </c>
      <c r="B714" s="239">
        <v>713</v>
      </c>
      <c r="C714" s="86" t="s">
        <v>1562</v>
      </c>
      <c r="D714" s="241">
        <f>COUNTIF($C$1:$C714,C714)</f>
        <v>1</v>
      </c>
      <c r="E714" s="241" t="str">
        <f t="shared" si="31"/>
        <v>Make enquiry on local services, events, news1</v>
      </c>
      <c r="F714" s="86" t="s">
        <v>1493</v>
      </c>
      <c r="G714" s="242">
        <v>0.10549769585253455</v>
      </c>
      <c r="H714" s="245">
        <v>97.226217962984236</v>
      </c>
    </row>
    <row r="715" spans="1:8">
      <c r="A715" s="86" t="str">
        <v>loc_enqc_call</v>
      </c>
      <c r="B715" s="239">
        <v>714</v>
      </c>
      <c r="C715" s="86" t="s">
        <v>1562</v>
      </c>
      <c r="D715" s="241">
        <f>COUNTIF($C$1:$C715,C715)</f>
        <v>2</v>
      </c>
      <c r="E715" s="241" t="str">
        <f t="shared" si="31"/>
        <v>Make enquiry on local services, events, news2</v>
      </c>
      <c r="F715" s="86" t="s">
        <v>1495</v>
      </c>
      <c r="G715" s="242">
        <v>0.34591244239631336</v>
      </c>
      <c r="H715" s="245">
        <v>99.690252283369659</v>
      </c>
    </row>
    <row r="716" spans="1:8">
      <c r="A716" s="86" t="str">
        <v>loc_enqc_email</v>
      </c>
      <c r="B716" s="239">
        <v>715</v>
      </c>
      <c r="C716" s="86" t="s">
        <v>1562</v>
      </c>
      <c r="D716" s="241">
        <f>COUNTIF($C$1:$C716,C716)</f>
        <v>3</v>
      </c>
      <c r="E716" s="241" t="str">
        <f t="shared" si="31"/>
        <v>Make enquiry on local services, events, news3</v>
      </c>
      <c r="F716" s="86" t="s">
        <v>1050</v>
      </c>
      <c r="G716" s="242">
        <v>0.40353917050691235</v>
      </c>
      <c r="H716" s="245">
        <v>101.08630698938474</v>
      </c>
    </row>
    <row r="717" spans="1:8">
      <c r="A717" s="86" t="str">
        <v>loc_enqc_f2f</v>
      </c>
      <c r="B717" s="239">
        <v>716</v>
      </c>
      <c r="C717" s="86" t="s">
        <v>1562</v>
      </c>
      <c r="D717" s="241">
        <f>COUNTIF($C$1:$C717,C717)</f>
        <v>4</v>
      </c>
      <c r="E717" s="241" t="str">
        <f t="shared" si="31"/>
        <v>Make enquiry on local services, events, news4</v>
      </c>
      <c r="F717" s="86" t="s">
        <v>1498</v>
      </c>
      <c r="G717" s="242">
        <v>0.18607373271889396</v>
      </c>
      <c r="H717" s="245">
        <v>94.59146786951851</v>
      </c>
    </row>
    <row r="718" spans="1:8">
      <c r="A718" s="86" t="str">
        <v>loc_enqc_mail</v>
      </c>
      <c r="B718" s="239">
        <v>717</v>
      </c>
      <c r="C718" s="86" t="s">
        <v>1562</v>
      </c>
      <c r="D718" s="241">
        <f>COUNTIF($C$1:$C718,C718)</f>
        <v>5</v>
      </c>
      <c r="E718" s="241" t="str">
        <f t="shared" si="31"/>
        <v>Make enquiry on local services, events, news5</v>
      </c>
      <c r="F718" s="86" t="s">
        <v>1500</v>
      </c>
      <c r="G718" s="242">
        <v>0.11609677419354836</v>
      </c>
      <c r="H718" s="245">
        <v>98.135312065096173</v>
      </c>
    </row>
    <row r="719" spans="1:8">
      <c r="A719" s="86" t="str">
        <v>loc_enqc_txt</v>
      </c>
      <c r="B719" s="239">
        <v>718</v>
      </c>
      <c r="C719" s="86" t="s">
        <v>1562</v>
      </c>
      <c r="D719" s="241">
        <f>COUNTIF($C$1:$C719,C719)</f>
        <v>6</v>
      </c>
      <c r="E719" s="241" t="str">
        <f t="shared" si="31"/>
        <v>Make enquiry on local services, events, news6</v>
      </c>
      <c r="F719" s="86" t="s">
        <v>1502</v>
      </c>
      <c r="G719" s="242">
        <v>6.1645161290322575E-2</v>
      </c>
      <c r="H719" s="245">
        <v>95.282099719161877</v>
      </c>
    </row>
    <row r="720" spans="1:8">
      <c r="A720" s="86" t="str">
        <v>loc_enqc_web</v>
      </c>
      <c r="B720" s="239">
        <v>719</v>
      </c>
      <c r="C720" s="86" t="s">
        <v>1562</v>
      </c>
      <c r="D720" s="241">
        <f>COUNTIF($C$1:$C720,C720)</f>
        <v>7</v>
      </c>
      <c r="E720" s="241" t="str">
        <f t="shared" si="31"/>
        <v>Make enquiry on local services, events, news7</v>
      </c>
      <c r="F720" s="86" t="s">
        <v>1504</v>
      </c>
      <c r="G720" s="242">
        <v>0.25027649769585253</v>
      </c>
      <c r="H720" s="245">
        <v>100.54399977360997</v>
      </c>
    </row>
    <row r="721" spans="1:8">
      <c r="A721" s="86" t="str">
        <v>loc_sub_app</v>
      </c>
      <c r="B721" s="239">
        <v>720</v>
      </c>
      <c r="C721" s="86" t="s">
        <v>1570</v>
      </c>
      <c r="D721" s="241">
        <f>COUNTIF($C$1:$C721,C721)</f>
        <v>1</v>
      </c>
      <c r="E721" s="241" t="str">
        <f t="shared" si="31"/>
        <v>Submit info to local services, events, news1</v>
      </c>
      <c r="F721" s="86" t="s">
        <v>1493</v>
      </c>
      <c r="G721" s="242">
        <v>0.13821658986175117</v>
      </c>
      <c r="H721" s="245">
        <v>95.305434228332786</v>
      </c>
    </row>
    <row r="722" spans="1:8">
      <c r="A722" s="86" t="str">
        <v>loc_sub_call</v>
      </c>
      <c r="B722" s="239">
        <v>721</v>
      </c>
      <c r="C722" s="86" t="s">
        <v>1570</v>
      </c>
      <c r="D722" s="241">
        <f>COUNTIF($C$1:$C722,C722)</f>
        <v>2</v>
      </c>
      <c r="E722" s="241" t="str">
        <f t="shared" si="31"/>
        <v>Submit info to local services, events, news2</v>
      </c>
      <c r="F722" s="86" t="s">
        <v>1495</v>
      </c>
      <c r="G722" s="242">
        <v>0.18144700460829494</v>
      </c>
      <c r="H722" s="245">
        <v>97.459685909371728</v>
      </c>
    </row>
    <row r="723" spans="1:8">
      <c r="A723" s="86" t="str">
        <v>loc_sub_email</v>
      </c>
      <c r="B723" s="239">
        <v>722</v>
      </c>
      <c r="C723" s="86" t="s">
        <v>1570</v>
      </c>
      <c r="D723" s="241">
        <f>COUNTIF($C$1:$C723,C723)</f>
        <v>3</v>
      </c>
      <c r="E723" s="241" t="str">
        <f t="shared" si="31"/>
        <v>Submit info to local services, events, news3</v>
      </c>
      <c r="F723" s="86" t="s">
        <v>1050</v>
      </c>
      <c r="G723" s="242">
        <v>0.33134562211981561</v>
      </c>
      <c r="H723" s="245">
        <v>100.43886000059308</v>
      </c>
    </row>
    <row r="724" spans="1:8">
      <c r="A724" s="86" t="str">
        <v>loc_sub_f2f</v>
      </c>
      <c r="B724" s="239">
        <v>723</v>
      </c>
      <c r="C724" s="86" t="s">
        <v>1570</v>
      </c>
      <c r="D724" s="241">
        <f>COUNTIF($C$1:$C724,C724)</f>
        <v>4</v>
      </c>
      <c r="E724" s="241" t="str">
        <f t="shared" si="31"/>
        <v>Submit info to local services, events, news4</v>
      </c>
      <c r="F724" s="86" t="s">
        <v>1498</v>
      </c>
      <c r="G724" s="242">
        <v>0.1499861751152074</v>
      </c>
      <c r="H724" s="245">
        <v>93.817910470255512</v>
      </c>
    </row>
    <row r="725" spans="1:8">
      <c r="A725" s="86" t="str">
        <v>loc_sub_mail</v>
      </c>
      <c r="B725" s="239">
        <v>724</v>
      </c>
      <c r="C725" s="86" t="s">
        <v>1570</v>
      </c>
      <c r="D725" s="241">
        <f>COUNTIF($C$1:$C725,C725)</f>
        <v>5</v>
      </c>
      <c r="E725" s="241" t="str">
        <f t="shared" si="31"/>
        <v>Submit info to local services, events, news5</v>
      </c>
      <c r="F725" s="86" t="s">
        <v>1500</v>
      </c>
      <c r="G725" s="242">
        <v>0.12551612903225806</v>
      </c>
      <c r="H725" s="245">
        <v>100.03821545385125</v>
      </c>
    </row>
    <row r="726" spans="1:8">
      <c r="A726" s="86" t="str">
        <v>loc_sub_txt</v>
      </c>
      <c r="B726" s="239">
        <v>725</v>
      </c>
      <c r="C726" s="86" t="s">
        <v>1570</v>
      </c>
      <c r="D726" s="241">
        <f>COUNTIF($C$1:$C726,C726)</f>
        <v>6</v>
      </c>
      <c r="E726" s="241" t="str">
        <f t="shared" si="31"/>
        <v>Submit info to local services, events, news6</v>
      </c>
      <c r="F726" s="86" t="s">
        <v>1502</v>
      </c>
      <c r="G726" s="242">
        <v>7.9511520737327174E-2</v>
      </c>
      <c r="H726" s="245">
        <v>94.43568725588689</v>
      </c>
    </row>
    <row r="727" spans="1:8">
      <c r="A727" s="86" t="str">
        <v>loc_sub_web</v>
      </c>
      <c r="B727" s="239">
        <v>726</v>
      </c>
      <c r="C727" s="86" t="s">
        <v>1570</v>
      </c>
      <c r="D727" s="241">
        <f>COUNTIF($C$1:$C727,C727)</f>
        <v>7</v>
      </c>
      <c r="E727" s="241" t="str">
        <f t="shared" si="31"/>
        <v>Submit info to local services, events, news7</v>
      </c>
      <c r="F727" s="86" t="s">
        <v>1504</v>
      </c>
      <c r="G727" s="242">
        <v>0.28565437788018427</v>
      </c>
      <c r="H727" s="245">
        <v>101.08632399211277</v>
      </c>
    </row>
    <row r="728" spans="1:8">
      <c r="A728" s="86" t="str">
        <v>loc_mark_app</v>
      </c>
      <c r="B728" s="239">
        <v>727</v>
      </c>
      <c r="C728" s="86" t="s">
        <v>1578</v>
      </c>
      <c r="D728" s="241">
        <f>COUNTIF($C$1:$C728,C728)</f>
        <v>1</v>
      </c>
      <c r="E728" s="241" t="str">
        <f t="shared" si="31"/>
        <v>Get info/marketing on local services, events, news1</v>
      </c>
      <c r="F728" s="86" t="s">
        <v>1493</v>
      </c>
      <c r="G728" s="242">
        <v>0.12549769585253459</v>
      </c>
      <c r="H728" s="245">
        <v>95.114466352744017</v>
      </c>
    </row>
    <row r="729" spans="1:8">
      <c r="A729" s="86" t="str">
        <v>loc_mark_call</v>
      </c>
      <c r="B729" s="239">
        <v>728</v>
      </c>
      <c r="C729" s="86" t="s">
        <v>1578</v>
      </c>
      <c r="D729" s="241">
        <f>COUNTIF($C$1:$C729,C729)</f>
        <v>2</v>
      </c>
      <c r="E729" s="241" t="str">
        <f t="shared" si="31"/>
        <v>Get info/marketing on local services, events, news2</v>
      </c>
      <c r="F729" s="86" t="s">
        <v>1495</v>
      </c>
      <c r="G729" s="242">
        <v>0.15687557603686636</v>
      </c>
      <c r="H729" s="245">
        <v>99.075743418249189</v>
      </c>
    </row>
    <row r="730" spans="1:8">
      <c r="A730" s="86" t="str">
        <v>loc_mark_email</v>
      </c>
      <c r="B730" s="239">
        <v>729</v>
      </c>
      <c r="C730" s="86" t="s">
        <v>1578</v>
      </c>
      <c r="D730" s="241">
        <f>COUNTIF($C$1:$C730,C730)</f>
        <v>3</v>
      </c>
      <c r="E730" s="241" t="str">
        <f t="shared" si="31"/>
        <v>Get info/marketing on local services, events, news3</v>
      </c>
      <c r="F730" s="86" t="s">
        <v>1050</v>
      </c>
      <c r="G730" s="242">
        <v>0.340294930875576</v>
      </c>
      <c r="H730" s="245">
        <v>99.846078301152474</v>
      </c>
    </row>
    <row r="731" spans="1:8">
      <c r="A731" s="86" t="str">
        <v>loc_mark_f2f</v>
      </c>
      <c r="B731" s="239">
        <v>730</v>
      </c>
      <c r="C731" s="86" t="s">
        <v>1578</v>
      </c>
      <c r="D731" s="241">
        <f>COUNTIF($C$1:$C731,C731)</f>
        <v>4</v>
      </c>
      <c r="E731" s="241" t="str">
        <f t="shared" si="31"/>
        <v>Get info/marketing on local services, events, news4</v>
      </c>
      <c r="F731" s="86" t="s">
        <v>1498</v>
      </c>
      <c r="G731" s="242">
        <v>0.13033179723502303</v>
      </c>
      <c r="H731" s="245">
        <v>95.581327121969863</v>
      </c>
    </row>
    <row r="732" spans="1:8">
      <c r="A732" s="86" t="str">
        <v>loc_mark_mail</v>
      </c>
      <c r="B732" s="239">
        <v>731</v>
      </c>
      <c r="C732" s="86" t="s">
        <v>1578</v>
      </c>
      <c r="D732" s="241">
        <f>COUNTIF($C$1:$C732,C732)</f>
        <v>5</v>
      </c>
      <c r="E732" s="241" t="str">
        <f t="shared" si="31"/>
        <v>Get info/marketing on local services, events, news5</v>
      </c>
      <c r="F732" s="86" t="s">
        <v>1500</v>
      </c>
      <c r="G732" s="242">
        <v>0.154963133640553</v>
      </c>
      <c r="H732" s="245">
        <v>98.764677013176438</v>
      </c>
    </row>
    <row r="733" spans="1:8">
      <c r="A733" s="86" t="str">
        <v>loc_mark_txt</v>
      </c>
      <c r="B733" s="239">
        <v>732</v>
      </c>
      <c r="C733" s="86" t="s">
        <v>1578</v>
      </c>
      <c r="D733" s="241">
        <f>COUNTIF($C$1:$C733,C733)</f>
        <v>6</v>
      </c>
      <c r="E733" s="241" t="str">
        <f t="shared" si="31"/>
        <v>Get info/marketing on local services, events, news6</v>
      </c>
      <c r="F733" s="86" t="s">
        <v>1502</v>
      </c>
      <c r="G733" s="242">
        <v>9.9903225806451626E-2</v>
      </c>
      <c r="H733" s="245">
        <v>94.61594190399363</v>
      </c>
    </row>
    <row r="734" spans="1:8">
      <c r="A734" s="86" t="str">
        <v>loc_mark_web</v>
      </c>
      <c r="B734" s="239">
        <v>733</v>
      </c>
      <c r="C734" s="86" t="s">
        <v>1578</v>
      </c>
      <c r="D734" s="241">
        <f>COUNTIF($C$1:$C734,C734)</f>
        <v>7</v>
      </c>
      <c r="E734" s="241" t="str">
        <f t="shared" si="31"/>
        <v>Get info/marketing on local services, events, news7</v>
      </c>
      <c r="F734" s="86" t="s">
        <v>1504</v>
      </c>
      <c r="G734" s="242">
        <v>0.24562211981566823</v>
      </c>
      <c r="H734" s="245">
        <v>100.24677087633896</v>
      </c>
    </row>
    <row r="735" spans="1:8">
      <c r="A735" s="86" t="str">
        <v>loc_res_app</v>
      </c>
      <c r="B735" s="239">
        <v>734</v>
      </c>
      <c r="C735" s="86" t="s">
        <v>1586</v>
      </c>
      <c r="D735" s="241">
        <f>COUNTIF($C$1:$C735,C735)</f>
        <v>1</v>
      </c>
      <c r="E735" s="241" t="str">
        <f t="shared" si="31"/>
        <v>Research local services, events, news1</v>
      </c>
      <c r="F735" s="86" t="s">
        <v>1493</v>
      </c>
      <c r="G735" s="242">
        <v>0.11431336405529953</v>
      </c>
      <c r="H735" s="245">
        <v>93.052973753480146</v>
      </c>
    </row>
    <row r="736" spans="1:8">
      <c r="A736" s="86" t="str">
        <v>loc_res_call</v>
      </c>
      <c r="B736" s="239">
        <v>735</v>
      </c>
      <c r="C736" s="86" t="s">
        <v>1586</v>
      </c>
      <c r="D736" s="241">
        <f>COUNTIF($C$1:$C736,C736)</f>
        <v>2</v>
      </c>
      <c r="E736" s="241" t="str">
        <f t="shared" si="31"/>
        <v>Research local services, events, news2</v>
      </c>
      <c r="F736" s="86" t="s">
        <v>1495</v>
      </c>
      <c r="G736" s="242">
        <v>0.16315207373271887</v>
      </c>
      <c r="H736" s="245">
        <v>99.48491080348532</v>
      </c>
    </row>
    <row r="737" spans="1:8">
      <c r="A737" s="86" t="str">
        <v>loc_res_email</v>
      </c>
      <c r="B737" s="239">
        <v>736</v>
      </c>
      <c r="C737" s="86" t="s">
        <v>1586</v>
      </c>
      <c r="D737" s="241">
        <f>COUNTIF($C$1:$C737,C737)</f>
        <v>3</v>
      </c>
      <c r="E737" s="241" t="str">
        <f t="shared" si="31"/>
        <v>Research local services, events, news3</v>
      </c>
      <c r="F737" s="86" t="s">
        <v>1050</v>
      </c>
      <c r="G737" s="242">
        <v>0.2517188940092166</v>
      </c>
      <c r="H737" s="245">
        <v>98.599068646698811</v>
      </c>
    </row>
    <row r="738" spans="1:8">
      <c r="A738" s="86" t="str">
        <v>loc_res_f2f</v>
      </c>
      <c r="B738" s="239">
        <v>737</v>
      </c>
      <c r="C738" s="86" t="s">
        <v>1586</v>
      </c>
      <c r="D738" s="241">
        <f>COUNTIF($C$1:$C738,C738)</f>
        <v>4</v>
      </c>
      <c r="E738" s="241" t="str">
        <f t="shared" si="31"/>
        <v>Research local services, events, news4</v>
      </c>
      <c r="F738" s="86" t="s">
        <v>1498</v>
      </c>
      <c r="G738" s="242">
        <v>0.11077419354838713</v>
      </c>
      <c r="H738" s="245">
        <v>97.19425857311505</v>
      </c>
    </row>
    <row r="739" spans="1:8">
      <c r="A739" s="86" t="str">
        <v>loc_res_mail</v>
      </c>
      <c r="B739" s="239">
        <v>738</v>
      </c>
      <c r="C739" s="86" t="s">
        <v>1586</v>
      </c>
      <c r="D739" s="241">
        <f>COUNTIF($C$1:$C739,C739)</f>
        <v>5</v>
      </c>
      <c r="E739" s="241" t="str">
        <f t="shared" si="31"/>
        <v>Research local services, events, news5</v>
      </c>
      <c r="F739" s="86" t="s">
        <v>1500</v>
      </c>
      <c r="G739" s="242">
        <v>7.3096774193548375E-2</v>
      </c>
      <c r="H739" s="245">
        <v>96.218218322849197</v>
      </c>
    </row>
    <row r="740" spans="1:8">
      <c r="A740" s="86" t="str">
        <v>loc_res_txt</v>
      </c>
      <c r="B740" s="239">
        <v>739</v>
      </c>
      <c r="C740" s="86" t="s">
        <v>1586</v>
      </c>
      <c r="D740" s="241">
        <f>COUNTIF($C$1:$C740,C740)</f>
        <v>6</v>
      </c>
      <c r="E740" s="241" t="str">
        <f t="shared" si="31"/>
        <v>Research local services, events, news6</v>
      </c>
      <c r="F740" s="86" t="s">
        <v>1502</v>
      </c>
      <c r="G740" s="242">
        <v>6.0359447004608303E-2</v>
      </c>
      <c r="H740" s="245">
        <v>89.995732815463413</v>
      </c>
    </row>
    <row r="741" spans="1:8">
      <c r="A741" s="86" t="str">
        <v>loc_res_web</v>
      </c>
      <c r="B741" s="239">
        <v>740</v>
      </c>
      <c r="C741" s="86" t="s">
        <v>1586</v>
      </c>
      <c r="D741" s="241">
        <f>COUNTIF($C$1:$C741,C741)</f>
        <v>7</v>
      </c>
      <c r="E741" s="241" t="str">
        <f t="shared" si="31"/>
        <v>Research local services, events, news7</v>
      </c>
      <c r="F741" s="86" t="s">
        <v>1504</v>
      </c>
      <c r="G741" s="242">
        <v>0.31102304147465437</v>
      </c>
      <c r="H741" s="245">
        <v>99.883249946880127</v>
      </c>
    </row>
    <row r="742" spans="1:8">
      <c r="A742" s="86" t="str">
        <v>utl_enqc_app</v>
      </c>
      <c r="B742" s="239">
        <v>741</v>
      </c>
      <c r="C742" s="86" t="s">
        <v>1594</v>
      </c>
      <c r="D742" s="241">
        <f>COUNTIF($C$1:$C742,C742)</f>
        <v>1</v>
      </c>
      <c r="E742" s="241" t="str">
        <f t="shared" si="31"/>
        <v>Make enquiry on utilities1</v>
      </c>
      <c r="F742" s="86" t="s">
        <v>1493</v>
      </c>
      <c r="G742" s="242">
        <v>0.13688940092165897</v>
      </c>
      <c r="H742" s="245">
        <v>97.283943293690541</v>
      </c>
    </row>
    <row r="743" spans="1:8">
      <c r="A743" s="86" t="str">
        <v>utl_enqc_call</v>
      </c>
      <c r="B743" s="239">
        <v>742</v>
      </c>
      <c r="C743" s="86" t="s">
        <v>1594</v>
      </c>
      <c r="D743" s="241">
        <f>COUNTIF($C$1:$C743,C743)</f>
        <v>2</v>
      </c>
      <c r="E743" s="241" t="str">
        <f t="shared" si="31"/>
        <v>Make enquiry on utilities2</v>
      </c>
      <c r="F743" s="86" t="s">
        <v>1495</v>
      </c>
      <c r="G743" s="242">
        <v>0.3591336405529954</v>
      </c>
      <c r="H743" s="245">
        <v>100.16000313202693</v>
      </c>
    </row>
    <row r="744" spans="1:8">
      <c r="A744" s="86" t="str">
        <v>utl_enqc_email</v>
      </c>
      <c r="B744" s="239">
        <v>743</v>
      </c>
      <c r="C744" s="86" t="s">
        <v>1594</v>
      </c>
      <c r="D744" s="241">
        <f>COUNTIF($C$1:$C744,C744)</f>
        <v>3</v>
      </c>
      <c r="E744" s="241" t="str">
        <f t="shared" si="31"/>
        <v>Make enquiry on utilities3</v>
      </c>
      <c r="F744" s="86" t="s">
        <v>1050</v>
      </c>
      <c r="G744" s="242">
        <v>0.36996774193548387</v>
      </c>
      <c r="H744" s="245">
        <v>99.999615402271473</v>
      </c>
    </row>
    <row r="745" spans="1:8">
      <c r="A745" s="86" t="str">
        <v>utl_enqc_f2f</v>
      </c>
      <c r="B745" s="239">
        <v>744</v>
      </c>
      <c r="C745" s="86" t="s">
        <v>1594</v>
      </c>
      <c r="D745" s="241">
        <f>COUNTIF($C$1:$C745,C745)</f>
        <v>4</v>
      </c>
      <c r="E745" s="241" t="str">
        <f t="shared" si="31"/>
        <v>Make enquiry on utilities4</v>
      </c>
      <c r="F745" s="86" t="s">
        <v>1498</v>
      </c>
      <c r="G745" s="242">
        <v>0.19740092165898621</v>
      </c>
      <c r="H745" s="245">
        <v>97.367066762712241</v>
      </c>
    </row>
    <row r="746" spans="1:8">
      <c r="A746" s="86" t="str">
        <v>utl_enqc_mail</v>
      </c>
      <c r="B746" s="239">
        <v>745</v>
      </c>
      <c r="C746" s="86" t="s">
        <v>1594</v>
      </c>
      <c r="D746" s="241">
        <f>COUNTIF($C$1:$C746,C746)</f>
        <v>5</v>
      </c>
      <c r="E746" s="241" t="str">
        <f t="shared" si="31"/>
        <v>Make enquiry on utilities5</v>
      </c>
      <c r="F746" s="86" t="s">
        <v>1500</v>
      </c>
      <c r="G746" s="242">
        <v>0.14007834101382491</v>
      </c>
      <c r="H746" s="245">
        <v>102.30815896786166</v>
      </c>
    </row>
    <row r="747" spans="1:8">
      <c r="A747" s="86" t="str">
        <v>utl_enqc_txt</v>
      </c>
      <c r="B747" s="239">
        <v>746</v>
      </c>
      <c r="C747" s="86" t="s">
        <v>1594</v>
      </c>
      <c r="D747" s="241">
        <f>COUNTIF($C$1:$C747,C747)</f>
        <v>6</v>
      </c>
      <c r="E747" s="241" t="str">
        <f t="shared" si="31"/>
        <v>Make enquiry on utilities6</v>
      </c>
      <c r="F747" s="86" t="s">
        <v>1502</v>
      </c>
      <c r="G747" s="242">
        <v>7.2506912442396307E-2</v>
      </c>
      <c r="H747" s="245">
        <v>96.678760714613205</v>
      </c>
    </row>
    <row r="748" spans="1:8">
      <c r="A748" s="86" t="str">
        <v>utl_enqc_web</v>
      </c>
      <c r="B748" s="239">
        <v>747</v>
      </c>
      <c r="C748" s="86" t="s">
        <v>1594</v>
      </c>
      <c r="D748" s="241">
        <f>COUNTIF($C$1:$C748,C748)</f>
        <v>7</v>
      </c>
      <c r="E748" s="241" t="str">
        <f t="shared" si="31"/>
        <v>Make enquiry on utilities7</v>
      </c>
      <c r="F748" s="86" t="s">
        <v>1504</v>
      </c>
      <c r="G748" s="242">
        <v>0.29228110599078339</v>
      </c>
      <c r="H748" s="245">
        <v>100.07486177356337</v>
      </c>
    </row>
    <row r="749" spans="1:8">
      <c r="A749" s="86" t="str">
        <v>utl_sub_app</v>
      </c>
      <c r="B749" s="239">
        <v>748</v>
      </c>
      <c r="C749" s="86" t="s">
        <v>1602</v>
      </c>
      <c r="D749" s="241">
        <f>COUNTIF($C$1:$C749,C749)</f>
        <v>1</v>
      </c>
      <c r="E749" s="241" t="str">
        <f t="shared" si="31"/>
        <v>Submit info to on utilities1</v>
      </c>
      <c r="F749" s="86" t="s">
        <v>1493</v>
      </c>
      <c r="G749" s="242">
        <v>0.19223041474654376</v>
      </c>
      <c r="H749" s="245">
        <v>99.272578627065627</v>
      </c>
    </row>
    <row r="750" spans="1:8">
      <c r="A750" s="86" t="str">
        <v>utl_sub_call</v>
      </c>
      <c r="B750" s="239">
        <v>749</v>
      </c>
      <c r="C750" s="86" t="s">
        <v>1602</v>
      </c>
      <c r="D750" s="241">
        <f>COUNTIF($C$1:$C750,C750)</f>
        <v>2</v>
      </c>
      <c r="E750" s="241" t="str">
        <f t="shared" si="31"/>
        <v>Submit info to on utilities2</v>
      </c>
      <c r="F750" s="86" t="s">
        <v>1495</v>
      </c>
      <c r="G750" s="242">
        <v>0.26009216589861744</v>
      </c>
      <c r="H750" s="245">
        <v>98.316085422414986</v>
      </c>
    </row>
    <row r="751" spans="1:8">
      <c r="A751" s="86" t="str">
        <v>utl_sub_email</v>
      </c>
      <c r="B751" s="239">
        <v>750</v>
      </c>
      <c r="C751" s="86" t="s">
        <v>1602</v>
      </c>
      <c r="D751" s="241">
        <f>COUNTIF($C$1:$C751,C751)</f>
        <v>3</v>
      </c>
      <c r="E751" s="241" t="str">
        <f t="shared" si="31"/>
        <v>Submit info to on utilities3</v>
      </c>
      <c r="F751" s="86" t="s">
        <v>1050</v>
      </c>
      <c r="G751" s="242">
        <v>0.28913824884792627</v>
      </c>
      <c r="H751" s="245">
        <v>100.67857175162942</v>
      </c>
    </row>
    <row r="752" spans="1:8">
      <c r="A752" s="86" t="str">
        <v>utl_sub_f2f</v>
      </c>
      <c r="B752" s="239">
        <v>751</v>
      </c>
      <c r="C752" s="86" t="s">
        <v>1602</v>
      </c>
      <c r="D752" s="241">
        <f>COUNTIF($C$1:$C752,C752)</f>
        <v>4</v>
      </c>
      <c r="E752" s="241" t="str">
        <f t="shared" si="31"/>
        <v>Submit info to on utilities4</v>
      </c>
      <c r="F752" s="86" t="s">
        <v>1498</v>
      </c>
      <c r="G752" s="242">
        <v>0.18784792626728108</v>
      </c>
      <c r="H752" s="245">
        <v>98.162066836967227</v>
      </c>
    </row>
    <row r="753" spans="1:8">
      <c r="A753" s="86" t="str">
        <v>utl_sub_mail</v>
      </c>
      <c r="B753" s="239">
        <v>752</v>
      </c>
      <c r="C753" s="86" t="s">
        <v>1602</v>
      </c>
      <c r="D753" s="241">
        <f>COUNTIF($C$1:$C753,C753)</f>
        <v>5</v>
      </c>
      <c r="E753" s="241" t="str">
        <f t="shared" si="31"/>
        <v>Submit info to on utilities5</v>
      </c>
      <c r="F753" s="86" t="s">
        <v>1500</v>
      </c>
      <c r="G753" s="242">
        <v>0.12327649769585253</v>
      </c>
      <c r="H753" s="245">
        <v>99.391745764309775</v>
      </c>
    </row>
    <row r="754" spans="1:8">
      <c r="A754" s="86" t="str">
        <v>utl_sub_txt</v>
      </c>
      <c r="B754" s="239">
        <v>753</v>
      </c>
      <c r="C754" s="86" t="s">
        <v>1602</v>
      </c>
      <c r="D754" s="241">
        <f>COUNTIF($C$1:$C754,C754)</f>
        <v>6</v>
      </c>
      <c r="E754" s="241" t="str">
        <f t="shared" si="31"/>
        <v>Submit info to on utilities6</v>
      </c>
      <c r="F754" s="86" t="s">
        <v>1502</v>
      </c>
      <c r="G754" s="242">
        <v>8.1718894009216586E-2</v>
      </c>
      <c r="H754" s="245">
        <v>97.696310035403755</v>
      </c>
    </row>
    <row r="755" spans="1:8">
      <c r="A755" s="86" t="str">
        <v>utl_sub_web</v>
      </c>
      <c r="B755" s="239">
        <v>754</v>
      </c>
      <c r="C755" s="86" t="s">
        <v>1602</v>
      </c>
      <c r="D755" s="241">
        <f>COUNTIF($C$1:$C755,C755)</f>
        <v>7</v>
      </c>
      <c r="E755" s="241" t="str">
        <f t="shared" si="31"/>
        <v>Submit info to on utilities7</v>
      </c>
      <c r="F755" s="86" t="s">
        <v>1504</v>
      </c>
      <c r="G755" s="242">
        <v>0.33269124423963126</v>
      </c>
      <c r="H755" s="245">
        <v>100.83425943962806</v>
      </c>
    </row>
    <row r="756" spans="1:8">
      <c r="A756" s="86" t="str">
        <v>utl_mark_app</v>
      </c>
      <c r="B756" s="239">
        <v>755</v>
      </c>
      <c r="C756" s="86" t="s">
        <v>1610</v>
      </c>
      <c r="D756" s="241">
        <f>COUNTIF($C$1:$C756,C756)</f>
        <v>1</v>
      </c>
      <c r="E756" s="241" t="str">
        <f t="shared" si="31"/>
        <v>Get info/marketing on utilities1</v>
      </c>
      <c r="F756" s="86" t="s">
        <v>1493</v>
      </c>
      <c r="G756" s="242">
        <v>0.14976497695852534</v>
      </c>
      <c r="H756" s="245">
        <v>97.999900523082673</v>
      </c>
    </row>
    <row r="757" spans="1:8">
      <c r="A757" s="86" t="str">
        <v>utl_mark_call</v>
      </c>
      <c r="B757" s="239">
        <v>756</v>
      </c>
      <c r="C757" s="86" t="s">
        <v>1610</v>
      </c>
      <c r="D757" s="241">
        <f>COUNTIF($C$1:$C757,C757)</f>
        <v>2</v>
      </c>
      <c r="E757" s="241" t="str">
        <f t="shared" si="31"/>
        <v>Get info/marketing on utilities2</v>
      </c>
      <c r="F757" s="86" t="s">
        <v>1495</v>
      </c>
      <c r="G757" s="242">
        <v>0.21522580645161291</v>
      </c>
      <c r="H757" s="245">
        <v>98.751855018071524</v>
      </c>
    </row>
    <row r="758" spans="1:8">
      <c r="A758" s="86" t="str">
        <v>utl_mark_email</v>
      </c>
      <c r="B758" s="239">
        <v>757</v>
      </c>
      <c r="C758" s="86" t="s">
        <v>1610</v>
      </c>
      <c r="D758" s="241">
        <f>COUNTIF($C$1:$C758,C758)</f>
        <v>3</v>
      </c>
      <c r="E758" s="241" t="str">
        <f t="shared" si="31"/>
        <v>Get info/marketing on utilities3</v>
      </c>
      <c r="F758" s="86" t="s">
        <v>1050</v>
      </c>
      <c r="G758" s="242">
        <v>0.32230875576036866</v>
      </c>
      <c r="H758" s="245">
        <v>98.355149507759208</v>
      </c>
    </row>
    <row r="759" spans="1:8">
      <c r="A759" s="86" t="str">
        <v>utl_mark_f2f</v>
      </c>
      <c r="B759" s="239">
        <v>758</v>
      </c>
      <c r="C759" s="86" t="s">
        <v>1610</v>
      </c>
      <c r="D759" s="241">
        <f>COUNTIF($C$1:$C759,C759)</f>
        <v>4</v>
      </c>
      <c r="E759" s="241" t="str">
        <f t="shared" si="31"/>
        <v>Get info/marketing on utilities4</v>
      </c>
      <c r="F759" s="86" t="s">
        <v>1498</v>
      </c>
      <c r="G759" s="242">
        <v>0.16109677419354843</v>
      </c>
      <c r="H759" s="245">
        <v>95.98627343908062</v>
      </c>
    </row>
    <row r="760" spans="1:8">
      <c r="A760" s="86" t="str">
        <v>utl_mark_mail</v>
      </c>
      <c r="B760" s="239">
        <v>759</v>
      </c>
      <c r="C760" s="86" t="s">
        <v>1610</v>
      </c>
      <c r="D760" s="241">
        <f>COUNTIF($C$1:$C760,C760)</f>
        <v>5</v>
      </c>
      <c r="E760" s="241" t="str">
        <f t="shared" si="31"/>
        <v>Get info/marketing on utilities5</v>
      </c>
      <c r="F760" s="86" t="s">
        <v>1500</v>
      </c>
      <c r="G760" s="242">
        <v>0.19141474654377877</v>
      </c>
      <c r="H760" s="245">
        <v>99.162429301036383</v>
      </c>
    </row>
    <row r="761" spans="1:8">
      <c r="A761" s="86" t="str">
        <v>utl_mark_txt</v>
      </c>
      <c r="B761" s="239">
        <v>760</v>
      </c>
      <c r="C761" s="86" t="s">
        <v>1610</v>
      </c>
      <c r="D761" s="241">
        <f>COUNTIF($C$1:$C761,C761)</f>
        <v>6</v>
      </c>
      <c r="E761" s="241" t="str">
        <f t="shared" si="31"/>
        <v>Get info/marketing on utilities6</v>
      </c>
      <c r="F761" s="86" t="s">
        <v>1502</v>
      </c>
      <c r="G761" s="242">
        <v>8.6396313364055288E-2</v>
      </c>
      <c r="H761" s="245">
        <v>96.805195862881604</v>
      </c>
    </row>
    <row r="762" spans="1:8">
      <c r="A762" s="86" t="str">
        <v>utl_mark_web</v>
      </c>
      <c r="B762" s="239">
        <v>761</v>
      </c>
      <c r="C762" s="86" t="s">
        <v>1610</v>
      </c>
      <c r="D762" s="241">
        <f>COUNTIF($C$1:$C762,C762)</f>
        <v>7</v>
      </c>
      <c r="E762" s="241" t="str">
        <f t="shared" si="31"/>
        <v>Get info/marketing on utilities7</v>
      </c>
      <c r="F762" s="86" t="s">
        <v>1504</v>
      </c>
      <c r="G762" s="242">
        <v>0.31009677419354836</v>
      </c>
      <c r="H762" s="245">
        <v>99.930181501410871</v>
      </c>
    </row>
    <row r="763" spans="1:8">
      <c r="A763" s="86" t="str">
        <v>utl_res_app</v>
      </c>
      <c r="B763" s="239">
        <v>762</v>
      </c>
      <c r="C763" s="86" t="s">
        <v>1618</v>
      </c>
      <c r="D763" s="241">
        <f>COUNTIF($C$1:$C763,C763)</f>
        <v>1</v>
      </c>
      <c r="E763" s="241" t="str">
        <f t="shared" si="31"/>
        <v>Research utilities1</v>
      </c>
      <c r="F763" s="86" t="s">
        <v>1493</v>
      </c>
      <c r="G763" s="242">
        <v>0.13690783410138249</v>
      </c>
      <c r="H763" s="245">
        <v>95.879369112852686</v>
      </c>
    </row>
    <row r="764" spans="1:8">
      <c r="A764" s="86" t="str">
        <v>utl_res_call</v>
      </c>
      <c r="B764" s="239">
        <v>763</v>
      </c>
      <c r="C764" s="86" t="s">
        <v>1618</v>
      </c>
      <c r="D764" s="241">
        <f>COUNTIF($C$1:$C764,C764)</f>
        <v>2</v>
      </c>
      <c r="E764" s="241" t="str">
        <f t="shared" si="31"/>
        <v>Research utilities2</v>
      </c>
      <c r="F764" s="86" t="s">
        <v>1495</v>
      </c>
      <c r="G764" s="242">
        <v>0.21664055299539167</v>
      </c>
      <c r="H764" s="245">
        <v>96.008576845737608</v>
      </c>
    </row>
    <row r="765" spans="1:8">
      <c r="A765" s="86" t="str">
        <v>utl_res_email</v>
      </c>
      <c r="B765" s="239">
        <v>764</v>
      </c>
      <c r="C765" s="86" t="s">
        <v>1618</v>
      </c>
      <c r="D765" s="241">
        <f>COUNTIF($C$1:$C765,C765)</f>
        <v>3</v>
      </c>
      <c r="E765" s="241" t="str">
        <f t="shared" si="31"/>
        <v>Research utilities3</v>
      </c>
      <c r="F765" s="86" t="s">
        <v>1050</v>
      </c>
      <c r="G765" s="242">
        <v>0.22999078341013829</v>
      </c>
      <c r="H765" s="245">
        <v>99.566425967355514</v>
      </c>
    </row>
    <row r="766" spans="1:8">
      <c r="A766" s="86" t="str">
        <v>utl_res_f2f</v>
      </c>
      <c r="B766" s="239">
        <v>765</v>
      </c>
      <c r="C766" s="86" t="s">
        <v>1618</v>
      </c>
      <c r="D766" s="241">
        <f>COUNTIF($C$1:$C766,C766)</f>
        <v>4</v>
      </c>
      <c r="E766" s="241" t="str">
        <f t="shared" si="31"/>
        <v>Research utilities4</v>
      </c>
      <c r="F766" s="86" t="s">
        <v>1498</v>
      </c>
      <c r="G766" s="242">
        <v>0.12828571428571431</v>
      </c>
      <c r="H766" s="245">
        <v>96.777059867653648</v>
      </c>
    </row>
    <row r="767" spans="1:8">
      <c r="A767" s="86" t="str">
        <v>utl_res_mail</v>
      </c>
      <c r="B767" s="239">
        <v>766</v>
      </c>
      <c r="C767" s="86" t="s">
        <v>1618</v>
      </c>
      <c r="D767" s="241">
        <f>COUNTIF($C$1:$C767,C767)</f>
        <v>5</v>
      </c>
      <c r="E767" s="241" t="str">
        <f t="shared" si="31"/>
        <v>Research utilities5</v>
      </c>
      <c r="F767" s="86" t="s">
        <v>1500</v>
      </c>
      <c r="G767" s="242">
        <v>7.9907834101382483E-2</v>
      </c>
      <c r="H767" s="245">
        <v>96.911913840861558</v>
      </c>
    </row>
    <row r="768" spans="1:8">
      <c r="A768" s="86" t="str">
        <v>utl_res_txt</v>
      </c>
      <c r="B768" s="239">
        <v>767</v>
      </c>
      <c r="C768" s="86" t="s">
        <v>1618</v>
      </c>
      <c r="D768" s="241">
        <f>COUNTIF($C$1:$C768,C768)</f>
        <v>6</v>
      </c>
      <c r="E768" s="241" t="str">
        <f t="shared" si="31"/>
        <v>Research utilities6</v>
      </c>
      <c r="F768" s="86" t="s">
        <v>1502</v>
      </c>
      <c r="G768" s="242">
        <v>6.6456221198156668E-2</v>
      </c>
      <c r="H768" s="245">
        <v>96.929256371962566</v>
      </c>
    </row>
    <row r="769" spans="1:8">
      <c r="A769" s="86" t="str">
        <v>utl_res_web</v>
      </c>
      <c r="B769" s="239">
        <v>768</v>
      </c>
      <c r="C769" s="86" t="s">
        <v>1618</v>
      </c>
      <c r="D769" s="241">
        <f>COUNTIF($C$1:$C769,C769)</f>
        <v>7</v>
      </c>
      <c r="E769" s="241" t="str">
        <f t="shared" si="31"/>
        <v>Research utilities7</v>
      </c>
      <c r="F769" s="86" t="s">
        <v>1504</v>
      </c>
      <c r="G769" s="242">
        <v>0.41931797235023049</v>
      </c>
      <c r="H769" s="245">
        <v>100.1544170178434</v>
      </c>
    </row>
    <row r="770" spans="1:8">
      <c r="A770" s="86" t="str">
        <v>retles_enqc_app</v>
      </c>
      <c r="B770" s="239">
        <v>769</v>
      </c>
      <c r="C770" s="86" t="s">
        <v>1626</v>
      </c>
      <c r="D770" s="241">
        <f>COUNTIF($C$1:$C770,C770)</f>
        <v>1</v>
      </c>
      <c r="E770" s="241" t="str">
        <f t="shared" si="31"/>
        <v>Make enquiry on retail and leisure1</v>
      </c>
      <c r="F770" s="86" t="s">
        <v>1493</v>
      </c>
      <c r="G770" s="242">
        <v>0.18747004608294929</v>
      </c>
      <c r="H770" s="245">
        <v>96.327479644634423</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0.39917050691244232</v>
      </c>
      <c r="H771" s="245">
        <v>99.959686114498851</v>
      </c>
    </row>
    <row r="772" spans="1:8">
      <c r="A772" s="86" t="str">
        <v>retles_enqc_eml</v>
      </c>
      <c r="B772" s="239">
        <v>771</v>
      </c>
      <c r="C772" s="86" t="s">
        <v>1626</v>
      </c>
      <c r="D772" s="241">
        <f>COUNTIF($C$1:$C772,C772)</f>
        <v>3</v>
      </c>
      <c r="E772" s="241" t="str">
        <f t="shared" si="32"/>
        <v>Make enquiry on retail and leisure3</v>
      </c>
      <c r="F772" s="86" t="s">
        <v>1050</v>
      </c>
      <c r="G772" s="242">
        <v>0.46250691244239633</v>
      </c>
      <c r="H772" s="245">
        <v>100.06878265100137</v>
      </c>
    </row>
    <row r="773" spans="1:8">
      <c r="A773" s="86" t="str">
        <v>retles_enqc_f2f</v>
      </c>
      <c r="B773" s="239">
        <v>772</v>
      </c>
      <c r="C773" s="86" t="s">
        <v>1626</v>
      </c>
      <c r="D773" s="241">
        <f>COUNTIF($C$1:$C773,C773)</f>
        <v>4</v>
      </c>
      <c r="E773" s="241" t="str">
        <f t="shared" si="32"/>
        <v>Make enquiry on retail and leisure4</v>
      </c>
      <c r="F773" s="86" t="s">
        <v>1498</v>
      </c>
      <c r="G773" s="242">
        <v>0.38058525345622124</v>
      </c>
      <c r="H773" s="245">
        <v>98.767800468371831</v>
      </c>
    </row>
    <row r="774" spans="1:8">
      <c r="A774" s="86" t="str">
        <v>retles_enqc_mail</v>
      </c>
      <c r="B774" s="239">
        <v>773</v>
      </c>
      <c r="C774" s="86" t="s">
        <v>1626</v>
      </c>
      <c r="D774" s="241">
        <f>COUNTIF($C$1:$C774,C774)</f>
        <v>5</v>
      </c>
      <c r="E774" s="241" t="str">
        <f t="shared" si="32"/>
        <v>Make enquiry on retail and leisure5</v>
      </c>
      <c r="F774" s="86" t="s">
        <v>1500</v>
      </c>
      <c r="G774" s="242">
        <v>0.15913364055299536</v>
      </c>
      <c r="H774" s="245">
        <v>96.711419613316664</v>
      </c>
    </row>
    <row r="775" spans="1:8">
      <c r="A775" s="86" t="str">
        <v>retles_enqc_txt</v>
      </c>
      <c r="B775" s="239">
        <v>774</v>
      </c>
      <c r="C775" s="86" t="s">
        <v>1626</v>
      </c>
      <c r="D775" s="241">
        <f>COUNTIF($C$1:$C775,C775)</f>
        <v>6</v>
      </c>
      <c r="E775" s="241" t="str">
        <f t="shared" si="32"/>
        <v>Make enquiry on retail and leisure6</v>
      </c>
      <c r="F775" s="86" t="s">
        <v>1502</v>
      </c>
      <c r="G775" s="242">
        <v>0.10674193548387099</v>
      </c>
      <c r="H775" s="245">
        <v>94.073581806130647</v>
      </c>
    </row>
    <row r="776" spans="1:8">
      <c r="A776" s="86" t="str">
        <v>retles_enqc_web</v>
      </c>
      <c r="B776" s="239">
        <v>775</v>
      </c>
      <c r="C776" s="86" t="s">
        <v>1626</v>
      </c>
      <c r="D776" s="241">
        <f>COUNTIF($C$1:$C776,C776)</f>
        <v>7</v>
      </c>
      <c r="E776" s="241" t="str">
        <f t="shared" si="32"/>
        <v>Make enquiry on retail and leisure7</v>
      </c>
      <c r="F776" s="86" t="s">
        <v>1504</v>
      </c>
      <c r="G776" s="242">
        <v>0.38675115207373273</v>
      </c>
      <c r="H776" s="245">
        <v>99.705693090694652</v>
      </c>
    </row>
    <row r="777" spans="1:8">
      <c r="A777" s="86" t="str">
        <v>retles_sub_app</v>
      </c>
      <c r="B777" s="239">
        <v>776</v>
      </c>
      <c r="C777" s="86" t="s">
        <v>1634</v>
      </c>
      <c r="D777" s="241">
        <f>COUNTIF($C$1:$C777,C777)</f>
        <v>1</v>
      </c>
      <c r="E777" s="241" t="str">
        <f t="shared" si="32"/>
        <v>Submit info to retail and leisure1</v>
      </c>
      <c r="F777" s="86" t="s">
        <v>1493</v>
      </c>
      <c r="G777" s="242">
        <v>0.2543548387096774</v>
      </c>
      <c r="H777" s="245">
        <v>98.420192560881986</v>
      </c>
    </row>
    <row r="778" spans="1:8">
      <c r="A778" s="86" t="str">
        <v>retles_sub_call</v>
      </c>
      <c r="B778" s="239">
        <v>777</v>
      </c>
      <c r="C778" s="86" t="s">
        <v>1634</v>
      </c>
      <c r="D778" s="241">
        <f>COUNTIF($C$1:$C778,C778)</f>
        <v>2</v>
      </c>
      <c r="E778" s="241" t="str">
        <f t="shared" si="32"/>
        <v>Submit info to retail and leisure2</v>
      </c>
      <c r="F778" s="86" t="s">
        <v>1495</v>
      </c>
      <c r="G778" s="242">
        <v>0.37568202764976955</v>
      </c>
      <c r="H778" s="245">
        <v>100.18167643511377</v>
      </c>
    </row>
    <row r="779" spans="1:8">
      <c r="A779" s="86" t="str">
        <v>retles_sub_eml</v>
      </c>
      <c r="B779" s="239">
        <v>778</v>
      </c>
      <c r="C779" s="86" t="s">
        <v>1634</v>
      </c>
      <c r="D779" s="241">
        <f>COUNTIF($C$1:$C779,C779)</f>
        <v>3</v>
      </c>
      <c r="E779" s="241" t="str">
        <f t="shared" si="32"/>
        <v>Submit info to retail and leisure3</v>
      </c>
      <c r="F779" s="86" t="s">
        <v>1050</v>
      </c>
      <c r="G779" s="242">
        <v>0.3684147465437787</v>
      </c>
      <c r="H779" s="245">
        <v>99.949912890006203</v>
      </c>
    </row>
    <row r="780" spans="1:8">
      <c r="A780" s="86" t="str">
        <v>retles_sub_f2f</v>
      </c>
      <c r="B780" s="239">
        <v>779</v>
      </c>
      <c r="C780" s="86" t="s">
        <v>1634</v>
      </c>
      <c r="D780" s="241">
        <f>COUNTIF($C$1:$C780,C780)</f>
        <v>4</v>
      </c>
      <c r="E780" s="241" t="str">
        <f t="shared" si="32"/>
        <v>Submit info to retail and leisure4</v>
      </c>
      <c r="F780" s="86" t="s">
        <v>1498</v>
      </c>
      <c r="G780" s="242">
        <v>0.38799539170506908</v>
      </c>
      <c r="H780" s="245">
        <v>98.651919754094038</v>
      </c>
    </row>
    <row r="781" spans="1:8">
      <c r="A781" s="86" t="str">
        <v>retles_sub_mail</v>
      </c>
      <c r="B781" s="239">
        <v>780</v>
      </c>
      <c r="C781" s="86" t="s">
        <v>1634</v>
      </c>
      <c r="D781" s="241">
        <f>COUNTIF($C$1:$C781,C781)</f>
        <v>5</v>
      </c>
      <c r="E781" s="241" t="str">
        <f t="shared" si="32"/>
        <v>Submit info to retail and leisure5</v>
      </c>
      <c r="F781" s="86" t="s">
        <v>1500</v>
      </c>
      <c r="G781" s="242">
        <v>0.12274193548387098</v>
      </c>
      <c r="H781" s="245">
        <v>96.677176659078512</v>
      </c>
    </row>
    <row r="782" spans="1:8">
      <c r="A782" s="86" t="str">
        <v>retles_sub_txt</v>
      </c>
      <c r="B782" s="239">
        <v>781</v>
      </c>
      <c r="C782" s="86" t="s">
        <v>1634</v>
      </c>
      <c r="D782" s="241">
        <f>COUNTIF($C$1:$C782,C782)</f>
        <v>6</v>
      </c>
      <c r="E782" s="241" t="str">
        <f t="shared" si="32"/>
        <v>Submit info to retail and leisure6</v>
      </c>
      <c r="F782" s="86" t="s">
        <v>1502</v>
      </c>
      <c r="G782" s="242">
        <v>0.11224884792626727</v>
      </c>
      <c r="H782" s="245">
        <v>96.025575047929678</v>
      </c>
    </row>
    <row r="783" spans="1:8">
      <c r="A783" s="86" t="str">
        <v>retles_sub_web</v>
      </c>
      <c r="B783" s="239">
        <v>782</v>
      </c>
      <c r="C783" s="86" t="s">
        <v>1634</v>
      </c>
      <c r="D783" s="241">
        <f>COUNTIF($C$1:$C783,C783)</f>
        <v>7</v>
      </c>
      <c r="E783" s="241" t="str">
        <f t="shared" si="32"/>
        <v>Submit info to retail and leisure7</v>
      </c>
      <c r="F783" s="86" t="s">
        <v>1504</v>
      </c>
      <c r="G783" s="242">
        <v>0.4377188940092166</v>
      </c>
      <c r="H783" s="245">
        <v>99.929701613298477</v>
      </c>
    </row>
    <row r="784" spans="1:8">
      <c r="A784" s="86" t="str">
        <v>retles_mark_app</v>
      </c>
      <c r="B784" s="239">
        <v>783</v>
      </c>
      <c r="C784" s="86" t="s">
        <v>1642</v>
      </c>
      <c r="D784" s="241">
        <f>COUNTIF($C$1:$C784,C784)</f>
        <v>1</v>
      </c>
      <c r="E784" s="241" t="str">
        <f t="shared" si="32"/>
        <v>Get info/marketing on retail and leisure1</v>
      </c>
      <c r="F784" s="86" t="s">
        <v>1493</v>
      </c>
      <c r="G784" s="242">
        <v>0.21111981566820279</v>
      </c>
      <c r="H784" s="245">
        <v>97.40986209536976</v>
      </c>
    </row>
    <row r="785" spans="1:8">
      <c r="A785" s="86" t="str">
        <v>retles_mark_call</v>
      </c>
      <c r="B785" s="239">
        <v>784</v>
      </c>
      <c r="C785" s="86" t="s">
        <v>1642</v>
      </c>
      <c r="D785" s="241">
        <f>COUNTIF($C$1:$C785,C785)</f>
        <v>2</v>
      </c>
      <c r="E785" s="241" t="str">
        <f t="shared" si="32"/>
        <v>Get info/marketing on retail and leisure2</v>
      </c>
      <c r="F785" s="86" t="s">
        <v>1495</v>
      </c>
      <c r="G785" s="242">
        <v>0.21550230414746546</v>
      </c>
      <c r="H785" s="245">
        <v>97.962824148584303</v>
      </c>
    </row>
    <row r="786" spans="1:8">
      <c r="A786" s="86" t="str">
        <v>retles_mark_eml</v>
      </c>
      <c r="B786" s="239">
        <v>785</v>
      </c>
      <c r="C786" s="86" t="s">
        <v>1642</v>
      </c>
      <c r="D786" s="241">
        <f>COUNTIF($C$1:$C786,C786)</f>
        <v>3</v>
      </c>
      <c r="E786" s="241" t="str">
        <f t="shared" si="32"/>
        <v>Get info/marketing on retail and leisure3</v>
      </c>
      <c r="F786" s="86" t="s">
        <v>1050</v>
      </c>
      <c r="G786" s="242">
        <v>0.38062672811059911</v>
      </c>
      <c r="H786" s="245">
        <v>99.466445225166439</v>
      </c>
    </row>
    <row r="787" spans="1:8">
      <c r="A787" s="86" t="str">
        <v>retles_mark_f2f</v>
      </c>
      <c r="B787" s="239">
        <v>786</v>
      </c>
      <c r="C787" s="86" t="s">
        <v>1642</v>
      </c>
      <c r="D787" s="241">
        <f>COUNTIF($C$1:$C787,C787)</f>
        <v>4</v>
      </c>
      <c r="E787" s="241" t="str">
        <f t="shared" si="32"/>
        <v>Get info/marketing on retail and leisure4</v>
      </c>
      <c r="F787" s="86" t="s">
        <v>1498</v>
      </c>
      <c r="G787" s="242">
        <v>0.30031336405529951</v>
      </c>
      <c r="H787" s="245">
        <v>98.032399280985572</v>
      </c>
    </row>
    <row r="788" spans="1:8">
      <c r="A788" s="86" t="str">
        <v>retles_mark_mail</v>
      </c>
      <c r="B788" s="239">
        <v>787</v>
      </c>
      <c r="C788" s="86" t="s">
        <v>1642</v>
      </c>
      <c r="D788" s="241">
        <f>COUNTIF($C$1:$C788,C788)</f>
        <v>5</v>
      </c>
      <c r="E788" s="241" t="str">
        <f t="shared" si="32"/>
        <v>Get info/marketing on retail and leisure5</v>
      </c>
      <c r="F788" s="86" t="s">
        <v>1500</v>
      </c>
      <c r="G788" s="242">
        <v>0.20049769585253463</v>
      </c>
      <c r="H788" s="247">
        <v>98.738597588084303</v>
      </c>
    </row>
    <row r="789" spans="1:8">
      <c r="A789" s="86" t="str">
        <v>retles_mark_txt</v>
      </c>
      <c r="B789" s="239">
        <v>788</v>
      </c>
      <c r="C789" s="86" t="s">
        <v>1642</v>
      </c>
      <c r="D789" s="241">
        <f>COUNTIF($C$1:$C789,C789)</f>
        <v>6</v>
      </c>
      <c r="E789" s="241" t="str">
        <f t="shared" si="32"/>
        <v>Get info/marketing on retail and leisure6</v>
      </c>
      <c r="F789" s="86" t="s">
        <v>1502</v>
      </c>
      <c r="G789" s="242">
        <v>0.1187373271889401</v>
      </c>
      <c r="H789" s="247">
        <v>96.633638112036593</v>
      </c>
    </row>
    <row r="790" spans="1:8">
      <c r="A790" s="86" t="str">
        <v>retles_mark_web</v>
      </c>
      <c r="B790" s="239">
        <v>789</v>
      </c>
      <c r="C790" s="86" t="s">
        <v>1642</v>
      </c>
      <c r="D790" s="241">
        <f>COUNTIF($C$1:$C790,C790)</f>
        <v>7</v>
      </c>
      <c r="E790" s="241" t="str">
        <f t="shared" si="32"/>
        <v>Get info/marketing on retail and leisure7</v>
      </c>
      <c r="F790" s="86" t="s">
        <v>1504</v>
      </c>
      <c r="G790" s="242">
        <v>0.3760552995391705</v>
      </c>
      <c r="H790" s="247">
        <v>100.00522553662859</v>
      </c>
    </row>
    <row r="791" spans="1:8">
      <c r="A791" s="86" t="str">
        <v>retles_res_app</v>
      </c>
      <c r="B791" s="239">
        <v>790</v>
      </c>
      <c r="C791" s="86" t="s">
        <v>1650</v>
      </c>
      <c r="D791" s="241">
        <f>COUNTIF($C$1:$C791,C791)</f>
        <v>1</v>
      </c>
      <c r="E791" s="241" t="str">
        <f t="shared" si="32"/>
        <v>Research retail and leisure1</v>
      </c>
      <c r="F791" s="86" t="s">
        <v>1493</v>
      </c>
      <c r="G791" s="242">
        <v>0.22617972350230417</v>
      </c>
      <c r="H791" s="247">
        <v>97.110081583015372</v>
      </c>
    </row>
    <row r="792" spans="1:8">
      <c r="A792" s="86" t="str">
        <v>retles_res_call</v>
      </c>
      <c r="B792" s="239">
        <v>791</v>
      </c>
      <c r="C792" s="86" t="s">
        <v>1650</v>
      </c>
      <c r="D792" s="241">
        <f>COUNTIF($C$1:$C792,C792)</f>
        <v>2</v>
      </c>
      <c r="E792" s="241" t="str">
        <f t="shared" si="32"/>
        <v>Research retail and leisure2</v>
      </c>
      <c r="F792" s="86" t="s">
        <v>1495</v>
      </c>
      <c r="G792" s="242">
        <v>0.22283410138248849</v>
      </c>
      <c r="H792" s="247">
        <v>98.414983755881252</v>
      </c>
    </row>
    <row r="793" spans="1:8">
      <c r="A793" s="86" t="str">
        <v>retles_res_eml</v>
      </c>
      <c r="B793" s="239">
        <v>792</v>
      </c>
      <c r="C793" s="86" t="s">
        <v>1650</v>
      </c>
      <c r="D793" s="241">
        <f>COUNTIF($C$1:$C793,C793)</f>
        <v>3</v>
      </c>
      <c r="E793" s="241" t="str">
        <f t="shared" si="32"/>
        <v>Research retail and leisure3</v>
      </c>
      <c r="F793" s="86" t="s">
        <v>1050</v>
      </c>
      <c r="G793" s="242">
        <v>0.25596313364055306</v>
      </c>
      <c r="H793" s="247">
        <v>99.898073920683117</v>
      </c>
    </row>
    <row r="794" spans="1:8">
      <c r="A794" s="86" t="str">
        <v>retles_res_f2f</v>
      </c>
      <c r="B794" s="239">
        <v>793</v>
      </c>
      <c r="C794" s="86" t="s">
        <v>1650</v>
      </c>
      <c r="D794" s="241">
        <f>COUNTIF($C$1:$C794,C794)</f>
        <v>4</v>
      </c>
      <c r="E794" s="241" t="str">
        <f t="shared" si="32"/>
        <v>Research retail and leisure4</v>
      </c>
      <c r="F794" s="86" t="s">
        <v>1498</v>
      </c>
      <c r="G794" s="242">
        <v>0.38165437788018436</v>
      </c>
      <c r="H794" s="247">
        <v>99.488503093590097</v>
      </c>
    </row>
    <row r="795" spans="1:8">
      <c r="A795" s="86" t="str">
        <v>retles_res_mail</v>
      </c>
      <c r="B795" s="239">
        <v>794</v>
      </c>
      <c r="C795" s="86" t="s">
        <v>1650</v>
      </c>
      <c r="D795" s="241">
        <f>COUNTIF($C$1:$C795,C795)</f>
        <v>5</v>
      </c>
      <c r="E795" s="241" t="str">
        <f t="shared" si="32"/>
        <v>Research retail and leisure5</v>
      </c>
      <c r="F795" s="86" t="s">
        <v>1500</v>
      </c>
      <c r="G795" s="242">
        <v>9.2691244239631335E-2</v>
      </c>
      <c r="H795" s="247">
        <v>91.690986637839515</v>
      </c>
    </row>
    <row r="796" spans="1:8">
      <c r="A796" s="86" t="str">
        <v>retles_res_txt</v>
      </c>
      <c r="B796" s="240">
        <v>795</v>
      </c>
      <c r="C796" s="86" t="s">
        <v>1650</v>
      </c>
      <c r="D796" s="241">
        <f>COUNTIF($C$1:$C796,C796)</f>
        <v>6</v>
      </c>
      <c r="E796" s="241" t="str">
        <f t="shared" si="32"/>
        <v>Research retail and leisure6</v>
      </c>
      <c r="F796" s="86" t="s">
        <v>1502</v>
      </c>
      <c r="G796" s="244">
        <v>7.801382488479261E-2</v>
      </c>
      <c r="H796" s="248">
        <v>91.466217387509303</v>
      </c>
    </row>
    <row r="797" spans="1:8">
      <c r="A797" s="86" t="str">
        <v>retles_res_web</v>
      </c>
      <c r="B797" s="1">
        <v>796</v>
      </c>
      <c r="C797" s="86" t="s">
        <v>1650</v>
      </c>
      <c r="D797" s="241">
        <f>COUNTIF($C$1:$C797,C797)</f>
        <v>7</v>
      </c>
      <c r="E797" s="241" t="str">
        <f t="shared" si="32"/>
        <v>Research retail and leisure7</v>
      </c>
      <c r="F797" s="86" t="s">
        <v>1504</v>
      </c>
      <c r="G797" s="68">
        <v>0.51512442396313374</v>
      </c>
      <c r="H797" s="70">
        <v>100.71364310291709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32D53-EC3F-42D3-8FCB-65C13706DBE1}">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Great Boughton Ward</v>
      </c>
      <c r="C7" s="1" t="str">
        <f>BASE_PROFILE_DESC</f>
        <v>Associated Base - Cheshire West and Chester</v>
      </c>
      <c r="E7" s="1" t="str">
        <f>"Profile Title: "&amp;B7</f>
        <v>Profile Title: Ward: Great Boughton Ward</v>
      </c>
      <c r="F7" s="1" t="str">
        <f>"Base Title: "&amp;C7</f>
        <v>Base Title: Associated Base - Cheshire West and Chester</v>
      </c>
    </row>
    <row r="8" spans="1:6">
      <c r="A8" s="1">
        <v>1</v>
      </c>
      <c r="B8" s="1">
        <v>7</v>
      </c>
      <c r="C8" s="1">
        <v>2777</v>
      </c>
      <c r="D8" s="1">
        <v>1</v>
      </c>
    </row>
    <row r="9" spans="1:6">
      <c r="A9" s="1">
        <v>2</v>
      </c>
      <c r="B9" s="1">
        <v>3</v>
      </c>
      <c r="C9" s="1">
        <v>5698</v>
      </c>
      <c r="D9" s="1">
        <v>2</v>
      </c>
    </row>
    <row r="10" spans="1:6">
      <c r="A10" s="1">
        <v>3</v>
      </c>
      <c r="B10" s="1">
        <v>0</v>
      </c>
      <c r="C10" s="1">
        <v>8390</v>
      </c>
      <c r="D10" s="1">
        <v>3</v>
      </c>
    </row>
    <row r="11" spans="1:6">
      <c r="A11" s="1">
        <v>4</v>
      </c>
      <c r="B11" s="1">
        <v>19</v>
      </c>
      <c r="C11" s="1">
        <v>7426</v>
      </c>
      <c r="D11" s="1">
        <v>4</v>
      </c>
    </row>
    <row r="12" spans="1:6">
      <c r="A12" s="1">
        <v>5</v>
      </c>
      <c r="B12" s="1">
        <v>3</v>
      </c>
      <c r="C12" s="1">
        <v>5184</v>
      </c>
      <c r="D12" s="1">
        <v>5</v>
      </c>
    </row>
    <row r="13" spans="1:6">
      <c r="A13" s="1">
        <v>6</v>
      </c>
      <c r="B13" s="1">
        <v>0</v>
      </c>
      <c r="C13" s="1">
        <v>1632</v>
      </c>
      <c r="D13" s="1">
        <v>6</v>
      </c>
    </row>
    <row r="14" spans="1:6">
      <c r="A14" s="1">
        <v>7</v>
      </c>
      <c r="B14" s="1">
        <v>0</v>
      </c>
      <c r="C14" s="1">
        <v>2461</v>
      </c>
      <c r="D14" s="1">
        <v>7</v>
      </c>
    </row>
    <row r="15" spans="1:6">
      <c r="A15" s="1">
        <v>8</v>
      </c>
      <c r="B15" s="1">
        <v>0</v>
      </c>
      <c r="C15" s="1">
        <v>0</v>
      </c>
      <c r="D15" s="1">
        <v>8</v>
      </c>
    </row>
    <row r="16" spans="1:6">
      <c r="A16" s="1">
        <v>9</v>
      </c>
      <c r="B16" s="1">
        <v>11</v>
      </c>
      <c r="C16" s="1">
        <v>7561</v>
      </c>
      <c r="D16" s="1">
        <v>9</v>
      </c>
    </row>
    <row r="17" spans="1:4">
      <c r="A17" s="1">
        <v>10</v>
      </c>
      <c r="B17" s="1">
        <v>2</v>
      </c>
      <c r="C17" s="1">
        <v>5238</v>
      </c>
      <c r="D17" s="1">
        <v>10</v>
      </c>
    </row>
    <row r="18" spans="1:4">
      <c r="A18" s="1">
        <v>11</v>
      </c>
      <c r="B18" s="1">
        <v>4</v>
      </c>
      <c r="C18" s="1">
        <v>2655</v>
      </c>
      <c r="D18" s="1">
        <v>11</v>
      </c>
    </row>
    <row r="19" spans="1:4">
      <c r="A19" s="1">
        <v>12</v>
      </c>
      <c r="B19" s="1">
        <v>0</v>
      </c>
      <c r="C19" s="1">
        <v>2709</v>
      </c>
      <c r="D19" s="1">
        <v>12</v>
      </c>
    </row>
    <row r="20" spans="1:4">
      <c r="A20" s="1">
        <v>13</v>
      </c>
      <c r="B20" s="1">
        <v>4</v>
      </c>
      <c r="C20" s="1">
        <v>3938</v>
      </c>
      <c r="D20" s="1">
        <v>13</v>
      </c>
    </row>
    <row r="21" spans="1:4">
      <c r="A21" s="1">
        <v>14</v>
      </c>
      <c r="B21" s="1">
        <v>10</v>
      </c>
      <c r="C21" s="1">
        <v>6104</v>
      </c>
      <c r="D21" s="1">
        <v>14</v>
      </c>
    </row>
    <row r="22" spans="1:4">
      <c r="A22" s="1">
        <v>15</v>
      </c>
      <c r="B22" s="1">
        <v>9</v>
      </c>
      <c r="C22" s="1">
        <v>6716</v>
      </c>
      <c r="D22" s="1">
        <v>15</v>
      </c>
    </row>
    <row r="23" spans="1:4">
      <c r="A23" s="1">
        <v>16</v>
      </c>
      <c r="B23" s="1">
        <v>18</v>
      </c>
      <c r="C23" s="1">
        <v>9356</v>
      </c>
      <c r="D23" s="1">
        <v>16</v>
      </c>
    </row>
    <row r="24" spans="1:4">
      <c r="A24" s="1">
        <v>17</v>
      </c>
      <c r="B24" s="1">
        <v>10</v>
      </c>
      <c r="C24" s="1">
        <v>11016</v>
      </c>
      <c r="D24" s="1">
        <v>17</v>
      </c>
    </row>
    <row r="25" spans="1:4">
      <c r="A25" s="1">
        <v>18</v>
      </c>
      <c r="B25" s="1">
        <v>0</v>
      </c>
      <c r="C25" s="1">
        <v>57</v>
      </c>
      <c r="D25" s="1">
        <v>18</v>
      </c>
    </row>
    <row r="26" spans="1:4">
      <c r="A26" s="1">
        <v>19</v>
      </c>
      <c r="B26" s="1">
        <v>34</v>
      </c>
      <c r="C26" s="1">
        <v>21269</v>
      </c>
      <c r="D26" s="1">
        <v>19</v>
      </c>
    </row>
    <row r="27" spans="1:4">
      <c r="A27" s="1">
        <v>20</v>
      </c>
      <c r="B27" s="1">
        <v>24</v>
      </c>
      <c r="C27" s="1">
        <v>11244</v>
      </c>
      <c r="D27" s="1">
        <v>20</v>
      </c>
    </row>
    <row r="28" spans="1:4">
      <c r="A28" s="1">
        <v>21</v>
      </c>
      <c r="B28" s="1">
        <v>11</v>
      </c>
      <c r="C28" s="1">
        <v>2716</v>
      </c>
      <c r="D28" s="1">
        <v>21</v>
      </c>
    </row>
    <row r="29" spans="1:4">
      <c r="A29" s="1">
        <v>22</v>
      </c>
      <c r="B29" s="1">
        <v>1</v>
      </c>
      <c r="C29" s="1">
        <v>667</v>
      </c>
      <c r="D29" s="1">
        <v>22</v>
      </c>
    </row>
    <row r="30" spans="1:4">
      <c r="A30" s="1">
        <v>23</v>
      </c>
      <c r="B30" s="1">
        <v>24</v>
      </c>
      <c r="C30" s="1">
        <v>6358</v>
      </c>
      <c r="D30" s="1">
        <v>23</v>
      </c>
    </row>
    <row r="31" spans="1:4">
      <c r="A31" s="1">
        <v>24</v>
      </c>
      <c r="B31" s="1">
        <v>3</v>
      </c>
      <c r="C31" s="1">
        <v>11759</v>
      </c>
      <c r="D31" s="1">
        <v>24</v>
      </c>
    </row>
    <row r="32" spans="1:4">
      <c r="A32" s="1">
        <v>25</v>
      </c>
      <c r="B32" s="1">
        <v>20</v>
      </c>
      <c r="C32" s="1">
        <v>8487</v>
      </c>
      <c r="D32" s="1">
        <v>25</v>
      </c>
    </row>
    <row r="33" spans="1:4">
      <c r="A33" s="1">
        <v>26</v>
      </c>
      <c r="B33" s="1">
        <v>0</v>
      </c>
      <c r="C33" s="1">
        <v>71</v>
      </c>
      <c r="D33" s="1">
        <v>26</v>
      </c>
    </row>
    <row r="34" spans="1:4">
      <c r="A34" s="1">
        <v>27</v>
      </c>
      <c r="B34" s="1">
        <v>1</v>
      </c>
      <c r="C34" s="1">
        <v>339</v>
      </c>
      <c r="D34" s="1">
        <v>27</v>
      </c>
    </row>
    <row r="35" spans="1:4">
      <c r="A35" s="1">
        <v>28</v>
      </c>
      <c r="B35" s="1">
        <v>0</v>
      </c>
      <c r="C35" s="1">
        <v>0</v>
      </c>
      <c r="D35" s="1">
        <v>28</v>
      </c>
    </row>
    <row r="37" spans="1:4">
      <c r="B37" s="1">
        <f>SUM(B8:B35)</f>
        <v>218</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99BC3921-1D1A-4292-AC1E-0E4A7A28DD66}"/>
</file>

<file path=customXml/itemProps2.xml><?xml version="1.0" encoding="utf-8"?>
<ds:datastoreItem xmlns:ds="http://schemas.openxmlformats.org/officeDocument/2006/customXml" ds:itemID="{2EE2695C-2905-4185-A08C-C5B771D4AF48}"/>
</file>

<file path=customXml/itemProps3.xml><?xml version="1.0" encoding="utf-8"?>
<ds:datastoreItem xmlns:ds="http://schemas.openxmlformats.org/officeDocument/2006/customXml" ds:itemID="{B4757051-9DE3-41AB-989A-C76B01A4CD2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Great Boughton Wellbeing Ward Profile</dc:title>
  <dc:creator>HUXLEY, Lee</dc:creator>
  <cp:lastModifiedBy>HUXLEY, Lee</cp:lastModifiedBy>
  <dcterms:created xsi:type="dcterms:W3CDTF">2022-07-26T16:04:56Z</dcterms:created>
  <dcterms:modified xsi:type="dcterms:W3CDTF">2022-07-26T16:07:21Z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