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B343EE2D-8A98-49FF-8D90-E557E58E4865}" xr6:coauthVersionLast="47" xr6:coauthVersionMax="47" xr10:uidLastSave="{D25B55CE-63A7-44D6-8CF9-89E4B9D75636}"/>
  <bookViews>
    <workbookView xWindow="1900" yWindow="1900" windowWidth="14400" windowHeight="7360" xr2:uid="{5A18558F-AEA2-4922-B8C4-1FA8DD076FB1}"/>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E480" i="14"/>
  <c r="D480" i="14"/>
  <c r="D479" i="14"/>
  <c r="E479" i="14" s="1"/>
  <c r="D478" i="14"/>
  <c r="E478" i="14" s="1"/>
  <c r="D477" i="14"/>
  <c r="E477" i="14" s="1"/>
  <c r="D476" i="14"/>
  <c r="E476" i="14" s="1"/>
  <c r="D475" i="14"/>
  <c r="E475" i="14" s="1"/>
  <c r="D474" i="14"/>
  <c r="E474" i="14" s="1"/>
  <c r="D473" i="14"/>
  <c r="E473" i="14" s="1"/>
  <c r="E472" i="14"/>
  <c r="D472" i="14"/>
  <c r="D471" i="14"/>
  <c r="E471" i="14" s="1"/>
  <c r="D470" i="14"/>
  <c r="E470" i="14" s="1"/>
  <c r="D469" i="14"/>
  <c r="E469" i="14" s="1"/>
  <c r="D468" i="14"/>
  <c r="E468" i="14" s="1"/>
  <c r="D467" i="14"/>
  <c r="E467" i="14" s="1"/>
  <c r="D466" i="14"/>
  <c r="E466" i="14" s="1"/>
  <c r="D465" i="14"/>
  <c r="E465" i="14" s="1"/>
  <c r="E464" i="14"/>
  <c r="D464" i="14"/>
  <c r="D463" i="14"/>
  <c r="E463" i="14" s="1"/>
  <c r="D462" i="14"/>
  <c r="E462" i="14" s="1"/>
  <c r="D461" i="14"/>
  <c r="E461" i="14" s="1"/>
  <c r="D460" i="14"/>
  <c r="E460" i="14" s="1"/>
  <c r="D459" i="14"/>
  <c r="E459" i="14" s="1"/>
  <c r="D458" i="14"/>
  <c r="E458" i="14" s="1"/>
  <c r="D457" i="14"/>
  <c r="E457" i="14" s="1"/>
  <c r="D456" i="14"/>
  <c r="E456" i="14" s="1"/>
  <c r="D455" i="14"/>
  <c r="E455" i="14" s="1"/>
  <c r="D454" i="14"/>
  <c r="E454" i="14" s="1"/>
  <c r="D453" i="14"/>
  <c r="E453" i="14" s="1"/>
  <c r="D452" i="14"/>
  <c r="E452" i="14" s="1"/>
  <c r="D451" i="14"/>
  <c r="E451" i="14" s="1"/>
  <c r="D450" i="14"/>
  <c r="E450" i="14" s="1"/>
  <c r="D449" i="14"/>
  <c r="E449" i="14" s="1"/>
  <c r="D448" i="14"/>
  <c r="E448" i="14" s="1"/>
  <c r="D447" i="14"/>
  <c r="E447" i="14" s="1"/>
  <c r="D446" i="14"/>
  <c r="E446" i="14" s="1"/>
  <c r="D445" i="14"/>
  <c r="E445" i="14" s="1"/>
  <c r="D444" i="14"/>
  <c r="E444" i="14" s="1"/>
  <c r="D443" i="14"/>
  <c r="E443" i="14" s="1"/>
  <c r="D442" i="14"/>
  <c r="E442" i="14" s="1"/>
  <c r="D441" i="14"/>
  <c r="E441" i="14" s="1"/>
  <c r="D440" i="14"/>
  <c r="E440" i="14" s="1"/>
  <c r="D439" i="14"/>
  <c r="E439" i="14" s="1"/>
  <c r="D438" i="14"/>
  <c r="E438" i="14" s="1"/>
  <c r="D437" i="14"/>
  <c r="E437" i="14" s="1"/>
  <c r="D436" i="14"/>
  <c r="E436" i="14" s="1"/>
  <c r="D435" i="14"/>
  <c r="E435" i="14" s="1"/>
  <c r="D434" i="14"/>
  <c r="E434" i="14" s="1"/>
  <c r="D433" i="14"/>
  <c r="E433" i="14" s="1"/>
  <c r="D432" i="14"/>
  <c r="E432" i="14" s="1"/>
  <c r="D431" i="14"/>
  <c r="E431" i="14" s="1"/>
  <c r="D430" i="14"/>
  <c r="E430" i="14" s="1"/>
  <c r="D429" i="14"/>
  <c r="E429" i="14" s="1"/>
  <c r="D428" i="14"/>
  <c r="E428" i="14" s="1"/>
  <c r="D427" i="14"/>
  <c r="E427" i="14" s="1"/>
  <c r="D426" i="14"/>
  <c r="E426" i="14" s="1"/>
  <c r="D425" i="14"/>
  <c r="E425" i="14" s="1"/>
  <c r="D424" i="14"/>
  <c r="E424" i="14" s="1"/>
  <c r="D423" i="14"/>
  <c r="E423" i="14" s="1"/>
  <c r="D422" i="14"/>
  <c r="E422" i="14" s="1"/>
  <c r="D421" i="14"/>
  <c r="E421" i="14" s="1"/>
  <c r="D420" i="14"/>
  <c r="E420" i="14" s="1"/>
  <c r="D419" i="14"/>
  <c r="E419" i="14" s="1"/>
  <c r="D418" i="14"/>
  <c r="E418" i="14" s="1"/>
  <c r="D417" i="14"/>
  <c r="E417" i="14" s="1"/>
  <c r="D416" i="14"/>
  <c r="E416" i="14" s="1"/>
  <c r="D415" i="14"/>
  <c r="E415" i="14" s="1"/>
  <c r="D414" i="14"/>
  <c r="E414" i="14" s="1"/>
  <c r="D413" i="14"/>
  <c r="E413" i="14" s="1"/>
  <c r="D412" i="14"/>
  <c r="E412" i="14" s="1"/>
  <c r="D411" i="14"/>
  <c r="E411" i="14" s="1"/>
  <c r="D410" i="14"/>
  <c r="E410" i="14" s="1"/>
  <c r="D409" i="14"/>
  <c r="E409" i="14" s="1"/>
  <c r="D408" i="14"/>
  <c r="E408" i="14" s="1"/>
  <c r="D407" i="14"/>
  <c r="E407" i="14" s="1"/>
  <c r="D406" i="14"/>
  <c r="E406" i="14" s="1"/>
  <c r="D405" i="14"/>
  <c r="E405" i="14" s="1"/>
  <c r="D404" i="14"/>
  <c r="E404" i="14" s="1"/>
  <c r="D403" i="14"/>
  <c r="E403" i="14" s="1"/>
  <c r="D402" i="14"/>
  <c r="E402" i="14" s="1"/>
  <c r="D401" i="14"/>
  <c r="E401" i="14" s="1"/>
  <c r="D400" i="14"/>
  <c r="E400" i="14" s="1"/>
  <c r="D399" i="14"/>
  <c r="E399" i="14" s="1"/>
  <c r="D398" i="14"/>
  <c r="E398" i="14" s="1"/>
  <c r="D397" i="14"/>
  <c r="E397" i="14" s="1"/>
  <c r="D396" i="14"/>
  <c r="E396" i="14" s="1"/>
  <c r="D395" i="14"/>
  <c r="E395" i="14" s="1"/>
  <c r="D394" i="14"/>
  <c r="E394" i="14" s="1"/>
  <c r="D393" i="14"/>
  <c r="E393" i="14" s="1"/>
  <c r="D392" i="14"/>
  <c r="E392" i="14" s="1"/>
  <c r="D391" i="14"/>
  <c r="E391" i="14" s="1"/>
  <c r="D390" i="14"/>
  <c r="E390" i="14" s="1"/>
  <c r="D389" i="14"/>
  <c r="E389" i="14" s="1"/>
  <c r="D388" i="14"/>
  <c r="E388" i="14" s="1"/>
  <c r="D387" i="14"/>
  <c r="E387" i="14" s="1"/>
  <c r="D386" i="14"/>
  <c r="E386" i="14" s="1"/>
  <c r="D385" i="14"/>
  <c r="E385" i="14" s="1"/>
  <c r="D384" i="14"/>
  <c r="E384" i="14" s="1"/>
  <c r="D383" i="14"/>
  <c r="E383" i="14" s="1"/>
  <c r="D382" i="14"/>
  <c r="E382" i="14" s="1"/>
  <c r="D381" i="14"/>
  <c r="E381" i="14" s="1"/>
  <c r="D380" i="14"/>
  <c r="E380" i="14" s="1"/>
  <c r="D379" i="14"/>
  <c r="E379" i="14" s="1"/>
  <c r="D378" i="14"/>
  <c r="E378" i="14" s="1"/>
  <c r="D377" i="14"/>
  <c r="E377" i="14" s="1"/>
  <c r="D376" i="14"/>
  <c r="E376" i="14" s="1"/>
  <c r="D375" i="14"/>
  <c r="E375" i="14" s="1"/>
  <c r="D374" i="14"/>
  <c r="E374" i="14" s="1"/>
  <c r="D373" i="14"/>
  <c r="E373" i="14" s="1"/>
  <c r="D372" i="14"/>
  <c r="E372" i="14" s="1"/>
  <c r="D371" i="14"/>
  <c r="E371" i="14" s="1"/>
  <c r="D370" i="14"/>
  <c r="E370" i="14" s="1"/>
  <c r="D369" i="14"/>
  <c r="E369" i="14" s="1"/>
  <c r="D368" i="14"/>
  <c r="E368" i="14" s="1"/>
  <c r="D367" i="14"/>
  <c r="E367" i="14" s="1"/>
  <c r="D366" i="14"/>
  <c r="E366" i="14" s="1"/>
  <c r="D365" i="14"/>
  <c r="E365" i="14" s="1"/>
  <c r="D364" i="14"/>
  <c r="E364" i="14" s="1"/>
  <c r="D363" i="14"/>
  <c r="E363" i="14" s="1"/>
  <c r="D362" i="14"/>
  <c r="E362" i="14" s="1"/>
  <c r="D361" i="14"/>
  <c r="E361" i="14" s="1"/>
  <c r="D360" i="14"/>
  <c r="E360" i="14" s="1"/>
  <c r="D359" i="14"/>
  <c r="E359" i="14" s="1"/>
  <c r="D358" i="14"/>
  <c r="E358" i="14" s="1"/>
  <c r="D357" i="14"/>
  <c r="E357" i="14" s="1"/>
  <c r="D356" i="14"/>
  <c r="E356" i="14" s="1"/>
  <c r="D355" i="14"/>
  <c r="E355" i="14" s="1"/>
  <c r="D354" i="14"/>
  <c r="E354" i="14" s="1"/>
  <c r="D353" i="14"/>
  <c r="E353" i="14" s="1"/>
  <c r="D352" i="14"/>
  <c r="E352" i="14" s="1"/>
  <c r="D351" i="14"/>
  <c r="E351" i="14" s="1"/>
  <c r="D350" i="14"/>
  <c r="E350" i="14" s="1"/>
  <c r="D349" i="14"/>
  <c r="E349" i="14" s="1"/>
  <c r="D348" i="14"/>
  <c r="E348" i="14" s="1"/>
  <c r="D347" i="14"/>
  <c r="E347" i="14" s="1"/>
  <c r="D346" i="14"/>
  <c r="E346" i="14" s="1"/>
  <c r="D345" i="14"/>
  <c r="E345" i="14" s="1"/>
  <c r="D344" i="14"/>
  <c r="E344" i="14" s="1"/>
  <c r="D343" i="14"/>
  <c r="E343" i="14" s="1"/>
  <c r="D342" i="14"/>
  <c r="E342" i="14" s="1"/>
  <c r="D341" i="14"/>
  <c r="E341" i="14" s="1"/>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E295" i="14"/>
  <c r="D295" i="14"/>
  <c r="D294" i="14"/>
  <c r="E294" i="14" s="1"/>
  <c r="E293" i="14"/>
  <c r="D293" i="14"/>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E119" i="14"/>
  <c r="D119" i="14"/>
  <c r="D118" i="14"/>
  <c r="E118" i="14" s="1"/>
  <c r="D117" i="14"/>
  <c r="E117" i="14" s="1"/>
  <c r="D116" i="14"/>
  <c r="E116" i="14" s="1"/>
  <c r="E115" i="14"/>
  <c r="D115" i="14"/>
  <c r="D114" i="14"/>
  <c r="E114" i="14" s="1"/>
  <c r="D113" i="14"/>
  <c r="E113" i="14" s="1"/>
  <c r="D112" i="14"/>
  <c r="E112" i="14" s="1"/>
  <c r="E111" i="14"/>
  <c r="D111" i="14"/>
  <c r="D110" i="14"/>
  <c r="E110" i="14" s="1"/>
  <c r="D109" i="14"/>
  <c r="E109" i="14" s="1"/>
  <c r="D108" i="14"/>
  <c r="E108" i="14" s="1"/>
  <c r="E107" i="14"/>
  <c r="D107" i="14"/>
  <c r="D106" i="14"/>
  <c r="E106" i="14" s="1"/>
  <c r="D105" i="14"/>
  <c r="E105" i="14" s="1"/>
  <c r="D104" i="14"/>
  <c r="E104" i="14" s="1"/>
  <c r="E103" i="14"/>
  <c r="D103" i="14"/>
  <c r="D102" i="14"/>
  <c r="E102" i="14" s="1"/>
  <c r="D101" i="14"/>
  <c r="E101" i="14" s="1"/>
  <c r="D100" i="14"/>
  <c r="E100" i="14" s="1"/>
  <c r="E99" i="14"/>
  <c r="D99" i="14"/>
  <c r="E98" i="14"/>
  <c r="D98" i="14"/>
  <c r="J97" i="14"/>
  <c r="E97" i="14"/>
  <c r="D97" i="14"/>
  <c r="J96" i="14"/>
  <c r="D96" i="14"/>
  <c r="E96" i="14" s="1"/>
  <c r="J95" i="14"/>
  <c r="E95" i="14"/>
  <c r="D95" i="14"/>
  <c r="J94" i="14"/>
  <c r="E94" i="14"/>
  <c r="D94" i="14"/>
  <c r="J93" i="14"/>
  <c r="E93" i="14"/>
  <c r="D93" i="14"/>
  <c r="J92" i="14"/>
  <c r="E92" i="14"/>
  <c r="D92" i="14"/>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O37" i="14"/>
  <c r="J37" i="14"/>
  <c r="E37" i="14"/>
  <c r="D37" i="14"/>
  <c r="J36" i="14"/>
  <c r="D36" i="14"/>
  <c r="E36" i="14" s="1"/>
  <c r="O35" i="14"/>
  <c r="J35" i="14"/>
  <c r="E35" i="14"/>
  <c r="D35" i="14"/>
  <c r="J34" i="14"/>
  <c r="D34" i="14"/>
  <c r="E34" i="14" s="1"/>
  <c r="O33" i="14"/>
  <c r="J33" i="14"/>
  <c r="E33" i="14"/>
  <c r="D33" i="14"/>
  <c r="J32" i="14"/>
  <c r="D32" i="14"/>
  <c r="E32" i="14" s="1"/>
  <c r="O31" i="14"/>
  <c r="J31" i="14"/>
  <c r="E31" i="14"/>
  <c r="D31" i="14"/>
  <c r="J30" i="14"/>
  <c r="D30" i="14"/>
  <c r="E30" i="14" s="1"/>
  <c r="O29" i="14"/>
  <c r="J29" i="14"/>
  <c r="E29" i="14"/>
  <c r="D29" i="14"/>
  <c r="J28" i="14"/>
  <c r="D28" i="14"/>
  <c r="E28" i="14" s="1"/>
  <c r="O27" i="14"/>
  <c r="J27" i="14"/>
  <c r="E27" i="14"/>
  <c r="D27" i="14"/>
  <c r="J26" i="14"/>
  <c r="D26" i="14"/>
  <c r="E26" i="14" s="1"/>
  <c r="J25" i="14"/>
  <c r="E25" i="14"/>
  <c r="D25" i="14"/>
  <c r="O24" i="14"/>
  <c r="J24" i="14"/>
  <c r="E24" i="14"/>
  <c r="D24" i="14"/>
  <c r="J23" i="14"/>
  <c r="E23" i="14"/>
  <c r="D23" i="14"/>
  <c r="O22" i="14"/>
  <c r="J22" i="14"/>
  <c r="E22" i="14"/>
  <c r="D22" i="14"/>
  <c r="J21" i="14"/>
  <c r="D21" i="14"/>
  <c r="E21" i="14" s="1"/>
  <c r="J20" i="14"/>
  <c r="D20" i="14"/>
  <c r="E20" i="14" s="1"/>
  <c r="J19" i="14"/>
  <c r="E19" i="14"/>
  <c r="D19" i="14"/>
  <c r="O18" i="14"/>
  <c r="J18" i="14"/>
  <c r="E18" i="14"/>
  <c r="D18" i="14"/>
  <c r="J17" i="14"/>
  <c r="E17" i="14"/>
  <c r="D17" i="14"/>
  <c r="AH16" i="14"/>
  <c r="AF16" i="14"/>
  <c r="AD16" i="14"/>
  <c r="J16" i="14"/>
  <c r="E16" i="14"/>
  <c r="D16" i="14"/>
  <c r="J15" i="14"/>
  <c r="D15" i="14"/>
  <c r="E15" i="14" s="1"/>
  <c r="J14" i="14"/>
  <c r="D14" i="14"/>
  <c r="E14" i="14" s="1"/>
  <c r="O13" i="14"/>
  <c r="J13" i="14"/>
  <c r="E13" i="14"/>
  <c r="D13" i="14"/>
  <c r="J12" i="14"/>
  <c r="E12" i="14"/>
  <c r="D12" i="14"/>
  <c r="J11" i="14"/>
  <c r="D11" i="14"/>
  <c r="E11" i="14" s="1"/>
  <c r="J10" i="14"/>
  <c r="D10" i="14"/>
  <c r="E10" i="14" s="1"/>
  <c r="O9" i="14"/>
  <c r="J9" i="14"/>
  <c r="E9" i="14"/>
  <c r="D9" i="14"/>
  <c r="J8" i="14"/>
  <c r="E8" i="14"/>
  <c r="D8" i="14"/>
  <c r="J7" i="14"/>
  <c r="D7" i="14"/>
  <c r="E7" i="14" s="1"/>
  <c r="J6" i="14"/>
  <c r="D6" i="14"/>
  <c r="E6" i="14" s="1"/>
  <c r="O5" i="14"/>
  <c r="J5" i="14"/>
  <c r="E5" i="14"/>
  <c r="D5" i="14"/>
  <c r="J4" i="14"/>
  <c r="E4" i="14"/>
  <c r="D4" i="14"/>
  <c r="J3" i="14"/>
  <c r="D3" i="14"/>
  <c r="E3" i="14" s="1"/>
  <c r="Y2" i="14"/>
  <c r="X2" i="14"/>
  <c r="W2" i="14"/>
  <c r="R2" i="14" a="1"/>
  <c r="R2" i="14" s="1"/>
  <c r="N2" i="14"/>
  <c r="O2" i="14" s="1"/>
  <c r="N2" i="14" a="1"/>
  <c r="O25" i="14" s="1"/>
  <c r="K2" i="14"/>
  <c r="L34" i="14" s="1"/>
  <c r="K2" i="14" a="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G51" i="11" s="1"/>
  <c r="E15" i="11"/>
  <c r="I15" i="11" s="1"/>
  <c r="G14" i="11"/>
  <c r="I14" i="11" s="1"/>
  <c r="E14" i="11"/>
  <c r="E51" i="11" s="1"/>
  <c r="N50" i="10"/>
  <c r="G17" i="10"/>
  <c r="E17" i="10"/>
  <c r="I17" i="10" s="1"/>
  <c r="G16" i="10"/>
  <c r="I16" i="10" s="1"/>
  <c r="E16" i="10"/>
  <c r="G15" i="10"/>
  <c r="I15" i="10" s="1"/>
  <c r="E15" i="10"/>
  <c r="G14" i="10"/>
  <c r="I14" i="10" s="1"/>
  <c r="E14" i="10"/>
  <c r="G13" i="10"/>
  <c r="E13" i="10"/>
  <c r="I13"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E72" i="8"/>
  <c r="D72" i="8"/>
  <c r="F72" i="8" s="1"/>
  <c r="C72" i="8"/>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c r="R794" i="6" a="1"/>
  <c r="Q794" i="6" a="1"/>
  <c r="Q794" i="6" s="1"/>
  <c r="P794" i="6" a="1"/>
  <c r="P794" i="6" s="1"/>
  <c r="O794" i="6" a="1"/>
  <c r="O794" i="6" s="1"/>
  <c r="N794" i="6" a="1"/>
  <c r="N794" i="6" s="1"/>
  <c r="M794" i="6" a="1"/>
  <c r="M794" i="6" s="1"/>
  <c r="L794" i="6"/>
  <c r="L794" i="6" a="1"/>
  <c r="K794" i="6" a="1"/>
  <c r="K794" i="6" s="1"/>
  <c r="AI793" i="6" a="1"/>
  <c r="AI793" i="6" s="1"/>
  <c r="AH793" i="6" a="1"/>
  <c r="AH793" i="6" s="1"/>
  <c r="AG793" i="6" a="1"/>
  <c r="AG793" i="6" s="1"/>
  <c r="AF793" i="6"/>
  <c r="AF793" i="6" a="1"/>
  <c r="AE793" i="6" a="1"/>
  <c r="AE793" i="6" s="1"/>
  <c r="AD793" i="6" a="1"/>
  <c r="AD793" i="6" s="1"/>
  <c r="AC793" i="6" a="1"/>
  <c r="AC793" i="6" s="1"/>
  <c r="AB793" i="6" a="1"/>
  <c r="AB793" i="6" s="1"/>
  <c r="AA793" i="6" a="1"/>
  <c r="AA793" i="6" s="1"/>
  <c r="Z793" i="6"/>
  <c r="Z793" i="6" a="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c r="X788" i="6" a="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c r="T787" i="6" a="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c r="X786" i="6" a="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c r="T785" i="6" a="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c r="X784" i="6" a="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c r="T783" i="6" a="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c r="AD782" i="6" a="1"/>
  <c r="AC782" i="6" a="1"/>
  <c r="AC782" i="6" s="1"/>
  <c r="AB782" i="6" a="1"/>
  <c r="AB782" i="6" s="1"/>
  <c r="AA782" i="6" a="1"/>
  <c r="AA782" i="6" s="1"/>
  <c r="Z782" i="6" a="1"/>
  <c r="Z782" i="6" s="1"/>
  <c r="Y782" i="6" a="1"/>
  <c r="Y782" i="6" s="1"/>
  <c r="X782" i="6" a="1"/>
  <c r="X782" i="6" s="1"/>
  <c r="W782" i="6" a="1"/>
  <c r="W782" i="6" s="1"/>
  <c r="V782" i="6"/>
  <c r="V782" i="6" a="1"/>
  <c r="U782" i="6" a="1"/>
  <c r="U782" i="6" s="1"/>
  <c r="T782" i="6" a="1"/>
  <c r="T782" i="6" s="1"/>
  <c r="S782" i="6" a="1"/>
  <c r="S782" i="6" s="1"/>
  <c r="R782" i="6" a="1"/>
  <c r="R782" i="6" s="1"/>
  <c r="Q782" i="6" a="1"/>
  <c r="Q782" i="6" s="1"/>
  <c r="P782" i="6" a="1"/>
  <c r="P782" i="6" s="1"/>
  <c r="O782" i="6" a="1"/>
  <c r="O782" i="6" s="1"/>
  <c r="N782" i="6"/>
  <c r="N782" i="6" a="1"/>
  <c r="M782" i="6" a="1"/>
  <c r="M782" i="6" s="1"/>
  <c r="L782" i="6" a="1"/>
  <c r="L782" i="6" s="1"/>
  <c r="K782" i="6" a="1"/>
  <c r="K782" i="6" s="1"/>
  <c r="AI781" i="6" a="1"/>
  <c r="AI781" i="6" s="1"/>
  <c r="AH781" i="6"/>
  <c r="AH781" i="6" a="1"/>
  <c r="AG781" i="6" a="1"/>
  <c r="AG781" i="6" s="1"/>
  <c r="AF781" i="6" a="1"/>
  <c r="AF781" i="6" s="1"/>
  <c r="AE781" i="6"/>
  <c r="AE781" i="6" a="1"/>
  <c r="AD781" i="6" a="1"/>
  <c r="AD781" i="6" s="1"/>
  <c r="AC781" i="6" a="1"/>
  <c r="AC781" i="6" s="1"/>
  <c r="AB781" i="6" a="1"/>
  <c r="AB781" i="6" s="1"/>
  <c r="AA781" i="6"/>
  <c r="AA781" i="6" a="1"/>
  <c r="Z781" i="6" a="1"/>
  <c r="Z781" i="6" s="1"/>
  <c r="Y781" i="6" a="1"/>
  <c r="Y781" i="6" s="1"/>
  <c r="X781" i="6" a="1"/>
  <c r="X781" i="6" s="1"/>
  <c r="W781" i="6"/>
  <c r="W781" i="6" a="1"/>
  <c r="V781" i="6" a="1"/>
  <c r="V781" i="6" s="1"/>
  <c r="U781" i="6" a="1"/>
  <c r="U781" i="6" s="1"/>
  <c r="T781" i="6" a="1"/>
  <c r="T781" i="6" s="1"/>
  <c r="S781" i="6"/>
  <c r="S781" i="6" a="1"/>
  <c r="R781" i="6" a="1"/>
  <c r="R781" i="6" s="1"/>
  <c r="Q781" i="6" a="1"/>
  <c r="Q781" i="6" s="1"/>
  <c r="P781" i="6" a="1"/>
  <c r="P781" i="6" s="1"/>
  <c r="O781" i="6"/>
  <c r="O781" i="6" a="1"/>
  <c r="N781" i="6" a="1"/>
  <c r="N781" i="6" s="1"/>
  <c r="M781" i="6" a="1"/>
  <c r="M781" i="6" s="1"/>
  <c r="L781" i="6" a="1"/>
  <c r="L781" i="6" s="1"/>
  <c r="K781" i="6" a="1"/>
  <c r="K781" i="6" s="1"/>
  <c r="AI780" i="6" a="1"/>
  <c r="AI780" i="6" s="1"/>
  <c r="AH780" i="6" a="1"/>
  <c r="AH780" i="6" s="1"/>
  <c r="AG780" i="6" a="1"/>
  <c r="AG780" i="6" s="1"/>
  <c r="AF780" i="6" a="1"/>
  <c r="AF780" i="6" s="1"/>
  <c r="AE780" i="6"/>
  <c r="AE780" i="6" a="1"/>
  <c r="AD780" i="6" a="1"/>
  <c r="AD780" i="6" s="1"/>
  <c r="AC780" i="6" a="1"/>
  <c r="AC780" i="6" s="1"/>
  <c r="AB780" i="6" a="1"/>
  <c r="AB780" i="6" s="1"/>
  <c r="AA780" i="6" a="1"/>
  <c r="AA780" i="6" s="1"/>
  <c r="Z780" i="6" a="1"/>
  <c r="Z780" i="6" s="1"/>
  <c r="Y780" i="6" a="1"/>
  <c r="Y780" i="6" s="1"/>
  <c r="X780" i="6" a="1"/>
  <c r="X780" i="6" s="1"/>
  <c r="W780" i="6"/>
  <c r="W780" i="6" a="1"/>
  <c r="V780" i="6" a="1"/>
  <c r="V780" i="6" s="1"/>
  <c r="U780" i="6" a="1"/>
  <c r="U780" i="6" s="1"/>
  <c r="T780" i="6" a="1"/>
  <c r="T780" i="6" s="1"/>
  <c r="S780" i="6" a="1"/>
  <c r="S780" i="6" s="1"/>
  <c r="R780" i="6" a="1"/>
  <c r="R780" i="6" s="1"/>
  <c r="Q780" i="6" a="1"/>
  <c r="Q780" i="6" s="1"/>
  <c r="P780" i="6" a="1"/>
  <c r="P780" i="6" s="1"/>
  <c r="O780" i="6"/>
  <c r="O780" i="6" a="1"/>
  <c r="N780" i="6" a="1"/>
  <c r="N780" i="6" s="1"/>
  <c r="M780" i="6" a="1"/>
  <c r="M780" i="6" s="1"/>
  <c r="L780" i="6" a="1"/>
  <c r="L780" i="6" s="1"/>
  <c r="K780" i="6" a="1"/>
  <c r="K780" i="6" s="1"/>
  <c r="AI779" i="6" a="1"/>
  <c r="AI779" i="6" s="1"/>
  <c r="AH779" i="6" a="1"/>
  <c r="AH779" i="6" s="1"/>
  <c r="AG779" i="6" a="1"/>
  <c r="AG779" i="6" s="1"/>
  <c r="AF779" i="6" a="1"/>
  <c r="AF779" i="6" s="1"/>
  <c r="AE779" i="6"/>
  <c r="AE779" i="6" a="1"/>
  <c r="AD779" i="6" a="1"/>
  <c r="AD779" i="6" s="1"/>
  <c r="AC779" i="6" a="1"/>
  <c r="AC779" i="6" s="1"/>
  <c r="AB779" i="6" a="1"/>
  <c r="AB779" i="6" s="1"/>
  <c r="AA779" i="6" a="1"/>
  <c r="AA779" i="6" s="1"/>
  <c r="Z779" i="6" a="1"/>
  <c r="Z779" i="6" s="1"/>
  <c r="Y779" i="6" a="1"/>
  <c r="Y779" i="6" s="1"/>
  <c r="X779" i="6" a="1"/>
  <c r="X779" i="6" s="1"/>
  <c r="W779" i="6"/>
  <c r="W779" i="6" a="1"/>
  <c r="V779" i="6" a="1"/>
  <c r="V779" i="6" s="1"/>
  <c r="U779" i="6" a="1"/>
  <c r="U779" i="6" s="1"/>
  <c r="T779" i="6" a="1"/>
  <c r="T779" i="6" s="1"/>
  <c r="S779" i="6" a="1"/>
  <c r="S779" i="6" s="1"/>
  <c r="R779" i="6" a="1"/>
  <c r="R779" i="6" s="1"/>
  <c r="Q779" i="6" a="1"/>
  <c r="Q779" i="6" s="1"/>
  <c r="P779" i="6" a="1"/>
  <c r="P779" i="6" s="1"/>
  <c r="O779" i="6"/>
  <c r="O779" i="6" a="1"/>
  <c r="N779" i="6" a="1"/>
  <c r="N779" i="6" s="1"/>
  <c r="M779" i="6" a="1"/>
  <c r="M779" i="6" s="1"/>
  <c r="L779" i="6" a="1"/>
  <c r="L779" i="6" s="1"/>
  <c r="K779" i="6" a="1"/>
  <c r="K779" i="6" s="1"/>
  <c r="AI778" i="6" a="1"/>
  <c r="AI778" i="6" s="1"/>
  <c r="AH778" i="6" a="1"/>
  <c r="AH778" i="6" s="1"/>
  <c r="AG778" i="6" a="1"/>
  <c r="AG778" i="6" s="1"/>
  <c r="AF778" i="6" a="1"/>
  <c r="AF778" i="6" s="1"/>
  <c r="AE778" i="6"/>
  <c r="AE778" i="6" a="1"/>
  <c r="AD778" i="6" a="1"/>
  <c r="AD778" i="6" s="1"/>
  <c r="AC778" i="6" a="1"/>
  <c r="AC778" i="6" s="1"/>
  <c r="AB778" i="6" a="1"/>
  <c r="AB778" i="6" s="1"/>
  <c r="AA778" i="6" a="1"/>
  <c r="AA778" i="6" s="1"/>
  <c r="Z778" i="6" a="1"/>
  <c r="Z778" i="6" s="1"/>
  <c r="Y778" i="6" a="1"/>
  <c r="Y778" i="6" s="1"/>
  <c r="X778" i="6" a="1"/>
  <c r="X778" i="6" s="1"/>
  <c r="W778" i="6"/>
  <c r="W778" i="6" a="1"/>
  <c r="V778" i="6" a="1"/>
  <c r="V778" i="6" s="1"/>
  <c r="U778" i="6" a="1"/>
  <c r="U778" i="6" s="1"/>
  <c r="T778" i="6" a="1"/>
  <c r="T778" i="6" s="1"/>
  <c r="S778" i="6" a="1"/>
  <c r="S778" i="6" s="1"/>
  <c r="R778" i="6" a="1"/>
  <c r="R778" i="6" s="1"/>
  <c r="Q778" i="6" a="1"/>
  <c r="Q778" i="6" s="1"/>
  <c r="P778" i="6" a="1"/>
  <c r="P778" i="6" s="1"/>
  <c r="O778" i="6"/>
  <c r="O778" i="6" a="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c r="AF776" i="6" a="1"/>
  <c r="AE776" i="6" a="1"/>
  <c r="AE776" i="6" s="1"/>
  <c r="AD776" i="6" a="1"/>
  <c r="AD776" i="6" s="1"/>
  <c r="AC776" i="6" a="1"/>
  <c r="AC776" i="6" s="1"/>
  <c r="AB776" i="6"/>
  <c r="AB776" i="6" a="1"/>
  <c r="AA776" i="6" a="1"/>
  <c r="AA776" i="6" s="1"/>
  <c r="Z776" i="6" a="1"/>
  <c r="Z776" i="6" s="1"/>
  <c r="Y776" i="6" a="1"/>
  <c r="Y776" i="6" s="1"/>
  <c r="X776" i="6"/>
  <c r="X776" i="6" a="1"/>
  <c r="W776" i="6" a="1"/>
  <c r="W776" i="6" s="1"/>
  <c r="V776" i="6" a="1"/>
  <c r="V776" i="6" s="1"/>
  <c r="U776" i="6" a="1"/>
  <c r="U776" i="6" s="1"/>
  <c r="T776" i="6"/>
  <c r="T776" i="6" a="1"/>
  <c r="S776" i="6" a="1"/>
  <c r="S776" i="6" s="1"/>
  <c r="R776" i="6" a="1"/>
  <c r="R776" i="6" s="1"/>
  <c r="Q776" i="6" a="1"/>
  <c r="Q776" i="6" s="1"/>
  <c r="P776" i="6"/>
  <c r="P776" i="6" a="1"/>
  <c r="O776" i="6" a="1"/>
  <c r="O776" i="6" s="1"/>
  <c r="N776" i="6" a="1"/>
  <c r="N776" i="6" s="1"/>
  <c r="M776" i="6" a="1"/>
  <c r="M776" i="6" s="1"/>
  <c r="L776" i="6"/>
  <c r="L776" i="6" a="1"/>
  <c r="K776" i="6" a="1"/>
  <c r="K776" i="6" s="1"/>
  <c r="AI775" i="6" a="1"/>
  <c r="AI775" i="6" s="1"/>
  <c r="AH775" i="6"/>
  <c r="AH775" i="6" a="1"/>
  <c r="AG775" i="6" a="1"/>
  <c r="AG775" i="6" s="1"/>
  <c r="AF775" i="6" a="1"/>
  <c r="AF775" i="6" s="1"/>
  <c r="AE775" i="6" a="1"/>
  <c r="AE775" i="6" s="1"/>
  <c r="AD775" i="6"/>
  <c r="AD775" i="6" a="1"/>
  <c r="AC775" i="6" a="1"/>
  <c r="AC775" i="6" s="1"/>
  <c r="AB775" i="6" a="1"/>
  <c r="AB775" i="6" s="1"/>
  <c r="AA775" i="6" a="1"/>
  <c r="AA775" i="6" s="1"/>
  <c r="Z775" i="6"/>
  <c r="Z775" i="6" a="1"/>
  <c r="Y775" i="6" a="1"/>
  <c r="Y775" i="6" s="1"/>
  <c r="X775" i="6" a="1"/>
  <c r="X775" i="6" s="1"/>
  <c r="W775" i="6" a="1"/>
  <c r="W775" i="6" s="1"/>
  <c r="V775" i="6"/>
  <c r="V775" i="6" a="1"/>
  <c r="U775" i="6" a="1"/>
  <c r="U775" i="6" s="1"/>
  <c r="T775" i="6" a="1"/>
  <c r="T775" i="6" s="1"/>
  <c r="S775" i="6" a="1"/>
  <c r="S775" i="6" s="1"/>
  <c r="R775" i="6"/>
  <c r="R775" i="6" a="1"/>
  <c r="Q775" i="6" a="1"/>
  <c r="Q775" i="6" s="1"/>
  <c r="P775" i="6" a="1"/>
  <c r="P775" i="6" s="1"/>
  <c r="O775" i="6" a="1"/>
  <c r="O775" i="6" s="1"/>
  <c r="N775" i="6"/>
  <c r="N775" i="6" a="1"/>
  <c r="M775" i="6" a="1"/>
  <c r="M775" i="6" s="1"/>
  <c r="L775" i="6" a="1"/>
  <c r="L775" i="6" s="1"/>
  <c r="K775" i="6" a="1"/>
  <c r="K775" i="6" s="1"/>
  <c r="AI774" i="6" a="1"/>
  <c r="AI774" i="6" s="1"/>
  <c r="AH774" i="6" a="1"/>
  <c r="AH774" i="6" s="1"/>
  <c r="AG774" i="6" a="1"/>
  <c r="AG774" i="6" s="1"/>
  <c r="AF774" i="6"/>
  <c r="AF774" i="6" a="1"/>
  <c r="AE774" i="6" a="1"/>
  <c r="AE774" i="6" s="1"/>
  <c r="AD774" i="6" a="1"/>
  <c r="AD774" i="6" s="1"/>
  <c r="AC774" i="6" a="1"/>
  <c r="AC774" i="6" s="1"/>
  <c r="AB774" i="6"/>
  <c r="AB774" i="6" a="1"/>
  <c r="AA774" i="6" a="1"/>
  <c r="AA774" i="6" s="1"/>
  <c r="Z774" i="6" a="1"/>
  <c r="Z774" i="6" s="1"/>
  <c r="Y774" i="6" a="1"/>
  <c r="Y774" i="6" s="1"/>
  <c r="X774" i="6"/>
  <c r="X774" i="6" a="1"/>
  <c r="W774" i="6" a="1"/>
  <c r="W774" i="6" s="1"/>
  <c r="V774" i="6" a="1"/>
  <c r="V774" i="6" s="1"/>
  <c r="U774" i="6" a="1"/>
  <c r="U774" i="6" s="1"/>
  <c r="T774" i="6"/>
  <c r="T774" i="6" a="1"/>
  <c r="S774" i="6" a="1"/>
  <c r="S774" i="6" s="1"/>
  <c r="R774" i="6" a="1"/>
  <c r="R774" i="6" s="1"/>
  <c r="Q774" i="6" a="1"/>
  <c r="Q774" i="6" s="1"/>
  <c r="P774" i="6"/>
  <c r="P774" i="6" a="1"/>
  <c r="O774" i="6" a="1"/>
  <c r="O774" i="6" s="1"/>
  <c r="N774" i="6" a="1"/>
  <c r="N774" i="6" s="1"/>
  <c r="M774" i="6" a="1"/>
  <c r="M774" i="6" s="1"/>
  <c r="L774" i="6"/>
  <c r="L774" i="6" a="1"/>
  <c r="K774" i="6" a="1"/>
  <c r="K774" i="6" s="1"/>
  <c r="AI773" i="6" a="1"/>
  <c r="AI773" i="6" s="1"/>
  <c r="AH773" i="6"/>
  <c r="AH773" i="6" a="1"/>
  <c r="AG773" i="6" a="1"/>
  <c r="AG773" i="6" s="1"/>
  <c r="AF773" i="6" a="1"/>
  <c r="AF773" i="6" s="1"/>
  <c r="AE773" i="6" a="1"/>
  <c r="AE773" i="6" s="1"/>
  <c r="AD773" i="6"/>
  <c r="AD773" i="6" a="1"/>
  <c r="AC773" i="6" a="1"/>
  <c r="AC773" i="6" s="1"/>
  <c r="AB773" i="6" a="1"/>
  <c r="AB773" i="6" s="1"/>
  <c r="AA773" i="6" a="1"/>
  <c r="AA773" i="6" s="1"/>
  <c r="Z773" i="6"/>
  <c r="Z773" i="6" a="1"/>
  <c r="Y773" i="6" a="1"/>
  <c r="Y773" i="6" s="1"/>
  <c r="X773" i="6" a="1"/>
  <c r="X773" i="6" s="1"/>
  <c r="W773" i="6" a="1"/>
  <c r="W773" i="6" s="1"/>
  <c r="V773" i="6"/>
  <c r="V773" i="6" a="1"/>
  <c r="U773" i="6" a="1"/>
  <c r="U773" i="6" s="1"/>
  <c r="T773" i="6" a="1"/>
  <c r="T773" i="6" s="1"/>
  <c r="S773" i="6" a="1"/>
  <c r="S773" i="6" s="1"/>
  <c r="R773" i="6"/>
  <c r="R773" i="6" a="1"/>
  <c r="Q773" i="6" a="1"/>
  <c r="Q773" i="6" s="1"/>
  <c r="P773" i="6" a="1"/>
  <c r="P773" i="6" s="1"/>
  <c r="O773" i="6" a="1"/>
  <c r="O773" i="6" s="1"/>
  <c r="N773" i="6"/>
  <c r="N773" i="6" a="1"/>
  <c r="M773" i="6" a="1"/>
  <c r="M773" i="6" s="1"/>
  <c r="L773" i="6" a="1"/>
  <c r="L773" i="6" s="1"/>
  <c r="K773" i="6" a="1"/>
  <c r="K773" i="6" s="1"/>
  <c r="AI772" i="6" a="1"/>
  <c r="AI772" i="6" s="1"/>
  <c r="AH772" i="6" a="1"/>
  <c r="AH772" i="6" s="1"/>
  <c r="AG772" i="6" a="1"/>
  <c r="AG772" i="6" s="1"/>
  <c r="AF772" i="6"/>
  <c r="AF772" i="6" a="1"/>
  <c r="AE772" i="6" a="1"/>
  <c r="AE772" i="6" s="1"/>
  <c r="AD772" i="6" a="1"/>
  <c r="AD772" i="6" s="1"/>
  <c r="AC772" i="6" a="1"/>
  <c r="AC772" i="6" s="1"/>
  <c r="AB772" i="6"/>
  <c r="AB772" i="6" a="1"/>
  <c r="AA772" i="6" a="1"/>
  <c r="AA772" i="6" s="1"/>
  <c r="Z772" i="6" a="1"/>
  <c r="Z772" i="6" s="1"/>
  <c r="Y772" i="6" a="1"/>
  <c r="Y772" i="6" s="1"/>
  <c r="X772" i="6"/>
  <c r="X772" i="6" a="1"/>
  <c r="W772" i="6" a="1"/>
  <c r="W772" i="6" s="1"/>
  <c r="V772" i="6" a="1"/>
  <c r="V772" i="6" s="1"/>
  <c r="U772" i="6" a="1"/>
  <c r="U772" i="6" s="1"/>
  <c r="T772" i="6"/>
  <c r="T772" i="6" a="1"/>
  <c r="S772" i="6" a="1"/>
  <c r="S772" i="6" s="1"/>
  <c r="R772" i="6" a="1"/>
  <c r="R772" i="6" s="1"/>
  <c r="Q772" i="6" a="1"/>
  <c r="Q772" i="6" s="1"/>
  <c r="P772" i="6"/>
  <c r="P772" i="6" a="1"/>
  <c r="O772" i="6" a="1"/>
  <c r="O772" i="6" s="1"/>
  <c r="N772" i="6" a="1"/>
  <c r="N772" i="6" s="1"/>
  <c r="M772" i="6" a="1"/>
  <c r="M772" i="6" s="1"/>
  <c r="L772" i="6"/>
  <c r="L772" i="6" a="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c r="K770" i="6" a="1"/>
  <c r="AI769" i="6"/>
  <c r="AI769" i="6" a="1"/>
  <c r="AH769" i="6" a="1"/>
  <c r="AH769" i="6" s="1"/>
  <c r="AG769" i="6" a="1"/>
  <c r="AG769" i="6" s="1"/>
  <c r="AF769" i="6" a="1"/>
  <c r="AF769" i="6" s="1"/>
  <c r="AE769" i="6"/>
  <c r="AE769" i="6" a="1"/>
  <c r="AD769" i="6" a="1"/>
  <c r="AD769" i="6" s="1"/>
  <c r="AC769" i="6" a="1"/>
  <c r="AC769" i="6" s="1"/>
  <c r="AB769" i="6" a="1"/>
  <c r="AB769" i="6" s="1"/>
  <c r="AA769" i="6"/>
  <c r="AA769" i="6" a="1"/>
  <c r="Z769" i="6" a="1"/>
  <c r="Z769" i="6" s="1"/>
  <c r="Y769" i="6" a="1"/>
  <c r="Y769" i="6" s="1"/>
  <c r="X769" i="6" a="1"/>
  <c r="X769" i="6" s="1"/>
  <c r="W769" i="6"/>
  <c r="W769" i="6" a="1"/>
  <c r="V769" i="6" a="1"/>
  <c r="V769" i="6" s="1"/>
  <c r="U769" i="6" a="1"/>
  <c r="U769" i="6" s="1"/>
  <c r="T769" i="6" a="1"/>
  <c r="T769" i="6" s="1"/>
  <c r="S769" i="6"/>
  <c r="S769" i="6" a="1"/>
  <c r="R769" i="6" a="1"/>
  <c r="R769" i="6" s="1"/>
  <c r="Q769" i="6" a="1"/>
  <c r="Q769" i="6" s="1"/>
  <c r="P769" i="6" a="1"/>
  <c r="P769" i="6" s="1"/>
  <c r="O769" i="6"/>
  <c r="O769" i="6" a="1"/>
  <c r="N769" i="6" a="1"/>
  <c r="N769" i="6" s="1"/>
  <c r="M769" i="6" a="1"/>
  <c r="M769" i="6" s="1"/>
  <c r="L769" i="6" a="1"/>
  <c r="L769" i="6" s="1"/>
  <c r="K769" i="6"/>
  <c r="K769" i="6" a="1"/>
  <c r="AI768" i="6"/>
  <c r="AI768" i="6" a="1"/>
  <c r="AH768" i="6" a="1"/>
  <c r="AH768" i="6" s="1"/>
  <c r="AG768" i="6" a="1"/>
  <c r="AG768" i="6" s="1"/>
  <c r="AF768" i="6" a="1"/>
  <c r="AF768" i="6" s="1"/>
  <c r="AE768" i="6"/>
  <c r="AE768" i="6" a="1"/>
  <c r="AD768" i="6" a="1"/>
  <c r="AD768" i="6" s="1"/>
  <c r="AC768" i="6" a="1"/>
  <c r="AC768" i="6" s="1"/>
  <c r="AB768" i="6" a="1"/>
  <c r="AB768" i="6" s="1"/>
  <c r="AA768" i="6"/>
  <c r="AA768" i="6" a="1"/>
  <c r="Z768" i="6" a="1"/>
  <c r="Z768" i="6" s="1"/>
  <c r="Y768" i="6" a="1"/>
  <c r="Y768" i="6" s="1"/>
  <c r="X768" i="6" a="1"/>
  <c r="X768" i="6" s="1"/>
  <c r="W768" i="6"/>
  <c r="W768" i="6" a="1"/>
  <c r="V768" i="6" a="1"/>
  <c r="V768" i="6" s="1"/>
  <c r="U768" i="6" a="1"/>
  <c r="U768" i="6" s="1"/>
  <c r="T768" i="6" a="1"/>
  <c r="T768" i="6" s="1"/>
  <c r="S768" i="6"/>
  <c r="S768" i="6" a="1"/>
  <c r="R768" i="6" a="1"/>
  <c r="R768" i="6" s="1"/>
  <c r="Q768" i="6" a="1"/>
  <c r="Q768" i="6" s="1"/>
  <c r="P768" i="6" a="1"/>
  <c r="P768" i="6" s="1"/>
  <c r="O768" i="6"/>
  <c r="O768" i="6" a="1"/>
  <c r="N768" i="6" a="1"/>
  <c r="N768" i="6" s="1"/>
  <c r="M768" i="6" a="1"/>
  <c r="M768" i="6" s="1"/>
  <c r="L768" i="6" a="1"/>
  <c r="L768" i="6" s="1"/>
  <c r="K768" i="6"/>
  <c r="K768" i="6" a="1"/>
  <c r="AI767" i="6"/>
  <c r="AI767" i="6" a="1"/>
  <c r="AH767" i="6" a="1"/>
  <c r="AH767" i="6" s="1"/>
  <c r="AG767" i="6" a="1"/>
  <c r="AG767" i="6" s="1"/>
  <c r="AF767" i="6" a="1"/>
  <c r="AF767" i="6" s="1"/>
  <c r="AE767" i="6" a="1"/>
  <c r="AE767" i="6" s="1"/>
  <c r="AD767" i="6" a="1"/>
  <c r="AD767" i="6" s="1"/>
  <c r="AC767" i="6" a="1"/>
  <c r="AC767" i="6" s="1"/>
  <c r="AB767" i="6" a="1"/>
  <c r="AB767" i="6" s="1"/>
  <c r="AA767" i="6"/>
  <c r="AA767" i="6" a="1"/>
  <c r="Z767" i="6" a="1"/>
  <c r="Z767" i="6" s="1"/>
  <c r="Y767" i="6" a="1"/>
  <c r="Y767" i="6" s="1"/>
  <c r="X767" i="6" a="1"/>
  <c r="X767" i="6" s="1"/>
  <c r="W767" i="6" a="1"/>
  <c r="W767" i="6" s="1"/>
  <c r="V767" i="6" a="1"/>
  <c r="V767" i="6" s="1"/>
  <c r="U767" i="6" a="1"/>
  <c r="U767" i="6" s="1"/>
  <c r="T767" i="6" a="1"/>
  <c r="T767" i="6" s="1"/>
  <c r="S767" i="6"/>
  <c r="S767" i="6" a="1"/>
  <c r="R767" i="6" a="1"/>
  <c r="R767" i="6" s="1"/>
  <c r="Q767" i="6" a="1"/>
  <c r="Q767" i="6" s="1"/>
  <c r="P767" i="6" a="1"/>
  <c r="P767" i="6" s="1"/>
  <c r="O767" i="6" a="1"/>
  <c r="O767" i="6" s="1"/>
  <c r="N767" i="6" a="1"/>
  <c r="N767" i="6" s="1"/>
  <c r="M767" i="6" a="1"/>
  <c r="M767" i="6" s="1"/>
  <c r="L767" i="6" a="1"/>
  <c r="L767" i="6" s="1"/>
  <c r="K767" i="6"/>
  <c r="K767" i="6" a="1"/>
  <c r="AI766" i="6" a="1"/>
  <c r="AI766" i="6" s="1"/>
  <c r="AH766" i="6" a="1"/>
  <c r="AH766" i="6" s="1"/>
  <c r="AG766" i="6"/>
  <c r="AG766" i="6" a="1"/>
  <c r="AF766" i="6" a="1"/>
  <c r="AF766" i="6" s="1"/>
  <c r="AE766" i="6" a="1"/>
  <c r="AE766" i="6" s="1"/>
  <c r="AD766" i="6" a="1"/>
  <c r="AD766" i="6" s="1"/>
  <c r="AC766" i="6" a="1"/>
  <c r="AC766" i="6" s="1"/>
  <c r="AB766" i="6" a="1"/>
  <c r="AB766" i="6" s="1"/>
  <c r="AA766" i="6" a="1"/>
  <c r="AA766" i="6" s="1"/>
  <c r="Z766" i="6" a="1"/>
  <c r="Z766" i="6" s="1"/>
  <c r="Y766" i="6"/>
  <c r="Y766" i="6" a="1"/>
  <c r="X766" i="6" a="1"/>
  <c r="X766" i="6" s="1"/>
  <c r="W766" i="6" a="1"/>
  <c r="W766" i="6" s="1"/>
  <c r="V766" i="6" a="1"/>
  <c r="V766" i="6" s="1"/>
  <c r="U766" i="6" a="1"/>
  <c r="U766" i="6" s="1"/>
  <c r="T766" i="6" a="1"/>
  <c r="T766" i="6" s="1"/>
  <c r="S766" i="6" a="1"/>
  <c r="S766" i="6" s="1"/>
  <c r="R766" i="6" a="1"/>
  <c r="R766" i="6" s="1"/>
  <c r="Q766" i="6"/>
  <c r="Q766" i="6" a="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c r="AA765" i="6" a="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c r="K765" i="6" a="1"/>
  <c r="AI764" i="6" a="1"/>
  <c r="AI764" i="6" s="1"/>
  <c r="AH764" i="6" a="1"/>
  <c r="AH764" i="6" s="1"/>
  <c r="AG764" i="6" a="1"/>
  <c r="AG764" i="6" s="1"/>
  <c r="AF764" i="6" a="1"/>
  <c r="AF764" i="6" s="1"/>
  <c r="AE764" i="6"/>
  <c r="AE764" i="6" a="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c r="O764" i="6" a="1"/>
  <c r="N764" i="6" a="1"/>
  <c r="N764" i="6" s="1"/>
  <c r="M764" i="6" a="1"/>
  <c r="M764" i="6" s="1"/>
  <c r="L764" i="6" a="1"/>
  <c r="L764" i="6" s="1"/>
  <c r="K764" i="6" a="1"/>
  <c r="K764" i="6" s="1"/>
  <c r="AI763" i="6"/>
  <c r="AI763" i="6" a="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c r="S763" i="6" a="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c r="W762" i="6" a="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c r="AA761" i="6" a="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c r="K761" i="6" a="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c r="W760" i="6" a="1"/>
  <c r="V760" i="6" a="1"/>
  <c r="V760" i="6" s="1"/>
  <c r="U760" i="6" a="1"/>
  <c r="U760" i="6" s="1"/>
  <c r="T760" i="6" a="1"/>
  <c r="T760" i="6" s="1"/>
  <c r="S760" i="6" a="1"/>
  <c r="S760" i="6" s="1"/>
  <c r="R760" i="6" a="1"/>
  <c r="R760" i="6" s="1"/>
  <c r="Q760" i="6" a="1"/>
  <c r="Q760" i="6" s="1"/>
  <c r="P760" i="6" a="1"/>
  <c r="P760" i="6" s="1"/>
  <c r="O760" i="6"/>
  <c r="O760" i="6" a="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c r="AA759" i="6" a="1"/>
  <c r="Z759" i="6" a="1"/>
  <c r="Z759" i="6" s="1"/>
  <c r="Y759" i="6" a="1"/>
  <c r="Y759" i="6" s="1"/>
  <c r="X759" i="6" a="1"/>
  <c r="X759" i="6" s="1"/>
  <c r="W759" i="6" a="1"/>
  <c r="W759" i="6" s="1"/>
  <c r="V759" i="6" a="1"/>
  <c r="V759" i="6" s="1"/>
  <c r="U759" i="6" a="1"/>
  <c r="U759" i="6" s="1"/>
  <c r="T759" i="6" a="1"/>
  <c r="T759" i="6" s="1"/>
  <c r="S759" i="6"/>
  <c r="S759" i="6" a="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c r="AE758" i="6" a="1"/>
  <c r="AD758" i="6" a="1"/>
  <c r="AD758" i="6" s="1"/>
  <c r="AC758" i="6" a="1"/>
  <c r="AC758" i="6" s="1"/>
  <c r="AB758" i="6" a="1"/>
  <c r="AB758" i="6" s="1"/>
  <c r="AA758" i="6" a="1"/>
  <c r="AA758" i="6" s="1"/>
  <c r="Z758" i="6" a="1"/>
  <c r="Z758" i="6" s="1"/>
  <c r="Y758" i="6" a="1"/>
  <c r="Y758" i="6" s="1"/>
  <c r="X758" i="6" a="1"/>
  <c r="X758" i="6" s="1"/>
  <c r="W758" i="6"/>
  <c r="W758" i="6" a="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c r="AI757" i="6" a="1"/>
  <c r="AH757" i="6" a="1"/>
  <c r="AH757" i="6" s="1"/>
  <c r="AG757" i="6" a="1"/>
  <c r="AG757" i="6" s="1"/>
  <c r="AF757" i="6" a="1"/>
  <c r="AF757" i="6" s="1"/>
  <c r="AE757" i="6" a="1"/>
  <c r="AE757" i="6" s="1"/>
  <c r="AD757" i="6" a="1"/>
  <c r="AD757" i="6" s="1"/>
  <c r="AC757" i="6" a="1"/>
  <c r="AC757" i="6" s="1"/>
  <c r="AB757" i="6" a="1"/>
  <c r="AB757" i="6" s="1"/>
  <c r="AA757" i="6"/>
  <c r="AA757" i="6" a="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c r="AE756" i="6" a="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c r="AI755" i="6" a="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c r="K755" i="6" a="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c r="O754" i="6" a="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c r="W753" i="6" a="1"/>
  <c r="V753" i="6" a="1"/>
  <c r="V753" i="6" s="1"/>
  <c r="U753" i="6" a="1"/>
  <c r="U753" i="6" s="1"/>
  <c r="T753" i="6" a="1"/>
  <c r="T753" i="6" s="1"/>
  <c r="S753" i="6"/>
  <c r="S753" i="6" a="1"/>
  <c r="R753" i="6" a="1"/>
  <c r="R753" i="6" s="1"/>
  <c r="Q753" i="6" a="1"/>
  <c r="Q753" i="6" s="1"/>
  <c r="P753" i="6" a="1"/>
  <c r="P753" i="6" s="1"/>
  <c r="O753" i="6" a="1"/>
  <c r="O753" i="6" s="1"/>
  <c r="N753" i="6" a="1"/>
  <c r="N753" i="6" s="1"/>
  <c r="M753" i="6" a="1"/>
  <c r="M753" i="6" s="1"/>
  <c r="L753" i="6" a="1"/>
  <c r="L753" i="6" s="1"/>
  <c r="K753" i="6" a="1"/>
  <c r="K753" i="6" s="1"/>
  <c r="AI752" i="6"/>
  <c r="AI752" i="6" a="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c r="W752" i="6" a="1"/>
  <c r="V752" i="6" a="1"/>
  <c r="V752" i="6" s="1"/>
  <c r="U752" i="6" a="1"/>
  <c r="U752" i="6" s="1"/>
  <c r="T752" i="6" a="1"/>
  <c r="T752" i="6" s="1"/>
  <c r="S752" i="6"/>
  <c r="S752" i="6" a="1"/>
  <c r="R752" i="6" a="1"/>
  <c r="R752" i="6" s="1"/>
  <c r="Q752" i="6" a="1"/>
  <c r="Q752" i="6" s="1"/>
  <c r="P752" i="6" a="1"/>
  <c r="P752" i="6" s="1"/>
  <c r="O752" i="6" a="1"/>
  <c r="O752" i="6" s="1"/>
  <c r="N752" i="6" a="1"/>
  <c r="N752" i="6" s="1"/>
  <c r="M752" i="6" a="1"/>
  <c r="M752" i="6" s="1"/>
  <c r="L752" i="6" a="1"/>
  <c r="L752" i="6" s="1"/>
  <c r="K752" i="6" a="1"/>
  <c r="K752" i="6" s="1"/>
  <c r="AI751" i="6"/>
  <c r="AI751" i="6" a="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c r="W751" i="6" a="1"/>
  <c r="V751" i="6" a="1"/>
  <c r="V751" i="6" s="1"/>
  <c r="U751" i="6" a="1"/>
  <c r="U751" i="6" s="1"/>
  <c r="T751" i="6" a="1"/>
  <c r="T751" i="6" s="1"/>
  <c r="S751" i="6"/>
  <c r="S751" i="6" a="1"/>
  <c r="R751" i="6" a="1"/>
  <c r="R751" i="6" s="1"/>
  <c r="Q751" i="6" a="1"/>
  <c r="Q751" i="6" s="1"/>
  <c r="P751" i="6" a="1"/>
  <c r="P751" i="6" s="1"/>
  <c r="O751" i="6" a="1"/>
  <c r="O751" i="6" s="1"/>
  <c r="N751" i="6" a="1"/>
  <c r="N751" i="6" s="1"/>
  <c r="M751" i="6" a="1"/>
  <c r="M751" i="6" s="1"/>
  <c r="L751" i="6" a="1"/>
  <c r="L751" i="6" s="1"/>
  <c r="K751" i="6" a="1"/>
  <c r="K751" i="6" s="1"/>
  <c r="AI750" i="6"/>
  <c r="AI750" i="6" a="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c r="W750" i="6" a="1"/>
  <c r="V750" i="6" a="1"/>
  <c r="V750" i="6" s="1"/>
  <c r="U750" i="6" a="1"/>
  <c r="U750" i="6" s="1"/>
  <c r="T750" i="6" a="1"/>
  <c r="T750" i="6" s="1"/>
  <c r="S750" i="6"/>
  <c r="S750" i="6" a="1"/>
  <c r="R750" i="6" a="1"/>
  <c r="R750" i="6" s="1"/>
  <c r="Q750" i="6" a="1"/>
  <c r="Q750" i="6" s="1"/>
  <c r="P750" i="6" a="1"/>
  <c r="P750" i="6" s="1"/>
  <c r="O750" i="6" a="1"/>
  <c r="O750" i="6" s="1"/>
  <c r="N750" i="6" a="1"/>
  <c r="N750" i="6" s="1"/>
  <c r="M750" i="6" a="1"/>
  <c r="M750" i="6" s="1"/>
  <c r="L750" i="6" a="1"/>
  <c r="L750" i="6" s="1"/>
  <c r="K750" i="6" a="1"/>
  <c r="K750" i="6" s="1"/>
  <c r="AI749" i="6"/>
  <c r="AI749" i="6" a="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c r="W749" i="6" a="1"/>
  <c r="V749" i="6" a="1"/>
  <c r="V749" i="6" s="1"/>
  <c r="U749" i="6" a="1"/>
  <c r="U749" i="6" s="1"/>
  <c r="T749" i="6" a="1"/>
  <c r="T749" i="6" s="1"/>
  <c r="S749" i="6"/>
  <c r="S749" i="6" a="1"/>
  <c r="R749" i="6" a="1"/>
  <c r="R749" i="6" s="1"/>
  <c r="Q749" i="6" a="1"/>
  <c r="Q749" i="6" s="1"/>
  <c r="P749" i="6" a="1"/>
  <c r="P749" i="6" s="1"/>
  <c r="O749" i="6" a="1"/>
  <c r="O749" i="6" s="1"/>
  <c r="N749" i="6" a="1"/>
  <c r="N749" i="6" s="1"/>
  <c r="M749" i="6" a="1"/>
  <c r="M749" i="6" s="1"/>
  <c r="L749" i="6" a="1"/>
  <c r="L749" i="6" s="1"/>
  <c r="K749" i="6" a="1"/>
  <c r="K749" i="6" s="1"/>
  <c r="AI748" i="6"/>
  <c r="AI748" i="6" a="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c r="W748" i="6" a="1"/>
  <c r="V748" i="6" a="1"/>
  <c r="V748" i="6" s="1"/>
  <c r="U748" i="6" a="1"/>
  <c r="U748" i="6" s="1"/>
  <c r="T748" i="6" a="1"/>
  <c r="T748" i="6" s="1"/>
  <c r="S748" i="6"/>
  <c r="S748" i="6" a="1"/>
  <c r="R748" i="6" a="1"/>
  <c r="R748" i="6" s="1"/>
  <c r="Q748" i="6" a="1"/>
  <c r="Q748" i="6" s="1"/>
  <c r="P748" i="6" a="1"/>
  <c r="P748" i="6" s="1"/>
  <c r="O748" i="6" a="1"/>
  <c r="O748" i="6" s="1"/>
  <c r="N748" i="6" a="1"/>
  <c r="N748" i="6" s="1"/>
  <c r="M748" i="6" a="1"/>
  <c r="M748" i="6" s="1"/>
  <c r="L748" i="6" a="1"/>
  <c r="L748" i="6" s="1"/>
  <c r="K748" i="6" a="1"/>
  <c r="K748" i="6" s="1"/>
  <c r="AI747" i="6"/>
  <c r="AI747" i="6" a="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c r="W747" i="6" a="1"/>
  <c r="V747" i="6" a="1"/>
  <c r="V747" i="6" s="1"/>
  <c r="U747" i="6" a="1"/>
  <c r="U747" i="6" s="1"/>
  <c r="T747" i="6" a="1"/>
  <c r="T747" i="6" s="1"/>
  <c r="S747" i="6"/>
  <c r="S747" i="6" a="1"/>
  <c r="R747" i="6" a="1"/>
  <c r="R747" i="6" s="1"/>
  <c r="Q747" i="6" a="1"/>
  <c r="Q747" i="6" s="1"/>
  <c r="P747" i="6" a="1"/>
  <c r="P747" i="6" s="1"/>
  <c r="O747" i="6" a="1"/>
  <c r="O747" i="6" s="1"/>
  <c r="N747" i="6"/>
  <c r="N747" i="6" a="1"/>
  <c r="M747" i="6" a="1"/>
  <c r="M747" i="6" s="1"/>
  <c r="L747" i="6"/>
  <c r="L747" i="6" a="1"/>
  <c r="K747" i="6" a="1"/>
  <c r="K747" i="6" s="1"/>
  <c r="AI746" i="6" a="1"/>
  <c r="AI746" i="6" s="1"/>
  <c r="AH746" i="6" a="1"/>
  <c r="AH746" i="6" s="1"/>
  <c r="AG746" i="6"/>
  <c r="AG746" i="6" a="1"/>
  <c r="AF746" i="6" a="1"/>
  <c r="AF746" i="6" s="1"/>
  <c r="AE746" i="6" a="1"/>
  <c r="AE746" i="6" s="1"/>
  <c r="AD746" i="6" a="1"/>
  <c r="AD746" i="6" s="1"/>
  <c r="AC746" i="6" a="1"/>
  <c r="AC746" i="6" s="1"/>
  <c r="AB746" i="6" a="1"/>
  <c r="AB746" i="6" s="1"/>
  <c r="AA746" i="6" a="1"/>
  <c r="AA746" i="6" s="1"/>
  <c r="Z746" i="6" a="1"/>
  <c r="Z746" i="6" s="1"/>
  <c r="Y746" i="6"/>
  <c r="Y746" i="6" a="1"/>
  <c r="X746" i="6" a="1"/>
  <c r="X746" i="6" s="1"/>
  <c r="W746" i="6" a="1"/>
  <c r="W746" i="6" s="1"/>
  <c r="V746" i="6" a="1"/>
  <c r="V746" i="6" s="1"/>
  <c r="U746" i="6" a="1"/>
  <c r="U746" i="6" s="1"/>
  <c r="T746" i="6" a="1"/>
  <c r="T746" i="6" s="1"/>
  <c r="S746" i="6" a="1"/>
  <c r="S746" i="6" s="1"/>
  <c r="R746" i="6" a="1"/>
  <c r="R746" i="6" s="1"/>
  <c r="Q746" i="6"/>
  <c r="Q746" i="6" a="1"/>
  <c r="P746" i="6" a="1"/>
  <c r="P746" i="6" s="1"/>
  <c r="O746" i="6" a="1"/>
  <c r="O746" i="6" s="1"/>
  <c r="N746" i="6" a="1"/>
  <c r="N746" i="6" s="1"/>
  <c r="M746" i="6" a="1"/>
  <c r="M746" i="6" s="1"/>
  <c r="L746" i="6" a="1"/>
  <c r="L746" i="6" s="1"/>
  <c r="K746" i="6" a="1"/>
  <c r="K746" i="6" s="1"/>
  <c r="AI745" i="6" a="1"/>
  <c r="AI745" i="6" s="1"/>
  <c r="AH745" i="6"/>
  <c r="AH745" i="6" a="1"/>
  <c r="AG745" i="6" a="1"/>
  <c r="AG745" i="6" s="1"/>
  <c r="AF745" i="6" a="1"/>
  <c r="AF745" i="6" s="1"/>
  <c r="AE745" i="6" a="1"/>
  <c r="AE745" i="6" s="1"/>
  <c r="AD745" i="6" a="1"/>
  <c r="AD745" i="6" s="1"/>
  <c r="AC745" i="6" a="1"/>
  <c r="AC745" i="6" s="1"/>
  <c r="AB745" i="6" a="1"/>
  <c r="AB745" i="6" s="1"/>
  <c r="AA745" i="6" a="1"/>
  <c r="AA745" i="6" s="1"/>
  <c r="Z745" i="6"/>
  <c r="Z745" i="6" a="1"/>
  <c r="Y745" i="6" a="1"/>
  <c r="Y745" i="6" s="1"/>
  <c r="X745" i="6" a="1"/>
  <c r="X745" i="6" s="1"/>
  <c r="W745" i="6" a="1"/>
  <c r="W745" i="6" s="1"/>
  <c r="V745" i="6" a="1"/>
  <c r="V745" i="6" s="1"/>
  <c r="U745" i="6" a="1"/>
  <c r="U745" i="6" s="1"/>
  <c r="T745" i="6" a="1"/>
  <c r="T745" i="6" s="1"/>
  <c r="S745" i="6" a="1"/>
  <c r="S745" i="6" s="1"/>
  <c r="R745" i="6"/>
  <c r="R745" i="6" a="1"/>
  <c r="Q745" i="6" a="1"/>
  <c r="Q745" i="6" s="1"/>
  <c r="P745" i="6" a="1"/>
  <c r="P745" i="6" s="1"/>
  <c r="O745" i="6" a="1"/>
  <c r="O745" i="6" s="1"/>
  <c r="N745" i="6"/>
  <c r="N745" i="6" a="1"/>
  <c r="M745" i="6" a="1"/>
  <c r="M745" i="6" s="1"/>
  <c r="L745" i="6" a="1"/>
  <c r="L745" i="6" s="1"/>
  <c r="K745" i="6" a="1"/>
  <c r="K745" i="6" s="1"/>
  <c r="AI744" i="6"/>
  <c r="AI744" i="6" a="1"/>
  <c r="AH744" i="6" a="1"/>
  <c r="AH744" i="6" s="1"/>
  <c r="AG744" i="6" a="1"/>
  <c r="AG744" i="6" s="1"/>
  <c r="AF744" i="6" a="1"/>
  <c r="AF744" i="6" s="1"/>
  <c r="AE744" i="6"/>
  <c r="AE744" i="6" a="1"/>
  <c r="AD744" i="6" a="1"/>
  <c r="AD744" i="6" s="1"/>
  <c r="AC744" i="6" a="1"/>
  <c r="AC744" i="6" s="1"/>
  <c r="AB744" i="6" a="1"/>
  <c r="AB744" i="6" s="1"/>
  <c r="AA744" i="6"/>
  <c r="AA744" i="6" a="1"/>
  <c r="Z744" i="6" a="1"/>
  <c r="Z744" i="6" s="1"/>
  <c r="Y744" i="6" a="1"/>
  <c r="Y744" i="6" s="1"/>
  <c r="X744" i="6" a="1"/>
  <c r="X744" i="6" s="1"/>
  <c r="W744" i="6"/>
  <c r="W744" i="6" a="1"/>
  <c r="V744" i="6" a="1"/>
  <c r="V744" i="6" s="1"/>
  <c r="U744" i="6" a="1"/>
  <c r="U744" i="6" s="1"/>
  <c r="T744" i="6" a="1"/>
  <c r="T744" i="6" s="1"/>
  <c r="S744" i="6"/>
  <c r="S744" i="6" a="1"/>
  <c r="R744" i="6" a="1"/>
  <c r="R744" i="6" s="1"/>
  <c r="Q744" i="6" a="1"/>
  <c r="Q744" i="6" s="1"/>
  <c r="P744" i="6" a="1"/>
  <c r="P744" i="6" s="1"/>
  <c r="O744" i="6"/>
  <c r="O744" i="6" a="1"/>
  <c r="N744" i="6" a="1"/>
  <c r="N744" i="6" s="1"/>
  <c r="M744" i="6" a="1"/>
  <c r="M744" i="6" s="1"/>
  <c r="L744" i="6" a="1"/>
  <c r="L744" i="6" s="1"/>
  <c r="K744" i="6"/>
  <c r="K744" i="6" a="1"/>
  <c r="AI743" i="6" a="1"/>
  <c r="AI743" i="6" s="1"/>
  <c r="AH743" i="6" a="1"/>
  <c r="AH743" i="6" s="1"/>
  <c r="AG743" i="6" a="1"/>
  <c r="AG743" i="6" s="1"/>
  <c r="AF743" i="6"/>
  <c r="AF743" i="6" a="1"/>
  <c r="AE743" i="6" a="1"/>
  <c r="AE743" i="6" s="1"/>
  <c r="AD743" i="6" a="1"/>
  <c r="AD743" i="6" s="1"/>
  <c r="AC743" i="6" a="1"/>
  <c r="AC743" i="6" s="1"/>
  <c r="AB743" i="6"/>
  <c r="AB743" i="6" a="1"/>
  <c r="AA743" i="6" a="1"/>
  <c r="AA743" i="6" s="1"/>
  <c r="Z743" i="6" a="1"/>
  <c r="Z743" i="6" s="1"/>
  <c r="Y743" i="6" a="1"/>
  <c r="Y743" i="6" s="1"/>
  <c r="X743" i="6" a="1"/>
  <c r="X743" i="6" s="1"/>
  <c r="W743" i="6" a="1"/>
  <c r="W743" i="6" s="1"/>
  <c r="V743" i="6" a="1"/>
  <c r="V743" i="6" s="1"/>
  <c r="U743" i="6" a="1"/>
  <c r="U743" i="6" s="1"/>
  <c r="T743" i="6"/>
  <c r="T743" i="6" a="1"/>
  <c r="S743" i="6" a="1"/>
  <c r="S743" i="6" s="1"/>
  <c r="R743" i="6" a="1"/>
  <c r="R743" i="6" s="1"/>
  <c r="Q743" i="6" a="1"/>
  <c r="Q743" i="6" s="1"/>
  <c r="P743" i="6"/>
  <c r="P743" i="6" a="1"/>
  <c r="O743" i="6" a="1"/>
  <c r="O743" i="6" s="1"/>
  <c r="N743" i="6" a="1"/>
  <c r="N743" i="6" s="1"/>
  <c r="M743" i="6" a="1"/>
  <c r="M743" i="6" s="1"/>
  <c r="L743" i="6"/>
  <c r="L743" i="6" a="1"/>
  <c r="K743" i="6" a="1"/>
  <c r="K743" i="6" s="1"/>
  <c r="AI742" i="6" a="1"/>
  <c r="AI742" i="6" s="1"/>
  <c r="AH742" i="6" a="1"/>
  <c r="AH742" i="6" s="1"/>
  <c r="AG742" i="6" a="1"/>
  <c r="AG742" i="6" s="1"/>
  <c r="AF742" i="6" a="1"/>
  <c r="AF742" i="6" s="1"/>
  <c r="AE742" i="6" a="1"/>
  <c r="AE742" i="6" s="1"/>
  <c r="AD742" i="6" a="1"/>
  <c r="AD742" i="6" s="1"/>
  <c r="AC742" i="6"/>
  <c r="AC742" i="6" a="1"/>
  <c r="AB742" i="6" a="1"/>
  <c r="AB742" i="6" s="1"/>
  <c r="AA742" i="6" a="1"/>
  <c r="AA742" i="6" s="1"/>
  <c r="Z742" i="6" a="1"/>
  <c r="Z742" i="6" s="1"/>
  <c r="Y742" i="6"/>
  <c r="Y742" i="6" a="1"/>
  <c r="X742" i="6" a="1"/>
  <c r="X742" i="6" s="1"/>
  <c r="W742" i="6" a="1"/>
  <c r="W742" i="6" s="1"/>
  <c r="V742" i="6" a="1"/>
  <c r="V742" i="6" s="1"/>
  <c r="U742" i="6"/>
  <c r="U742" i="6" a="1"/>
  <c r="T742" i="6" a="1"/>
  <c r="T742" i="6" s="1"/>
  <c r="S742" i="6" a="1"/>
  <c r="S742" i="6" s="1"/>
  <c r="R742" i="6" a="1"/>
  <c r="R742" i="6" s="1"/>
  <c r="Q742" i="6"/>
  <c r="Q742" i="6" a="1"/>
  <c r="P742" i="6" a="1"/>
  <c r="P742" i="6" s="1"/>
  <c r="O742" i="6" a="1"/>
  <c r="O742" i="6" s="1"/>
  <c r="N742" i="6" a="1"/>
  <c r="N742" i="6" s="1"/>
  <c r="M742" i="6"/>
  <c r="M742" i="6" a="1"/>
  <c r="L742" i="6" a="1"/>
  <c r="L742" i="6" s="1"/>
  <c r="K742" i="6" a="1"/>
  <c r="K742" i="6" s="1"/>
  <c r="AI741" i="6" a="1"/>
  <c r="AI741" i="6" s="1"/>
  <c r="AH741" i="6"/>
  <c r="AH741" i="6" a="1"/>
  <c r="AG741" i="6"/>
  <c r="AG741" i="6" a="1"/>
  <c r="AF741" i="6" a="1"/>
  <c r="AF741" i="6" s="1"/>
  <c r="AE741" i="6"/>
  <c r="AE741" i="6" a="1"/>
  <c r="AD741" i="6" a="1"/>
  <c r="AD741" i="6" s="1"/>
  <c r="AC741" i="6"/>
  <c r="AC741" i="6" a="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c r="V736" i="6" a="1"/>
  <c r="U736" i="6" a="1"/>
  <c r="U736" i="6" s="1"/>
  <c r="T736" i="6" a="1"/>
  <c r="T736" i="6" s="1"/>
  <c r="S736" i="6" a="1"/>
  <c r="S736" i="6" s="1"/>
  <c r="R736" i="6"/>
  <c r="R736" i="6" a="1"/>
  <c r="Q736" i="6" a="1"/>
  <c r="Q736" i="6" s="1"/>
  <c r="P736" i="6" a="1"/>
  <c r="P736" i="6" s="1"/>
  <c r="O736" i="6" a="1"/>
  <c r="O736" i="6" s="1"/>
  <c r="N736" i="6"/>
  <c r="N736" i="6" a="1"/>
  <c r="M736" i="6" a="1"/>
  <c r="M736" i="6" s="1"/>
  <c r="L736" i="6" a="1"/>
  <c r="L736" i="6" s="1"/>
  <c r="K736" i="6" a="1"/>
  <c r="K736" i="6" s="1"/>
  <c r="AI735" i="6" a="1"/>
  <c r="AI735" i="6" s="1"/>
  <c r="AH735" i="6" a="1"/>
  <c r="AH735" i="6" s="1"/>
  <c r="AG735" i="6" a="1"/>
  <c r="AG735" i="6" s="1"/>
  <c r="AF735" i="6"/>
  <c r="AF735" i="6" a="1"/>
  <c r="AE735" i="6" a="1"/>
  <c r="AE735" i="6" s="1"/>
  <c r="AD735" i="6" a="1"/>
  <c r="AD735" i="6" s="1"/>
  <c r="AC735" i="6" a="1"/>
  <c r="AC735" i="6" s="1"/>
  <c r="AB735" i="6"/>
  <c r="AB735" i="6" a="1"/>
  <c r="AA735" i="6" a="1"/>
  <c r="AA735" i="6" s="1"/>
  <c r="Z735" i="6" a="1"/>
  <c r="Z735" i="6" s="1"/>
  <c r="Y735" i="6" a="1"/>
  <c r="Y735" i="6" s="1"/>
  <c r="X735" i="6"/>
  <c r="X735" i="6" a="1"/>
  <c r="W735" i="6" a="1"/>
  <c r="W735" i="6" s="1"/>
  <c r="V735" i="6" a="1"/>
  <c r="V735" i="6" s="1"/>
  <c r="U735" i="6" a="1"/>
  <c r="U735" i="6" s="1"/>
  <c r="T735" i="6"/>
  <c r="T735" i="6" a="1"/>
  <c r="S735" i="6" a="1"/>
  <c r="S735" i="6" s="1"/>
  <c r="R735" i="6" a="1"/>
  <c r="R735" i="6" s="1"/>
  <c r="Q735" i="6" a="1"/>
  <c r="Q735" i="6" s="1"/>
  <c r="P735" i="6"/>
  <c r="P735" i="6" a="1"/>
  <c r="O735" i="6" a="1"/>
  <c r="O735" i="6" s="1"/>
  <c r="N735" i="6" a="1"/>
  <c r="N735" i="6" s="1"/>
  <c r="M735" i="6" a="1"/>
  <c r="M735" i="6" s="1"/>
  <c r="L735" i="6"/>
  <c r="L735" i="6" a="1"/>
  <c r="K735" i="6" a="1"/>
  <c r="K735" i="6" s="1"/>
  <c r="AI734" i="6" a="1"/>
  <c r="AI734" i="6" s="1"/>
  <c r="AH734" i="6"/>
  <c r="AH734" i="6" a="1"/>
  <c r="AG734" i="6" a="1"/>
  <c r="AG734" i="6" s="1"/>
  <c r="AF734" i="6" a="1"/>
  <c r="AF734" i="6" s="1"/>
  <c r="AE734" i="6" a="1"/>
  <c r="AE734" i="6" s="1"/>
  <c r="AD734" i="6"/>
  <c r="AD734" i="6" a="1"/>
  <c r="AC734" i="6" a="1"/>
  <c r="AC734" i="6" s="1"/>
  <c r="AB734" i="6" a="1"/>
  <c r="AB734" i="6" s="1"/>
  <c r="AA734" i="6" a="1"/>
  <c r="AA734" i="6" s="1"/>
  <c r="Z734" i="6"/>
  <c r="Z734" i="6" a="1"/>
  <c r="Y734" i="6" a="1"/>
  <c r="Y734" i="6" s="1"/>
  <c r="X734" i="6" a="1"/>
  <c r="X734" i="6" s="1"/>
  <c r="W734" i="6" a="1"/>
  <c r="W734" i="6" s="1"/>
  <c r="V734" i="6"/>
  <c r="V734" i="6" a="1"/>
  <c r="U734" i="6" a="1"/>
  <c r="U734" i="6" s="1"/>
  <c r="T734" i="6" a="1"/>
  <c r="T734" i="6" s="1"/>
  <c r="S734" i="6" a="1"/>
  <c r="S734" i="6" s="1"/>
  <c r="R734" i="6"/>
  <c r="R734" i="6" a="1"/>
  <c r="Q734" i="6" a="1"/>
  <c r="Q734" i="6" s="1"/>
  <c r="P734" i="6" a="1"/>
  <c r="P734" i="6" s="1"/>
  <c r="O734" i="6" a="1"/>
  <c r="O734" i="6" s="1"/>
  <c r="N734" i="6"/>
  <c r="N734" i="6" a="1"/>
  <c r="M734" i="6" a="1"/>
  <c r="M734" i="6" s="1"/>
  <c r="L734" i="6" a="1"/>
  <c r="L734" i="6" s="1"/>
  <c r="K734" i="6" a="1"/>
  <c r="K734" i="6" s="1"/>
  <c r="AI733" i="6" a="1"/>
  <c r="AI733" i="6" s="1"/>
  <c r="AH733" i="6" a="1"/>
  <c r="AH733" i="6" s="1"/>
  <c r="AG733" i="6" a="1"/>
  <c r="AG733" i="6" s="1"/>
  <c r="AF733" i="6"/>
  <c r="AF733" i="6" a="1"/>
  <c r="AE733" i="6" a="1"/>
  <c r="AE733" i="6" s="1"/>
  <c r="AD733" i="6" a="1"/>
  <c r="AD733" i="6" s="1"/>
  <c r="AC733" i="6" a="1"/>
  <c r="AC733" i="6" s="1"/>
  <c r="AB733" i="6"/>
  <c r="AB733" i="6" a="1"/>
  <c r="AA733" i="6" a="1"/>
  <c r="AA733" i="6" s="1"/>
  <c r="Z733" i="6" a="1"/>
  <c r="Z733" i="6" s="1"/>
  <c r="Y733" i="6" a="1"/>
  <c r="Y733" i="6" s="1"/>
  <c r="X733" i="6"/>
  <c r="X733" i="6" a="1"/>
  <c r="W733" i="6" a="1"/>
  <c r="W733" i="6" s="1"/>
  <c r="V733" i="6" a="1"/>
  <c r="V733" i="6" s="1"/>
  <c r="U733" i="6" a="1"/>
  <c r="U733" i="6" s="1"/>
  <c r="T733" i="6"/>
  <c r="T733" i="6" a="1"/>
  <c r="S733" i="6" a="1"/>
  <c r="S733" i="6" s="1"/>
  <c r="R733" i="6" a="1"/>
  <c r="R733" i="6" s="1"/>
  <c r="Q733" i="6" a="1"/>
  <c r="Q733" i="6" s="1"/>
  <c r="P733" i="6"/>
  <c r="P733" i="6" a="1"/>
  <c r="O733" i="6" a="1"/>
  <c r="O733" i="6" s="1"/>
  <c r="N733" i="6" a="1"/>
  <c r="N733" i="6" s="1"/>
  <c r="M733" i="6" a="1"/>
  <c r="M733" i="6" s="1"/>
  <c r="L733" i="6"/>
  <c r="L733" i="6" a="1"/>
  <c r="K733" i="6" a="1"/>
  <c r="K733" i="6" s="1"/>
  <c r="AI732" i="6" a="1"/>
  <c r="AI732" i="6" s="1"/>
  <c r="AH732" i="6"/>
  <c r="AH732" i="6" a="1"/>
  <c r="AG732" i="6" a="1"/>
  <c r="AG732" i="6" s="1"/>
  <c r="AF732" i="6" a="1"/>
  <c r="AF732" i="6" s="1"/>
  <c r="AE732" i="6" a="1"/>
  <c r="AE732" i="6" s="1"/>
  <c r="AD732" i="6" a="1"/>
  <c r="AD732" i="6" s="1"/>
  <c r="AC732" i="6" a="1"/>
  <c r="AC732" i="6" s="1"/>
  <c r="AB732" i="6" a="1"/>
  <c r="AB732" i="6" s="1"/>
  <c r="AA732" i="6"/>
  <c r="AA732" i="6" a="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c r="K732" i="6" a="1"/>
  <c r="AI731" i="6" a="1"/>
  <c r="AI731" i="6" s="1"/>
  <c r="AH731" i="6" a="1"/>
  <c r="AH731" i="6" s="1"/>
  <c r="AG731" i="6" a="1"/>
  <c r="AG731" i="6" s="1"/>
  <c r="AF731" i="6" a="1"/>
  <c r="AF731" i="6" s="1"/>
  <c r="AE731" i="6"/>
  <c r="AE731" i="6" a="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c r="O731" i="6" a="1"/>
  <c r="N731" i="6" a="1"/>
  <c r="N731" i="6" s="1"/>
  <c r="M731" i="6" a="1"/>
  <c r="M731" i="6" s="1"/>
  <c r="L731" i="6" a="1"/>
  <c r="L731" i="6" s="1"/>
  <c r="K731" i="6" a="1"/>
  <c r="K731" i="6" s="1"/>
  <c r="AI730" i="6"/>
  <c r="AI730" i="6" a="1"/>
  <c r="AH730" i="6" a="1"/>
  <c r="AH730" i="6" s="1"/>
  <c r="AG730" i="6" a="1"/>
  <c r="AG730" i="6" s="1"/>
  <c r="AF730" i="6" a="1"/>
  <c r="AF730" i="6" s="1"/>
  <c r="AE730" i="6" a="1"/>
  <c r="AE730" i="6" s="1"/>
  <c r="AD730" i="6" a="1"/>
  <c r="AD730" i="6" s="1"/>
  <c r="AC730" i="6" a="1"/>
  <c r="AC730" i="6" s="1"/>
  <c r="AB730" i="6" a="1"/>
  <c r="AB730" i="6" s="1"/>
  <c r="AA730" i="6"/>
  <c r="AA730" i="6" a="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c r="K730" i="6" a="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c r="W729" i="6" a="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c r="K728" i="6" a="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c r="O727" i="6" a="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c r="AA726" i="6" a="1"/>
  <c r="Z726" i="6" a="1"/>
  <c r="Z726" i="6" s="1"/>
  <c r="Y726" i="6"/>
  <c r="Y726" i="6" a="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c r="K726" i="6" a="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c r="W725" i="6" a="1"/>
  <c r="V725" i="6" a="1"/>
  <c r="V725" i="6" s="1"/>
  <c r="U725" i="6"/>
  <c r="U725" i="6" a="1"/>
  <c r="T725" i="6" a="1"/>
  <c r="T725" i="6" s="1"/>
  <c r="S725" i="6" a="1"/>
  <c r="S725" i="6" s="1"/>
  <c r="R725" i="6" a="1"/>
  <c r="R725" i="6" s="1"/>
  <c r="Q725" i="6" a="1"/>
  <c r="Q725" i="6" s="1"/>
  <c r="P725" i="6" a="1"/>
  <c r="P725" i="6" s="1"/>
  <c r="O725" i="6" a="1"/>
  <c r="O725" i="6" s="1"/>
  <c r="N725" i="6" a="1"/>
  <c r="N725" i="6" s="1"/>
  <c r="M725" i="6" a="1"/>
  <c r="M725" i="6" s="1"/>
  <c r="L725" i="6" a="1"/>
  <c r="L725" i="6" s="1"/>
  <c r="K725" i="6"/>
  <c r="K725" i="6" a="1"/>
  <c r="AI724" i="6" a="1"/>
  <c r="AI724" i="6" s="1"/>
  <c r="AH724" i="6" a="1"/>
  <c r="AH724" i="6" s="1"/>
  <c r="AG724" i="6"/>
  <c r="AG724" i="6" a="1"/>
  <c r="AF724" i="6" a="1"/>
  <c r="AF724" i="6" s="1"/>
  <c r="AE724" i="6" a="1"/>
  <c r="AE724" i="6" s="1"/>
  <c r="AD724" i="6" a="1"/>
  <c r="AD724" i="6" s="1"/>
  <c r="AC724" i="6" a="1"/>
  <c r="AC724" i="6" s="1"/>
  <c r="AB724" i="6" a="1"/>
  <c r="AB724" i="6" s="1"/>
  <c r="AA724" i="6"/>
  <c r="AA724" i="6" a="1"/>
  <c r="Z724" i="6" a="1"/>
  <c r="Z724" i="6" s="1"/>
  <c r="Y724" i="6" a="1"/>
  <c r="Y724" i="6" s="1"/>
  <c r="X724" i="6" a="1"/>
  <c r="X724" i="6" s="1"/>
  <c r="W724" i="6"/>
  <c r="W724" i="6" a="1"/>
  <c r="V724" i="6" a="1"/>
  <c r="V724" i="6" s="1"/>
  <c r="U724" i="6" a="1"/>
  <c r="U724" i="6" s="1"/>
  <c r="T724" i="6"/>
  <c r="T724" i="6" a="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c r="AF723" i="6" a="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c r="T723" i="6" a="1"/>
  <c r="S723" i="6" a="1"/>
  <c r="S723" i="6" s="1"/>
  <c r="R723" i="6" a="1"/>
  <c r="R723" i="6" s="1"/>
  <c r="Q723" i="6" a="1"/>
  <c r="Q723" i="6" s="1"/>
  <c r="P723" i="6"/>
  <c r="P723" i="6" a="1"/>
  <c r="O723" i="6" a="1"/>
  <c r="O723" i="6" s="1"/>
  <c r="N723" i="6" a="1"/>
  <c r="N723" i="6" s="1"/>
  <c r="M723" i="6" a="1"/>
  <c r="M723" i="6" s="1"/>
  <c r="L723" i="6" a="1"/>
  <c r="L723" i="6" s="1"/>
  <c r="K723" i="6" a="1"/>
  <c r="K723" i="6" s="1"/>
  <c r="AI722" i="6" a="1"/>
  <c r="AI722" i="6" s="1"/>
  <c r="AH722" i="6" a="1"/>
  <c r="AH722" i="6" s="1"/>
  <c r="AG722" i="6" a="1"/>
  <c r="AG722" i="6" s="1"/>
  <c r="AF722" i="6"/>
  <c r="AF722" i="6" a="1"/>
  <c r="AE722" i="6" a="1"/>
  <c r="AE722" i="6" s="1"/>
  <c r="AD722" i="6" a="1"/>
  <c r="AD722" i="6" s="1"/>
  <c r="AC722" i="6" a="1"/>
  <c r="AC722" i="6" s="1"/>
  <c r="AB722" i="6"/>
  <c r="AB722" i="6" a="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c r="P722" i="6" a="1"/>
  <c r="O722" i="6" a="1"/>
  <c r="O722" i="6" s="1"/>
  <c r="N722" i="6" a="1"/>
  <c r="N722" i="6" s="1"/>
  <c r="M722" i="6" a="1"/>
  <c r="M722" i="6" s="1"/>
  <c r="L722" i="6"/>
  <c r="L722" i="6" a="1"/>
  <c r="K722" i="6" a="1"/>
  <c r="K722" i="6" s="1"/>
  <c r="AI721" i="6" a="1"/>
  <c r="AI721" i="6" s="1"/>
  <c r="AH721" i="6" a="1"/>
  <c r="AH721" i="6" s="1"/>
  <c r="AG721" i="6" a="1"/>
  <c r="AG721" i="6" s="1"/>
  <c r="AF721" i="6" a="1"/>
  <c r="AF721" i="6" s="1"/>
  <c r="AE721" i="6" a="1"/>
  <c r="AE721" i="6" s="1"/>
  <c r="AD721" i="6" a="1"/>
  <c r="AD721" i="6" s="1"/>
  <c r="AC721" i="6" a="1"/>
  <c r="AC721" i="6" s="1"/>
  <c r="AB721" i="6"/>
  <c r="AB721" i="6" a="1"/>
  <c r="AA721" i="6" a="1"/>
  <c r="AA721" i="6" s="1"/>
  <c r="Z721" i="6" a="1"/>
  <c r="Z721" i="6" s="1"/>
  <c r="Y721" i="6" a="1"/>
  <c r="Y721" i="6" s="1"/>
  <c r="X721" i="6"/>
  <c r="X721" i="6" a="1"/>
  <c r="W721" i="6" a="1"/>
  <c r="W721" i="6" s="1"/>
  <c r="V721" i="6"/>
  <c r="V721" i="6" a="1"/>
  <c r="U721" i="6" a="1"/>
  <c r="U721" i="6" s="1"/>
  <c r="T721" i="6"/>
  <c r="T721" i="6" a="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c r="AH720" i="6" a="1"/>
  <c r="AG720" i="6" a="1"/>
  <c r="AG720" i="6" s="1"/>
  <c r="AF720" i="6" a="1"/>
  <c r="AF720" i="6" s="1"/>
  <c r="AE720" i="6" a="1"/>
  <c r="AE720" i="6" s="1"/>
  <c r="AD720" i="6"/>
  <c r="AD720" i="6" a="1"/>
  <c r="AC720" i="6" a="1"/>
  <c r="AC720" i="6" s="1"/>
  <c r="AB720" i="6" a="1"/>
  <c r="AB720" i="6" s="1"/>
  <c r="AA720" i="6" a="1"/>
  <c r="AA720" i="6" s="1"/>
  <c r="Z720" i="6"/>
  <c r="Z720" i="6" a="1"/>
  <c r="Y720" i="6" a="1"/>
  <c r="Y720" i="6" s="1"/>
  <c r="X720" i="6" a="1"/>
  <c r="X720" i="6" s="1"/>
  <c r="W720" i="6" a="1"/>
  <c r="W720" i="6" s="1"/>
  <c r="V720" i="6"/>
  <c r="V720" i="6" a="1"/>
  <c r="U720" i="6" a="1"/>
  <c r="U720" i="6" s="1"/>
  <c r="T720" i="6" a="1"/>
  <c r="T720" i="6" s="1"/>
  <c r="S720" i="6" a="1"/>
  <c r="S720" i="6" s="1"/>
  <c r="R720" i="6"/>
  <c r="R720" i="6" a="1"/>
  <c r="Q720" i="6" a="1"/>
  <c r="Q720" i="6" s="1"/>
  <c r="P720" i="6" a="1"/>
  <c r="P720" i="6" s="1"/>
  <c r="O720" i="6" a="1"/>
  <c r="O720" i="6" s="1"/>
  <c r="N720" i="6"/>
  <c r="N720" i="6" a="1"/>
  <c r="M720" i="6" a="1"/>
  <c r="M720" i="6" s="1"/>
  <c r="L720" i="6" a="1"/>
  <c r="L720" i="6" s="1"/>
  <c r="K720" i="6" a="1"/>
  <c r="K720" i="6" s="1"/>
  <c r="AI719" i="6" a="1"/>
  <c r="AI719" i="6" s="1"/>
  <c r="AH719" i="6" a="1"/>
  <c r="AH719" i="6" s="1"/>
  <c r="AG719" i="6" a="1"/>
  <c r="AG719" i="6" s="1"/>
  <c r="AF719" i="6"/>
  <c r="AF719" i="6" a="1"/>
  <c r="AE719" i="6" a="1"/>
  <c r="AE719" i="6" s="1"/>
  <c r="AD719" i="6" a="1"/>
  <c r="AD719" i="6" s="1"/>
  <c r="AC719" i="6" a="1"/>
  <c r="AC719" i="6" s="1"/>
  <c r="AB719" i="6"/>
  <c r="AB719" i="6" a="1"/>
  <c r="AA719" i="6" a="1"/>
  <c r="AA719" i="6" s="1"/>
  <c r="Z719" i="6" a="1"/>
  <c r="Z719" i="6" s="1"/>
  <c r="Y719" i="6" a="1"/>
  <c r="Y719" i="6" s="1"/>
  <c r="X719" i="6"/>
  <c r="X719" i="6" a="1"/>
  <c r="W719" i="6" a="1"/>
  <c r="W719" i="6" s="1"/>
  <c r="V719" i="6" a="1"/>
  <c r="V719" i="6" s="1"/>
  <c r="U719" i="6" a="1"/>
  <c r="U719" i="6" s="1"/>
  <c r="T719" i="6"/>
  <c r="T719" i="6" a="1"/>
  <c r="S719" i="6" a="1"/>
  <c r="S719" i="6" s="1"/>
  <c r="R719" i="6" a="1"/>
  <c r="R719" i="6" s="1"/>
  <c r="Q719" i="6" a="1"/>
  <c r="Q719" i="6" s="1"/>
  <c r="P719" i="6"/>
  <c r="P719" i="6" a="1"/>
  <c r="O719" i="6" a="1"/>
  <c r="O719" i="6" s="1"/>
  <c r="N719" i="6" a="1"/>
  <c r="N719" i="6" s="1"/>
  <c r="M719" i="6" a="1"/>
  <c r="M719" i="6" s="1"/>
  <c r="L719" i="6"/>
  <c r="L719" i="6" a="1"/>
  <c r="K719" i="6" a="1"/>
  <c r="K719" i="6" s="1"/>
  <c r="AI718" i="6" a="1"/>
  <c r="AI718" i="6" s="1"/>
  <c r="AH718" i="6"/>
  <c r="AH718" i="6" a="1"/>
  <c r="AG718" i="6" a="1"/>
  <c r="AG718" i="6" s="1"/>
  <c r="AF718" i="6" a="1"/>
  <c r="AF718" i="6" s="1"/>
  <c r="AE718" i="6" a="1"/>
  <c r="AE718" i="6" s="1"/>
  <c r="AD718" i="6"/>
  <c r="AD718" i="6" a="1"/>
  <c r="AC718" i="6" a="1"/>
  <c r="AC718" i="6" s="1"/>
  <c r="AB718" i="6" a="1"/>
  <c r="AB718" i="6" s="1"/>
  <c r="AA718" i="6" a="1"/>
  <c r="AA718" i="6" s="1"/>
  <c r="Z718" i="6"/>
  <c r="Z718" i="6" a="1"/>
  <c r="Y718" i="6" a="1"/>
  <c r="Y718" i="6" s="1"/>
  <c r="X718" i="6" a="1"/>
  <c r="X718" i="6" s="1"/>
  <c r="W718" i="6" a="1"/>
  <c r="W718" i="6" s="1"/>
  <c r="V718" i="6"/>
  <c r="V718" i="6" a="1"/>
  <c r="U718" i="6" a="1"/>
  <c r="U718" i="6" s="1"/>
  <c r="T718" i="6" a="1"/>
  <c r="T718" i="6" s="1"/>
  <c r="S718" i="6" a="1"/>
  <c r="S718" i="6" s="1"/>
  <c r="R718" i="6"/>
  <c r="R718" i="6" a="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c r="AD717" i="6" a="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c r="P717" i="6" a="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c r="AB716" i="6" a="1"/>
  <c r="AA716" i="6" a="1"/>
  <c r="AA716" i="6" s="1"/>
  <c r="Z716" i="6" a="1"/>
  <c r="Z716" i="6" s="1"/>
  <c r="Y716" i="6" a="1"/>
  <c r="Y716" i="6" s="1"/>
  <c r="X716" i="6" a="1"/>
  <c r="X716" i="6" s="1"/>
  <c r="W716" i="6" a="1"/>
  <c r="W716" i="6" s="1"/>
  <c r="V716" i="6" a="1"/>
  <c r="V716" i="6" s="1"/>
  <c r="U716" i="6" a="1"/>
  <c r="U716" i="6" s="1"/>
  <c r="T716" i="6"/>
  <c r="T716" i="6" a="1"/>
  <c r="S716" i="6" a="1"/>
  <c r="S716" i="6" s="1"/>
  <c r="R716" i="6" a="1"/>
  <c r="R716" i="6" s="1"/>
  <c r="Q716" i="6" a="1"/>
  <c r="Q716" i="6" s="1"/>
  <c r="P716" i="6" a="1"/>
  <c r="P716" i="6" s="1"/>
  <c r="O716" i="6" a="1"/>
  <c r="O716" i="6" s="1"/>
  <c r="N716" i="6" a="1"/>
  <c r="N716" i="6" s="1"/>
  <c r="M716" i="6" a="1"/>
  <c r="M716" i="6" s="1"/>
  <c r="L716" i="6"/>
  <c r="L716" i="6" a="1"/>
  <c r="K716" i="6" a="1"/>
  <c r="K716" i="6" s="1"/>
  <c r="AI715" i="6" a="1"/>
  <c r="AI715" i="6" s="1"/>
  <c r="AH715" i="6" a="1"/>
  <c r="AH715" i="6" s="1"/>
  <c r="AG715" i="6" a="1"/>
  <c r="AG715" i="6" s="1"/>
  <c r="AF715" i="6"/>
  <c r="AF715" i="6" a="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c r="P715" i="6" a="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c r="AB714" i="6" a="1"/>
  <c r="AA714" i="6" a="1"/>
  <c r="AA714" i="6" s="1"/>
  <c r="Z714" i="6" a="1"/>
  <c r="Z714" i="6" s="1"/>
  <c r="Y714" i="6" a="1"/>
  <c r="Y714" i="6" s="1"/>
  <c r="X714" i="6" a="1"/>
  <c r="X714" i="6" s="1"/>
  <c r="W714" i="6" a="1"/>
  <c r="W714" i="6" s="1"/>
  <c r="V714" i="6" a="1"/>
  <c r="V714" i="6" s="1"/>
  <c r="U714" i="6" a="1"/>
  <c r="U714" i="6" s="1"/>
  <c r="T714" i="6"/>
  <c r="T714" i="6" a="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c r="AF713" i="6" a="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c r="P713" i="6" a="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c r="AB712" i="6" a="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c r="L712" i="6" a="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c r="X711" i="6" a="1"/>
  <c r="W711" i="6" a="1"/>
  <c r="W711" i="6" s="1"/>
  <c r="V711" i="6" a="1"/>
  <c r="V711" i="6" s="1"/>
  <c r="U711" i="6" a="1"/>
  <c r="U711" i="6" s="1"/>
  <c r="T711" i="6" a="1"/>
  <c r="T711" i="6" s="1"/>
  <c r="S711" i="6" a="1"/>
  <c r="S711" i="6" s="1"/>
  <c r="R711" i="6" a="1"/>
  <c r="R711" i="6" s="1"/>
  <c r="Q711" i="6" a="1"/>
  <c r="Q711" i="6" s="1"/>
  <c r="P711" i="6"/>
  <c r="P711" i="6" a="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c r="T710" i="6" a="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c r="AF709" i="6" a="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c r="P709" i="6" a="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c r="AB708" i="6" a="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c r="L708" i="6" a="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c r="X707" i="6" a="1"/>
  <c r="W707" i="6" a="1"/>
  <c r="W707" i="6" s="1"/>
  <c r="V707" i="6" a="1"/>
  <c r="V707" i="6" s="1"/>
  <c r="U707" i="6" a="1"/>
  <c r="U707" i="6" s="1"/>
  <c r="T707" i="6"/>
  <c r="T707" i="6" a="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c r="AF706" i="6" a="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c r="T706" i="6" a="1"/>
  <c r="S706" i="6" a="1"/>
  <c r="S706" i="6" s="1"/>
  <c r="R706" i="6" a="1"/>
  <c r="R706" i="6" s="1"/>
  <c r="Q706" i="6" a="1"/>
  <c r="Q706" i="6" s="1"/>
  <c r="P706" i="6"/>
  <c r="P706" i="6" a="1"/>
  <c r="O706" i="6" a="1"/>
  <c r="O706" i="6" s="1"/>
  <c r="N706" i="6" a="1"/>
  <c r="N706" i="6" s="1"/>
  <c r="M706" i="6" a="1"/>
  <c r="M706" i="6" s="1"/>
  <c r="L706" i="6" a="1"/>
  <c r="L706" i="6" s="1"/>
  <c r="K706" i="6" a="1"/>
  <c r="K706" i="6" s="1"/>
  <c r="AI705" i="6" a="1"/>
  <c r="AI705" i="6" s="1"/>
  <c r="AH705" i="6" a="1"/>
  <c r="AH705" i="6" s="1"/>
  <c r="AG705" i="6" a="1"/>
  <c r="AG705" i="6" s="1"/>
  <c r="AF705" i="6"/>
  <c r="AF705" i="6" a="1"/>
  <c r="AE705" i="6" a="1"/>
  <c r="AE705" i="6" s="1"/>
  <c r="AD705" i="6" a="1"/>
  <c r="AD705" i="6" s="1"/>
  <c r="AC705" i="6" a="1"/>
  <c r="AC705" i="6" s="1"/>
  <c r="AB705" i="6"/>
  <c r="AB705" i="6" a="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c r="P705" i="6" a="1"/>
  <c r="O705" i="6" a="1"/>
  <c r="O705" i="6" s="1"/>
  <c r="N705" i="6" a="1"/>
  <c r="N705" i="6" s="1"/>
  <c r="M705" i="6" a="1"/>
  <c r="M705" i="6" s="1"/>
  <c r="L705" i="6"/>
  <c r="L705" i="6" a="1"/>
  <c r="K705" i="6" a="1"/>
  <c r="K705" i="6" s="1"/>
  <c r="AI704" i="6" a="1"/>
  <c r="AI704" i="6" s="1"/>
  <c r="AH704" i="6" a="1"/>
  <c r="AH704" i="6" s="1"/>
  <c r="AG704" i="6" a="1"/>
  <c r="AG704" i="6" s="1"/>
  <c r="AF704" i="6" a="1"/>
  <c r="AF704" i="6" s="1"/>
  <c r="AE704" i="6" a="1"/>
  <c r="AE704" i="6" s="1"/>
  <c r="AD704" i="6" a="1"/>
  <c r="AD704" i="6" s="1"/>
  <c r="AC704" i="6" a="1"/>
  <c r="AC704" i="6" s="1"/>
  <c r="AB704" i="6"/>
  <c r="AB704" i="6" a="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c r="L704" i="6" a="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c r="X703" i="6" a="1"/>
  <c r="W703" i="6" a="1"/>
  <c r="W703" i="6" s="1"/>
  <c r="V703" i="6" a="1"/>
  <c r="V703" i="6" s="1"/>
  <c r="U703" i="6" a="1"/>
  <c r="U703" i="6" s="1"/>
  <c r="T703" i="6"/>
  <c r="T703" i="6" a="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c r="AF702" i="6" a="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c r="T702" i="6" a="1"/>
  <c r="S702" i="6" a="1"/>
  <c r="S702" i="6" s="1"/>
  <c r="R702" i="6" a="1"/>
  <c r="R702" i="6" s="1"/>
  <c r="Q702" i="6" a="1"/>
  <c r="Q702" i="6" s="1"/>
  <c r="P702" i="6"/>
  <c r="P702" i="6" a="1"/>
  <c r="O702" i="6" a="1"/>
  <c r="O702" i="6" s="1"/>
  <c r="N702" i="6" a="1"/>
  <c r="N702" i="6" s="1"/>
  <c r="M702" i="6" a="1"/>
  <c r="M702" i="6" s="1"/>
  <c r="L702" i="6" a="1"/>
  <c r="L702" i="6" s="1"/>
  <c r="K702" i="6" a="1"/>
  <c r="K702" i="6" s="1"/>
  <c r="AI701" i="6" a="1"/>
  <c r="AI701" i="6" s="1"/>
  <c r="AH701" i="6" a="1"/>
  <c r="AH701" i="6" s="1"/>
  <c r="AG701" i="6" a="1"/>
  <c r="AG701" i="6" s="1"/>
  <c r="AF701" i="6"/>
  <c r="AF701" i="6" a="1"/>
  <c r="AE701" i="6" a="1"/>
  <c r="AE701" i="6" s="1"/>
  <c r="AD701" i="6" a="1"/>
  <c r="AD701" i="6" s="1"/>
  <c r="AC701" i="6" a="1"/>
  <c r="AC701" i="6" s="1"/>
  <c r="AB701" i="6"/>
  <c r="AB701" i="6" a="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c r="P701" i="6" a="1"/>
  <c r="O701" i="6" a="1"/>
  <c r="O701" i="6" s="1"/>
  <c r="N701" i="6" a="1"/>
  <c r="N701" i="6" s="1"/>
  <c r="M701" i="6" a="1"/>
  <c r="M701" i="6" s="1"/>
  <c r="L701" i="6"/>
  <c r="L701" i="6" a="1"/>
  <c r="K701" i="6" a="1"/>
  <c r="K701" i="6" s="1"/>
  <c r="AI700" i="6" a="1"/>
  <c r="AI700" i="6" s="1"/>
  <c r="AH700" i="6" a="1"/>
  <c r="AH700" i="6" s="1"/>
  <c r="AG700" i="6" a="1"/>
  <c r="AG700" i="6" s="1"/>
  <c r="AF700" i="6" a="1"/>
  <c r="AF700" i="6" s="1"/>
  <c r="AE700" i="6" a="1"/>
  <c r="AE700" i="6" s="1"/>
  <c r="AD700" i="6" a="1"/>
  <c r="AD700" i="6" s="1"/>
  <c r="AC700" i="6" a="1"/>
  <c r="AC700" i="6" s="1"/>
  <c r="AB700" i="6"/>
  <c r="AB700" i="6" a="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c r="L700" i="6" a="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c r="X699" i="6" a="1"/>
  <c r="W699" i="6" a="1"/>
  <c r="W699" i="6" s="1"/>
  <c r="V699" i="6" a="1"/>
  <c r="V699" i="6" s="1"/>
  <c r="U699" i="6" a="1"/>
  <c r="U699" i="6" s="1"/>
  <c r="T699" i="6"/>
  <c r="T699" i="6" a="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c r="AF698" i="6" a="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c r="T698" i="6" a="1"/>
  <c r="S698" i="6" a="1"/>
  <c r="S698" i="6" s="1"/>
  <c r="R698" i="6" a="1"/>
  <c r="R698" i="6" s="1"/>
  <c r="Q698" i="6" a="1"/>
  <c r="Q698" i="6" s="1"/>
  <c r="P698" i="6"/>
  <c r="P698" i="6" a="1"/>
  <c r="O698" i="6" a="1"/>
  <c r="O698" i="6" s="1"/>
  <c r="N698" i="6" a="1"/>
  <c r="N698" i="6" s="1"/>
  <c r="M698" i="6" a="1"/>
  <c r="M698" i="6" s="1"/>
  <c r="L698" i="6" a="1"/>
  <c r="L698" i="6" s="1"/>
  <c r="K698" i="6" a="1"/>
  <c r="K698" i="6" s="1"/>
  <c r="AI697" i="6" a="1"/>
  <c r="AI697" i="6" s="1"/>
  <c r="AH697" i="6" a="1"/>
  <c r="AH697" i="6" s="1"/>
  <c r="AG697" i="6" a="1"/>
  <c r="AG697" i="6" s="1"/>
  <c r="AF697" i="6"/>
  <c r="AF697" i="6" a="1"/>
  <c r="AE697" i="6" a="1"/>
  <c r="AE697" i="6" s="1"/>
  <c r="AD697" i="6" a="1"/>
  <c r="AD697" i="6" s="1"/>
  <c r="AC697" i="6" a="1"/>
  <c r="AC697" i="6" s="1"/>
  <c r="AB697" i="6"/>
  <c r="AB697" i="6" a="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c r="P697" i="6" a="1"/>
  <c r="O697" i="6" a="1"/>
  <c r="O697" i="6" s="1"/>
  <c r="N697" i="6" a="1"/>
  <c r="N697" i="6" s="1"/>
  <c r="M697" i="6" a="1"/>
  <c r="M697" i="6" s="1"/>
  <c r="L697" i="6"/>
  <c r="L697" i="6" a="1"/>
  <c r="K697" i="6" a="1"/>
  <c r="K697" i="6" s="1"/>
  <c r="AI696" i="6" a="1"/>
  <c r="AI696" i="6" s="1"/>
  <c r="AH696" i="6" a="1"/>
  <c r="AH696" i="6" s="1"/>
  <c r="AG696" i="6" a="1"/>
  <c r="AG696" i="6" s="1"/>
  <c r="AF696" i="6" a="1"/>
  <c r="AF696" i="6" s="1"/>
  <c r="AE696" i="6" a="1"/>
  <c r="AE696" i="6" s="1"/>
  <c r="AD696" i="6" a="1"/>
  <c r="AD696" i="6" s="1"/>
  <c r="AC696" i="6" a="1"/>
  <c r="AC696" i="6" s="1"/>
  <c r="AB696" i="6"/>
  <c r="AB696" i="6" a="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c r="L696" i="6" a="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c r="X695" i="6" a="1"/>
  <c r="W695" i="6" a="1"/>
  <c r="W695" i="6" s="1"/>
  <c r="V695" i="6" a="1"/>
  <c r="V695" i="6" s="1"/>
  <c r="U695" i="6" a="1"/>
  <c r="U695" i="6" s="1"/>
  <c r="T695" i="6"/>
  <c r="T695" i="6" a="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c r="AF694" i="6" a="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c r="T694" i="6" a="1"/>
  <c r="S694" i="6" a="1"/>
  <c r="S694" i="6" s="1"/>
  <c r="R694" i="6" a="1"/>
  <c r="R694" i="6" s="1"/>
  <c r="Q694" i="6" a="1"/>
  <c r="Q694" i="6" s="1"/>
  <c r="P694" i="6"/>
  <c r="P694" i="6" a="1"/>
  <c r="O694" i="6" a="1"/>
  <c r="O694" i="6" s="1"/>
  <c r="N694" i="6" a="1"/>
  <c r="N694" i="6" s="1"/>
  <c r="M694" i="6" a="1"/>
  <c r="M694" i="6" s="1"/>
  <c r="L694" i="6" a="1"/>
  <c r="L694" i="6" s="1"/>
  <c r="K694" i="6" a="1"/>
  <c r="K694" i="6" s="1"/>
  <c r="AI693" i="6" a="1"/>
  <c r="AI693" i="6" s="1"/>
  <c r="AH693" i="6" a="1"/>
  <c r="AH693" i="6" s="1"/>
  <c r="AG693" i="6" a="1"/>
  <c r="AG693" i="6" s="1"/>
  <c r="AF693" i="6"/>
  <c r="AF693" i="6" a="1"/>
  <c r="AE693" i="6" a="1"/>
  <c r="AE693" i="6" s="1"/>
  <c r="AD693" i="6" a="1"/>
  <c r="AD693" i="6" s="1"/>
  <c r="AC693" i="6" a="1"/>
  <c r="AC693" i="6" s="1"/>
  <c r="AB693" i="6"/>
  <c r="AB693" i="6" a="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c r="P693" i="6" a="1"/>
  <c r="O693" i="6" a="1"/>
  <c r="O693" i="6" s="1"/>
  <c r="N693" i="6" a="1"/>
  <c r="N693" i="6" s="1"/>
  <c r="M693" i="6" a="1"/>
  <c r="M693" i="6" s="1"/>
  <c r="L693" i="6"/>
  <c r="L693" i="6" a="1"/>
  <c r="K693" i="6" a="1"/>
  <c r="K693" i="6" s="1"/>
  <c r="AI692" i="6" a="1"/>
  <c r="AI692" i="6" s="1"/>
  <c r="AH692" i="6" a="1"/>
  <c r="AH692" i="6" s="1"/>
  <c r="AG692" i="6" a="1"/>
  <c r="AG692" i="6" s="1"/>
  <c r="AF692" i="6" a="1"/>
  <c r="AF692" i="6" s="1"/>
  <c r="AE692" i="6" a="1"/>
  <c r="AE692" i="6" s="1"/>
  <c r="AD692" i="6" a="1"/>
  <c r="AD692" i="6" s="1"/>
  <c r="AC692" i="6" a="1"/>
  <c r="AC692" i="6" s="1"/>
  <c r="AB692" i="6"/>
  <c r="AB692" i="6" a="1"/>
  <c r="AA692" i="6" a="1"/>
  <c r="AA692" i="6" s="1"/>
  <c r="Z692" i="6" a="1"/>
  <c r="Z692" i="6" s="1"/>
  <c r="Y692" i="6" a="1"/>
  <c r="Y692" i="6" s="1"/>
  <c r="X692" i="6" a="1"/>
  <c r="X692" i="6" s="1"/>
  <c r="W692" i="6" a="1"/>
  <c r="W692" i="6" s="1"/>
  <c r="V692" i="6" a="1"/>
  <c r="V692" i="6" s="1"/>
  <c r="U692" i="6" a="1"/>
  <c r="U692" i="6" s="1"/>
  <c r="T692" i="6"/>
  <c r="T692" i="6" a="1"/>
  <c r="S692" i="6" a="1"/>
  <c r="S692" i="6" s="1"/>
  <c r="R692" i="6" a="1"/>
  <c r="R692" i="6" s="1"/>
  <c r="Q692" i="6" a="1"/>
  <c r="Q692" i="6" s="1"/>
  <c r="P692" i="6" a="1"/>
  <c r="P692" i="6" s="1"/>
  <c r="O692" i="6" a="1"/>
  <c r="O692" i="6" s="1"/>
  <c r="N692" i="6" a="1"/>
  <c r="N692" i="6" s="1"/>
  <c r="M692" i="6" a="1"/>
  <c r="M692" i="6" s="1"/>
  <c r="L692" i="6"/>
  <c r="L692" i="6" a="1"/>
  <c r="K692" i="6" a="1"/>
  <c r="K692" i="6" s="1"/>
  <c r="AI691" i="6" a="1"/>
  <c r="AI691" i="6" s="1"/>
  <c r="AH691" i="6" a="1"/>
  <c r="AH691" i="6" s="1"/>
  <c r="AG691" i="6" a="1"/>
  <c r="AG691" i="6" s="1"/>
  <c r="AF691" i="6"/>
  <c r="AF691" i="6" a="1"/>
  <c r="AE691" i="6" a="1"/>
  <c r="AE691" i="6" s="1"/>
  <c r="AD691" i="6" a="1"/>
  <c r="AD691" i="6" s="1"/>
  <c r="AC691" i="6" a="1"/>
  <c r="AC691" i="6" s="1"/>
  <c r="AB691" i="6" a="1"/>
  <c r="AB691" i="6" s="1"/>
  <c r="AA691" i="6" a="1"/>
  <c r="AA691" i="6" s="1"/>
  <c r="Z691" i="6" a="1"/>
  <c r="Z691" i="6" s="1"/>
  <c r="Y691" i="6" a="1"/>
  <c r="Y691" i="6" s="1"/>
  <c r="X691" i="6"/>
  <c r="X691" i="6" a="1"/>
  <c r="W691" i="6" a="1"/>
  <c r="W691" i="6" s="1"/>
  <c r="V691" i="6" a="1"/>
  <c r="V691" i="6" s="1"/>
  <c r="U691" i="6" a="1"/>
  <c r="U691" i="6" s="1"/>
  <c r="T691" i="6"/>
  <c r="T691" i="6" a="1"/>
  <c r="S691" i="6" a="1"/>
  <c r="S691" i="6" s="1"/>
  <c r="R691" i="6" a="1"/>
  <c r="R691" i="6" s="1"/>
  <c r="Q691" i="6" a="1"/>
  <c r="Q691" i="6" s="1"/>
  <c r="P691" i="6"/>
  <c r="P691" i="6" a="1"/>
  <c r="O691" i="6" a="1"/>
  <c r="O691" i="6" s="1"/>
  <c r="N691" i="6" a="1"/>
  <c r="N691" i="6" s="1"/>
  <c r="M691" i="6" a="1"/>
  <c r="M691" i="6" s="1"/>
  <c r="L691" i="6" a="1"/>
  <c r="L691" i="6" s="1"/>
  <c r="K691" i="6" a="1"/>
  <c r="K691" i="6" s="1"/>
  <c r="AI690" i="6" a="1"/>
  <c r="AI690" i="6" s="1"/>
  <c r="AH690" i="6" a="1"/>
  <c r="AH690" i="6" s="1"/>
  <c r="AG690" i="6" a="1"/>
  <c r="AG690" i="6" s="1"/>
  <c r="AF690" i="6"/>
  <c r="AF690" i="6" a="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c r="T690" i="6" a="1"/>
  <c r="S690" i="6" a="1"/>
  <c r="S690" i="6" s="1"/>
  <c r="R690" i="6" a="1"/>
  <c r="R690" i="6" s="1"/>
  <c r="Q690" i="6" a="1"/>
  <c r="Q690" i="6" s="1"/>
  <c r="P690" i="6"/>
  <c r="P690" i="6" a="1"/>
  <c r="O690" i="6" a="1"/>
  <c r="O690" i="6" s="1"/>
  <c r="N690" i="6" a="1"/>
  <c r="N690" i="6" s="1"/>
  <c r="M690" i="6" a="1"/>
  <c r="M690" i="6" s="1"/>
  <c r="L690" i="6" a="1"/>
  <c r="L690" i="6" s="1"/>
  <c r="K690" i="6" a="1"/>
  <c r="K690" i="6" s="1"/>
  <c r="AI689" i="6" a="1"/>
  <c r="AI689" i="6" s="1"/>
  <c r="AH689" i="6" a="1"/>
  <c r="AH689" i="6" s="1"/>
  <c r="AG689" i="6" a="1"/>
  <c r="AG689" i="6" s="1"/>
  <c r="AF689" i="6"/>
  <c r="AF689" i="6" a="1"/>
  <c r="AE689" i="6" a="1"/>
  <c r="AE689" i="6" s="1"/>
  <c r="AD689" i="6" a="1"/>
  <c r="AD689" i="6" s="1"/>
  <c r="AC689" i="6" a="1"/>
  <c r="AC689" i="6" s="1"/>
  <c r="AB689" i="6"/>
  <c r="AB689" i="6" a="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c r="P689" i="6" a="1"/>
  <c r="O689" i="6" a="1"/>
  <c r="O689" i="6" s="1"/>
  <c r="N689" i="6" a="1"/>
  <c r="N689" i="6" s="1"/>
  <c r="M689" i="6" a="1"/>
  <c r="M689" i="6" s="1"/>
  <c r="L689" i="6"/>
  <c r="L689" i="6" a="1"/>
  <c r="K689" i="6" a="1"/>
  <c r="K689" i="6" s="1"/>
  <c r="AI688" i="6" a="1"/>
  <c r="AI688" i="6" s="1"/>
  <c r="AH688" i="6" a="1"/>
  <c r="AH688" i="6" s="1"/>
  <c r="AG688" i="6" a="1"/>
  <c r="AG688" i="6" s="1"/>
  <c r="AF688" i="6" a="1"/>
  <c r="AF688" i="6" s="1"/>
  <c r="AE688" i="6" a="1"/>
  <c r="AE688" i="6" s="1"/>
  <c r="AD688" i="6" a="1"/>
  <c r="AD688" i="6" s="1"/>
  <c r="AC688" i="6" a="1"/>
  <c r="AC688" i="6" s="1"/>
  <c r="AB688" i="6"/>
  <c r="AB688" i="6" a="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c r="AD665" i="6" a="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c r="P665" i="6" a="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c r="L664" i="6" a="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c r="P663" i="6" a="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c r="L662" i="6" a="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c r="P661" i="6" a="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c r="AF611" i="6" a="1"/>
  <c r="AE611" i="6" a="1"/>
  <c r="AE611" i="6" s="1"/>
  <c r="AD611" i="6" a="1"/>
  <c r="AD611" i="6" s="1"/>
  <c r="AC611" i="6" a="1"/>
  <c r="AC611" i="6" s="1"/>
  <c r="AB611" i="6"/>
  <c r="AB611" i="6" a="1"/>
  <c r="AA611" i="6" a="1"/>
  <c r="AA611" i="6" s="1"/>
  <c r="Z611" i="6" a="1"/>
  <c r="Z611" i="6" s="1"/>
  <c r="Y611" i="6" a="1"/>
  <c r="Y611" i="6" s="1"/>
  <c r="X611" i="6"/>
  <c r="X611" i="6" a="1"/>
  <c r="W611" i="6" a="1"/>
  <c r="W611" i="6" s="1"/>
  <c r="V611" i="6" a="1"/>
  <c r="V611" i="6" s="1"/>
  <c r="U611" i="6" a="1"/>
  <c r="U611" i="6" s="1"/>
  <c r="T611" i="6"/>
  <c r="T611" i="6" a="1"/>
  <c r="S611" i="6" a="1"/>
  <c r="S611" i="6" s="1"/>
  <c r="R611" i="6" a="1"/>
  <c r="R611" i="6" s="1"/>
  <c r="Q611" i="6" a="1"/>
  <c r="Q611" i="6" s="1"/>
  <c r="P611" i="6"/>
  <c r="P611" i="6" a="1"/>
  <c r="O611" i="6" a="1"/>
  <c r="O611" i="6" s="1"/>
  <c r="N611" i="6" a="1"/>
  <c r="N611" i="6" s="1"/>
  <c r="M611" i="6" a="1"/>
  <c r="M611" i="6" s="1"/>
  <c r="L611" i="6"/>
  <c r="L611" i="6" a="1"/>
  <c r="K611" i="6" a="1"/>
  <c r="K611" i="6" s="1"/>
  <c r="AI610" i="6" a="1"/>
  <c r="AI610" i="6" s="1"/>
  <c r="AH610" i="6"/>
  <c r="AH610" i="6" a="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c r="AF597" i="6" a="1"/>
  <c r="AE597" i="6" a="1"/>
  <c r="AE597" i="6" s="1"/>
  <c r="AD597" i="6" a="1"/>
  <c r="AD597" i="6" s="1"/>
  <c r="AC597" i="6" a="1"/>
  <c r="AC597" i="6" s="1"/>
  <c r="AB597" i="6" a="1"/>
  <c r="AB597" i="6" s="1"/>
  <c r="AA597" i="6" a="1"/>
  <c r="AA597" i="6" s="1"/>
  <c r="Z597" i="6" a="1"/>
  <c r="Z597" i="6" s="1"/>
  <c r="Y597" i="6" a="1"/>
  <c r="Y597" i="6" s="1"/>
  <c r="X597" i="6"/>
  <c r="X597" i="6" a="1"/>
  <c r="W597" i="6" a="1"/>
  <c r="W597" i="6" s="1"/>
  <c r="V597" i="6" a="1"/>
  <c r="V597" i="6" s="1"/>
  <c r="U597" i="6" a="1"/>
  <c r="U597" i="6" s="1"/>
  <c r="T597" i="6" a="1"/>
  <c r="T597" i="6" s="1"/>
  <c r="S597" i="6" a="1"/>
  <c r="S597" i="6" s="1"/>
  <c r="R597" i="6" a="1"/>
  <c r="R597" i="6" s="1"/>
  <c r="Q597" i="6" a="1"/>
  <c r="Q597" i="6" s="1"/>
  <c r="P597" i="6"/>
  <c r="P597" i="6" a="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c r="AB596" i="6" a="1"/>
  <c r="AA596" i="6" a="1"/>
  <c r="AA596" i="6" s="1"/>
  <c r="Z596" i="6" a="1"/>
  <c r="Z596" i="6" s="1"/>
  <c r="Y596" i="6" a="1"/>
  <c r="Y596" i="6" s="1"/>
  <c r="X596" i="6" a="1"/>
  <c r="X596" i="6" s="1"/>
  <c r="W596" i="6" a="1"/>
  <c r="W596" i="6" s="1"/>
  <c r="V596" i="6" a="1"/>
  <c r="V596" i="6" s="1"/>
  <c r="U596" i="6" a="1"/>
  <c r="U596" i="6" s="1"/>
  <c r="T596" i="6"/>
  <c r="T596" i="6" a="1"/>
  <c r="S596" i="6" a="1"/>
  <c r="S596" i="6" s="1"/>
  <c r="R596" i="6" a="1"/>
  <c r="R596" i="6" s="1"/>
  <c r="Q596" i="6" a="1"/>
  <c r="Q596" i="6" s="1"/>
  <c r="P596" i="6" a="1"/>
  <c r="P596" i="6" s="1"/>
  <c r="O596" i="6" a="1"/>
  <c r="O596" i="6" s="1"/>
  <c r="N596" i="6" a="1"/>
  <c r="N596" i="6" s="1"/>
  <c r="M596" i="6" a="1"/>
  <c r="M596" i="6" s="1"/>
  <c r="L596" i="6"/>
  <c r="L596" i="6" a="1"/>
  <c r="K596" i="6" a="1"/>
  <c r="K596" i="6" s="1"/>
  <c r="AI595" i="6" a="1"/>
  <c r="AI595" i="6" s="1"/>
  <c r="AH595" i="6" a="1"/>
  <c r="AH595" i="6" s="1"/>
  <c r="AG595" i="6" a="1"/>
  <c r="AG595" i="6" s="1"/>
  <c r="AF595" i="6"/>
  <c r="AF595" i="6" a="1"/>
  <c r="AE595" i="6" a="1"/>
  <c r="AE595" i="6" s="1"/>
  <c r="AD595" i="6" a="1"/>
  <c r="AD595" i="6" s="1"/>
  <c r="AC595" i="6" a="1"/>
  <c r="AC595" i="6" s="1"/>
  <c r="AB595" i="6"/>
  <c r="AB595" i="6" a="1"/>
  <c r="AA595" i="6" a="1"/>
  <c r="AA595" i="6" s="1"/>
  <c r="Z595" i="6" a="1"/>
  <c r="Z595" i="6" s="1"/>
  <c r="Y595" i="6" a="1"/>
  <c r="Y595" i="6" s="1"/>
  <c r="X595" i="6" a="1"/>
  <c r="X595" i="6" s="1"/>
  <c r="W595" i="6" a="1"/>
  <c r="W595" i="6" s="1"/>
  <c r="V595" i="6"/>
  <c r="V595" i="6" a="1"/>
  <c r="U595" i="6" a="1"/>
  <c r="U595" i="6" s="1"/>
  <c r="T595" i="6" a="1"/>
  <c r="T595" i="6" s="1"/>
  <c r="S595" i="6" a="1"/>
  <c r="S595" i="6" s="1"/>
  <c r="R595" i="6" a="1"/>
  <c r="R595" i="6" s="1"/>
  <c r="Q595" i="6" a="1"/>
  <c r="Q595" i="6" s="1"/>
  <c r="P595" i="6"/>
  <c r="P595" i="6" a="1"/>
  <c r="O595" i="6" a="1"/>
  <c r="O595" i="6" s="1"/>
  <c r="N595" i="6" a="1"/>
  <c r="N595" i="6" s="1"/>
  <c r="M595" i="6" a="1"/>
  <c r="M595" i="6" s="1"/>
  <c r="L595" i="6"/>
  <c r="L595" i="6" a="1"/>
  <c r="K595" i="6" a="1"/>
  <c r="K595" i="6" s="1"/>
  <c r="AI594" i="6" a="1"/>
  <c r="AI594" i="6" s="1"/>
  <c r="AH594" i="6"/>
  <c r="AH594" i="6" a="1"/>
  <c r="AG594" i="6" a="1"/>
  <c r="AG594" i="6" s="1"/>
  <c r="AF594" i="6" a="1"/>
  <c r="AF594" i="6" s="1"/>
  <c r="AE594" i="6" a="1"/>
  <c r="AE594" i="6" s="1"/>
  <c r="AD594" i="6" a="1"/>
  <c r="AD594" i="6" s="1"/>
  <c r="AC594" i="6" a="1"/>
  <c r="AC594" i="6" s="1"/>
  <c r="AB594" i="6"/>
  <c r="AB594" i="6" a="1"/>
  <c r="AA594" i="6" a="1"/>
  <c r="AA594" i="6" s="1"/>
  <c r="Z594" i="6" a="1"/>
  <c r="Z594" i="6" s="1"/>
  <c r="Y594" i="6" a="1"/>
  <c r="Y594" i="6" s="1"/>
  <c r="X594" i="6"/>
  <c r="X594" i="6" a="1"/>
  <c r="W594" i="6" a="1"/>
  <c r="W594" i="6" s="1"/>
  <c r="V594" i="6" a="1"/>
  <c r="V594" i="6" s="1"/>
  <c r="U594" i="6" a="1"/>
  <c r="U594" i="6" s="1"/>
  <c r="T594" i="6" a="1"/>
  <c r="T594" i="6" s="1"/>
  <c r="S594" i="6" a="1"/>
  <c r="S594" i="6" s="1"/>
  <c r="R594" i="6"/>
  <c r="R594" i="6" a="1"/>
  <c r="Q594" i="6" a="1"/>
  <c r="Q594" i="6" s="1"/>
  <c r="P594" i="6" a="1"/>
  <c r="P594" i="6" s="1"/>
  <c r="O594" i="6" a="1"/>
  <c r="O594" i="6" s="1"/>
  <c r="N594" i="6" a="1"/>
  <c r="N594" i="6" s="1"/>
  <c r="M594" i="6" a="1"/>
  <c r="M594" i="6" s="1"/>
  <c r="L594" i="6"/>
  <c r="L594" i="6" a="1"/>
  <c r="K594" i="6" a="1"/>
  <c r="K594" i="6" s="1"/>
  <c r="AI593" i="6" a="1"/>
  <c r="AI593" i="6" s="1"/>
  <c r="AH593" i="6" a="1"/>
  <c r="AH593" i="6" s="1"/>
  <c r="AG593" i="6" a="1"/>
  <c r="AG593" i="6" s="1"/>
  <c r="AF593" i="6"/>
  <c r="AF593" i="6" a="1"/>
  <c r="AE593" i="6" a="1"/>
  <c r="AE593" i="6" s="1"/>
  <c r="AD593" i="6" a="1"/>
  <c r="AD593" i="6" s="1"/>
  <c r="AC593" i="6" a="1"/>
  <c r="AC593" i="6" s="1"/>
  <c r="AB593" i="6"/>
  <c r="AB593" i="6" a="1"/>
  <c r="AA593" i="6" a="1"/>
  <c r="AA593" i="6" s="1"/>
  <c r="Z593" i="6" a="1"/>
  <c r="Z593" i="6" s="1"/>
  <c r="Y593" i="6" a="1"/>
  <c r="Y593" i="6" s="1"/>
  <c r="X593" i="6" a="1"/>
  <c r="X593" i="6" s="1"/>
  <c r="W593" i="6" a="1"/>
  <c r="W593" i="6" s="1"/>
  <c r="V593" i="6"/>
  <c r="V593" i="6" a="1"/>
  <c r="U593" i="6" a="1"/>
  <c r="U593" i="6" s="1"/>
  <c r="T593" i="6" a="1"/>
  <c r="T593" i="6" s="1"/>
  <c r="S593" i="6" a="1"/>
  <c r="S593" i="6" s="1"/>
  <c r="R593" i="6" a="1"/>
  <c r="R593" i="6" s="1"/>
  <c r="Q593" i="6" a="1"/>
  <c r="Q593" i="6" s="1"/>
  <c r="P593" i="6"/>
  <c r="P593" i="6" a="1"/>
  <c r="O593" i="6" a="1"/>
  <c r="O593" i="6" s="1"/>
  <c r="N593" i="6" a="1"/>
  <c r="N593" i="6" s="1"/>
  <c r="M593" i="6" a="1"/>
  <c r="M593" i="6" s="1"/>
  <c r="L593" i="6"/>
  <c r="L593" i="6" a="1"/>
  <c r="K593" i="6" a="1"/>
  <c r="K593" i="6" s="1"/>
  <c r="AI592" i="6" a="1"/>
  <c r="AI592" i="6" s="1"/>
  <c r="AH592" i="6"/>
  <c r="AH592" i="6" a="1"/>
  <c r="AG592" i="6" a="1"/>
  <c r="AG592" i="6" s="1"/>
  <c r="AF592" i="6" a="1"/>
  <c r="AF592" i="6" s="1"/>
  <c r="AE592" i="6" a="1"/>
  <c r="AE592" i="6" s="1"/>
  <c r="AD592" i="6" a="1"/>
  <c r="AD592" i="6" s="1"/>
  <c r="AC592" i="6" a="1"/>
  <c r="AC592" i="6" s="1"/>
  <c r="AB592" i="6"/>
  <c r="AB592" i="6" a="1"/>
  <c r="AA592" i="6" a="1"/>
  <c r="AA592" i="6" s="1"/>
  <c r="Z592" i="6" a="1"/>
  <c r="Z592" i="6" s="1"/>
  <c r="Y592" i="6" a="1"/>
  <c r="Y592" i="6" s="1"/>
  <c r="X592" i="6"/>
  <c r="X592" i="6" a="1"/>
  <c r="W592" i="6" a="1"/>
  <c r="W592" i="6" s="1"/>
  <c r="V592" i="6" a="1"/>
  <c r="V592" i="6" s="1"/>
  <c r="U592" i="6" a="1"/>
  <c r="U592" i="6" s="1"/>
  <c r="T592" i="6" a="1"/>
  <c r="T592" i="6" s="1"/>
  <c r="S592" i="6" a="1"/>
  <c r="S592" i="6" s="1"/>
  <c r="R592" i="6"/>
  <c r="R592" i="6" a="1"/>
  <c r="Q592" i="6" a="1"/>
  <c r="Q592" i="6" s="1"/>
  <c r="P592" i="6" a="1"/>
  <c r="P592" i="6" s="1"/>
  <c r="O592" i="6" a="1"/>
  <c r="O592" i="6" s="1"/>
  <c r="N592" i="6" a="1"/>
  <c r="N592" i="6" s="1"/>
  <c r="M592" i="6" a="1"/>
  <c r="M592" i="6" s="1"/>
  <c r="L592" i="6"/>
  <c r="L592" i="6" a="1"/>
  <c r="K592" i="6" a="1"/>
  <c r="K592" i="6" s="1"/>
  <c r="AI591" i="6" a="1"/>
  <c r="AI591" i="6" s="1"/>
  <c r="AH591" i="6" a="1"/>
  <c r="AH591" i="6" s="1"/>
  <c r="AG591" i="6" a="1"/>
  <c r="AG591" i="6" s="1"/>
  <c r="AF591" i="6"/>
  <c r="AF591" i="6" a="1"/>
  <c r="AE591" i="6" a="1"/>
  <c r="AE591" i="6" s="1"/>
  <c r="AD591" i="6" a="1"/>
  <c r="AD591" i="6" s="1"/>
  <c r="AC591" i="6" a="1"/>
  <c r="AC591" i="6" s="1"/>
  <c r="AB591" i="6"/>
  <c r="AB591" i="6" a="1"/>
  <c r="AA591" i="6" a="1"/>
  <c r="AA591" i="6" s="1"/>
  <c r="Z591" i="6" a="1"/>
  <c r="Z591" i="6" s="1"/>
  <c r="Y591" i="6" a="1"/>
  <c r="Y591" i="6" s="1"/>
  <c r="X591" i="6" a="1"/>
  <c r="X591" i="6" s="1"/>
  <c r="W591" i="6" a="1"/>
  <c r="W591" i="6" s="1"/>
  <c r="V591" i="6"/>
  <c r="V591" i="6" a="1"/>
  <c r="U591" i="6" a="1"/>
  <c r="U591" i="6" s="1"/>
  <c r="T591" i="6" a="1"/>
  <c r="T591" i="6" s="1"/>
  <c r="S591" i="6" a="1"/>
  <c r="S591" i="6" s="1"/>
  <c r="R591" i="6" a="1"/>
  <c r="R591" i="6" s="1"/>
  <c r="Q591" i="6" a="1"/>
  <c r="Q591" i="6" s="1"/>
  <c r="P591" i="6"/>
  <c r="P591" i="6" a="1"/>
  <c r="O591" i="6" a="1"/>
  <c r="O591" i="6" s="1"/>
  <c r="N591" i="6" a="1"/>
  <c r="N591" i="6" s="1"/>
  <c r="M591" i="6" a="1"/>
  <c r="M591" i="6" s="1"/>
  <c r="L591" i="6"/>
  <c r="L591" i="6" a="1"/>
  <c r="K591" i="6" a="1"/>
  <c r="K591" i="6" s="1"/>
  <c r="AI590" i="6" a="1"/>
  <c r="AI590" i="6" s="1"/>
  <c r="AH590" i="6"/>
  <c r="AH590" i="6" a="1"/>
  <c r="AG590" i="6" a="1"/>
  <c r="AG590" i="6" s="1"/>
  <c r="AF590" i="6" a="1"/>
  <c r="AF590" i="6" s="1"/>
  <c r="AE590" i="6" a="1"/>
  <c r="AE590" i="6" s="1"/>
  <c r="AD590" i="6" a="1"/>
  <c r="AD590" i="6" s="1"/>
  <c r="AC590" i="6" a="1"/>
  <c r="AC590" i="6" s="1"/>
  <c r="AB590" i="6" a="1"/>
  <c r="AB590" i="6" s="1"/>
  <c r="AA590" i="6"/>
  <c r="AA590" i="6" a="1"/>
  <c r="Z590" i="6" a="1"/>
  <c r="Z590" i="6" s="1"/>
  <c r="Y590" i="6" a="1"/>
  <c r="Y590" i="6" s="1"/>
  <c r="X590" i="6" a="1"/>
  <c r="X590" i="6" s="1"/>
  <c r="W590" i="6"/>
  <c r="W590" i="6" a="1"/>
  <c r="V590" i="6" a="1"/>
  <c r="V590" i="6" s="1"/>
  <c r="U590" i="6" a="1"/>
  <c r="U590" i="6" s="1"/>
  <c r="T590" i="6" a="1"/>
  <c r="T590" i="6" s="1"/>
  <c r="S590" i="6"/>
  <c r="S590" i="6" a="1"/>
  <c r="R590" i="6" a="1"/>
  <c r="R590" i="6" s="1"/>
  <c r="Q590" i="6" a="1"/>
  <c r="Q590" i="6" s="1"/>
  <c r="P590" i="6" a="1"/>
  <c r="P590" i="6" s="1"/>
  <c r="O590" i="6"/>
  <c r="O590" i="6" a="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c r="M545" i="6" a="1"/>
  <c r="L545" i="6" a="1"/>
  <c r="L545" i="6" s="1"/>
  <c r="K545" i="6"/>
  <c r="K545" i="6" a="1"/>
  <c r="AI544" i="6" a="1"/>
  <c r="AI544" i="6" s="1"/>
  <c r="AH544" i="6" a="1"/>
  <c r="AH544" i="6" s="1"/>
  <c r="AG544" i="6"/>
  <c r="AG544" i="6" a="1"/>
  <c r="AF544" i="6" a="1"/>
  <c r="AF544" i="6" s="1"/>
  <c r="AE544" i="6"/>
  <c r="AE544" i="6" a="1"/>
  <c r="AD544" i="6" a="1"/>
  <c r="AD544" i="6" s="1"/>
  <c r="AC544" i="6" a="1"/>
  <c r="AC544" i="6" s="1"/>
  <c r="AB544" i="6" a="1"/>
  <c r="AB544" i="6" s="1"/>
  <c r="AA544" i="6" a="1"/>
  <c r="AA544" i="6" s="1"/>
  <c r="Z544" i="6" a="1"/>
  <c r="Z544" i="6" s="1"/>
  <c r="Y544" i="6"/>
  <c r="Y544" i="6" a="1"/>
  <c r="X544" i="6" a="1"/>
  <c r="X544" i="6" s="1"/>
  <c r="W544" i="6"/>
  <c r="W544" i="6" a="1"/>
  <c r="V544" i="6" a="1"/>
  <c r="V544" i="6" s="1"/>
  <c r="U544" i="6" a="1"/>
  <c r="U544" i="6" s="1"/>
  <c r="T544" i="6" a="1"/>
  <c r="T544" i="6" s="1"/>
  <c r="S544" i="6" a="1"/>
  <c r="S544" i="6" s="1"/>
  <c r="R544" i="6" a="1"/>
  <c r="R544" i="6" s="1"/>
  <c r="Q544" i="6"/>
  <c r="Q544" i="6" a="1"/>
  <c r="P544" i="6" a="1"/>
  <c r="P544" i="6" s="1"/>
  <c r="O544" i="6"/>
  <c r="O544" i="6" a="1"/>
  <c r="N544" i="6" a="1"/>
  <c r="N544" i="6" s="1"/>
  <c r="M544" i="6" a="1"/>
  <c r="M544" i="6" s="1"/>
  <c r="L544" i="6" a="1"/>
  <c r="L544" i="6" s="1"/>
  <c r="K544" i="6" a="1"/>
  <c r="K544" i="6" s="1"/>
  <c r="AI543" i="6"/>
  <c r="AI543" i="6" a="1"/>
  <c r="AH543" i="6" a="1"/>
  <c r="AH543" i="6" s="1"/>
  <c r="AG543" i="6" a="1"/>
  <c r="AG543" i="6" s="1"/>
  <c r="AF543" i="6" a="1"/>
  <c r="AF543" i="6" s="1"/>
  <c r="AE543" i="6" a="1"/>
  <c r="AE543" i="6" s="1"/>
  <c r="AD543" i="6" a="1"/>
  <c r="AD543" i="6" s="1"/>
  <c r="AC543" i="6"/>
  <c r="AC543" i="6" a="1"/>
  <c r="AB543" i="6" a="1"/>
  <c r="AB543" i="6" s="1"/>
  <c r="AA543" i="6"/>
  <c r="AA543" i="6" a="1"/>
  <c r="Z543" i="6" a="1"/>
  <c r="Z543" i="6" s="1"/>
  <c r="Y543" i="6" a="1"/>
  <c r="Y543" i="6" s="1"/>
  <c r="X543" i="6" a="1"/>
  <c r="X543" i="6" s="1"/>
  <c r="W543" i="6" a="1"/>
  <c r="W543" i="6" s="1"/>
  <c r="V543" i="6" a="1"/>
  <c r="V543" i="6" s="1"/>
  <c r="U543" i="6"/>
  <c r="U543" i="6" a="1"/>
  <c r="T543" i="6" a="1"/>
  <c r="T543" i="6" s="1"/>
  <c r="S543" i="6"/>
  <c r="S543" i="6" a="1"/>
  <c r="R543" i="6" a="1"/>
  <c r="R543" i="6" s="1"/>
  <c r="Q543" i="6" a="1"/>
  <c r="Q543" i="6" s="1"/>
  <c r="P543" i="6" a="1"/>
  <c r="P543" i="6" s="1"/>
  <c r="O543" i="6" a="1"/>
  <c r="O543" i="6" s="1"/>
  <c r="N543" i="6" a="1"/>
  <c r="N543" i="6" s="1"/>
  <c r="M543" i="6"/>
  <c r="M543" i="6" a="1"/>
  <c r="L543" i="6" a="1"/>
  <c r="L543" i="6" s="1"/>
  <c r="K543" i="6"/>
  <c r="K543" i="6" a="1"/>
  <c r="AI542" i="6" a="1"/>
  <c r="AI542" i="6" s="1"/>
  <c r="AH542" i="6" a="1"/>
  <c r="AH542" i="6" s="1"/>
  <c r="AG542" i="6"/>
  <c r="AG542" i="6" a="1"/>
  <c r="AF542" i="6" a="1"/>
  <c r="AF542" i="6" s="1"/>
  <c r="AE542" i="6"/>
  <c r="AE542" i="6" a="1"/>
  <c r="AD542" i="6" a="1"/>
  <c r="AD542" i="6" s="1"/>
  <c r="AC542" i="6" a="1"/>
  <c r="AC542" i="6" s="1"/>
  <c r="AB542" i="6" a="1"/>
  <c r="AB542" i="6" s="1"/>
  <c r="AA542" i="6" a="1"/>
  <c r="AA542" i="6" s="1"/>
  <c r="Z542" i="6" a="1"/>
  <c r="Z542" i="6" s="1"/>
  <c r="Y542" i="6"/>
  <c r="Y542" i="6" a="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c r="Q359" i="6" a="1"/>
  <c r="P359" i="6" a="1"/>
  <c r="P359" i="6" s="1"/>
  <c r="O359" i="6"/>
  <c r="O359" i="6" a="1"/>
  <c r="N359" i="6" a="1"/>
  <c r="N359" i="6" s="1"/>
  <c r="M359" i="6"/>
  <c r="M359" i="6" a="1"/>
  <c r="L359" i="6" a="1"/>
  <c r="L359" i="6" s="1"/>
  <c r="K359" i="6"/>
  <c r="K359" i="6" a="1"/>
  <c r="AI358" i="6" a="1"/>
  <c r="AI358" i="6" s="1"/>
  <c r="AH358" i="6"/>
  <c r="AH358" i="6" a="1"/>
  <c r="AG358" i="6" a="1"/>
  <c r="AG358" i="6" s="1"/>
  <c r="AF358" i="6"/>
  <c r="AF358" i="6" a="1"/>
  <c r="AE358" i="6" a="1"/>
  <c r="AE358" i="6" s="1"/>
  <c r="AD358" i="6"/>
  <c r="AD358" i="6" a="1"/>
  <c r="AC358" i="6" a="1"/>
  <c r="AC358" i="6" s="1"/>
  <c r="AB358" i="6"/>
  <c r="AB358" i="6" a="1"/>
  <c r="AA358" i="6" a="1"/>
  <c r="AA358" i="6" s="1"/>
  <c r="Z358" i="6"/>
  <c r="Z358" i="6" a="1"/>
  <c r="Y358" i="6" a="1"/>
  <c r="Y358" i="6" s="1"/>
  <c r="X358" i="6"/>
  <c r="X358" i="6" a="1"/>
  <c r="W358" i="6" a="1"/>
  <c r="W358" i="6" s="1"/>
  <c r="V358" i="6"/>
  <c r="V358" i="6" a="1"/>
  <c r="U358" i="6" a="1"/>
  <c r="U358" i="6" s="1"/>
  <c r="T358" i="6"/>
  <c r="T358" i="6" a="1"/>
  <c r="S358" i="6" a="1"/>
  <c r="S358" i="6" s="1"/>
  <c r="R358" i="6"/>
  <c r="R358" i="6" a="1"/>
  <c r="Q358" i="6" a="1"/>
  <c r="Q358" i="6" s="1"/>
  <c r="P358" i="6" a="1"/>
  <c r="P358" i="6" s="1"/>
  <c r="O358" i="6" a="1"/>
  <c r="O358" i="6" s="1"/>
  <c r="N358" i="6"/>
  <c r="N358" i="6" a="1"/>
  <c r="M358" i="6" a="1"/>
  <c r="M358" i="6" s="1"/>
  <c r="L358" i="6"/>
  <c r="L358" i="6" a="1"/>
  <c r="K358" i="6" a="1"/>
  <c r="K358" i="6" s="1"/>
  <c r="AI357" i="6" a="1"/>
  <c r="AI357" i="6" s="1"/>
  <c r="AH357" i="6"/>
  <c r="AH357" i="6" a="1"/>
  <c r="AG357" i="6" a="1"/>
  <c r="AG357" i="6" s="1"/>
  <c r="AF357" i="6"/>
  <c r="AF357" i="6" a="1"/>
  <c r="AE357" i="6" a="1"/>
  <c r="AE357" i="6" s="1"/>
  <c r="AD357" i="6" a="1"/>
  <c r="AD357" i="6" s="1"/>
  <c r="AC357" i="6" a="1"/>
  <c r="AC357" i="6" s="1"/>
  <c r="AB357" i="6"/>
  <c r="AB357" i="6" a="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c r="O169" i="6" a="1"/>
  <c r="N169" i="6" a="1"/>
  <c r="N169" i="6" s="1"/>
  <c r="M169" i="6"/>
  <c r="M169" i="6" a="1"/>
  <c r="L169" i="6" a="1"/>
  <c r="L169" i="6" s="1"/>
  <c r="K169" i="6"/>
  <c r="K169" i="6" a="1"/>
  <c r="AI168" i="6" a="1"/>
  <c r="AI168" i="6" s="1"/>
  <c r="AH168" i="6"/>
  <c r="AH168" i="6" a="1"/>
  <c r="AG168" i="6" a="1"/>
  <c r="AG168" i="6" s="1"/>
  <c r="AF168" i="6"/>
  <c r="AF168" i="6" a="1"/>
  <c r="AE168" i="6" a="1"/>
  <c r="AE168" i="6" s="1"/>
  <c r="AD168" i="6"/>
  <c r="AD168" i="6" a="1"/>
  <c r="AC168" i="6" a="1"/>
  <c r="AC168" i="6" s="1"/>
  <c r="AB168" i="6"/>
  <c r="AB168" i="6" a="1"/>
  <c r="AA168" i="6" a="1"/>
  <c r="AA168" i="6" s="1"/>
  <c r="Z168" i="6"/>
  <c r="Z168" i="6" a="1"/>
  <c r="Y168" i="6" a="1"/>
  <c r="Y168" i="6" s="1"/>
  <c r="X168" i="6"/>
  <c r="X168" i="6" a="1"/>
  <c r="W168" i="6" a="1"/>
  <c r="W168" i="6" s="1"/>
  <c r="V168" i="6"/>
  <c r="V168" i="6" a="1"/>
  <c r="U168" i="6" a="1"/>
  <c r="U168" i="6" s="1"/>
  <c r="T168" i="6"/>
  <c r="T168" i="6" a="1"/>
  <c r="S168" i="6" a="1"/>
  <c r="S168" i="6" s="1"/>
  <c r="R168" i="6"/>
  <c r="R168" i="6" a="1"/>
  <c r="Q168" i="6" a="1"/>
  <c r="Q168" i="6" s="1"/>
  <c r="P168" i="6"/>
  <c r="P168" i="6" a="1"/>
  <c r="O168" i="6" a="1"/>
  <c r="O168" i="6" s="1"/>
  <c r="N168" i="6" a="1"/>
  <c r="N168" i="6" s="1"/>
  <c r="M168" i="6"/>
  <c r="M168" i="6" a="1"/>
  <c r="L168" i="6" a="1"/>
  <c r="L168" i="6" s="1"/>
  <c r="K168" i="6"/>
  <c r="K168" i="6" a="1"/>
  <c r="AI167" i="6" a="1"/>
  <c r="AI167" i="6" s="1"/>
  <c r="AH167" i="6" a="1"/>
  <c r="AH167" i="6" s="1"/>
  <c r="AG167" i="6"/>
  <c r="AG167" i="6" a="1"/>
  <c r="AF167" i="6" a="1"/>
  <c r="AF167" i="6" s="1"/>
  <c r="AE167" i="6"/>
  <c r="AE167" i="6" a="1"/>
  <c r="AD167" i="6" a="1"/>
  <c r="AD167" i="6" s="1"/>
  <c r="AC167" i="6" a="1"/>
  <c r="AC167" i="6" s="1"/>
  <c r="AB167" i="6" a="1"/>
  <c r="AB167" i="6" s="1"/>
  <c r="AA167" i="6" a="1"/>
  <c r="AA167" i="6" s="1"/>
  <c r="Z167" i="6" a="1"/>
  <c r="Z167" i="6" s="1"/>
  <c r="Y167" i="6"/>
  <c r="Y167" i="6" a="1"/>
  <c r="X167" i="6" a="1"/>
  <c r="X167" i="6" s="1"/>
  <c r="W167" i="6"/>
  <c r="W167" i="6" a="1"/>
  <c r="V167" i="6" a="1"/>
  <c r="V167" i="6" s="1"/>
  <c r="U167" i="6" a="1"/>
  <c r="U167" i="6" s="1"/>
  <c r="T167" i="6" a="1"/>
  <c r="T167" i="6" s="1"/>
  <c r="S167" i="6" a="1"/>
  <c r="S167" i="6" s="1"/>
  <c r="R167" i="6" a="1"/>
  <c r="R167" i="6" s="1"/>
  <c r="Q167" i="6"/>
  <c r="Q167" i="6" a="1"/>
  <c r="P167" i="6" a="1"/>
  <c r="P167" i="6" s="1"/>
  <c r="O167" i="6"/>
  <c r="O167" i="6" a="1"/>
  <c r="N167" i="6" a="1"/>
  <c r="N167" i="6" s="1"/>
  <c r="M167" i="6" a="1"/>
  <c r="M167" i="6" s="1"/>
  <c r="L167" i="6" a="1"/>
  <c r="L167" i="6" s="1"/>
  <c r="K167" i="6" a="1"/>
  <c r="K167" i="6" s="1"/>
  <c r="AI166" i="6"/>
  <c r="AI166" i="6" a="1"/>
  <c r="AH166" i="6" a="1"/>
  <c r="AH166" i="6" s="1"/>
  <c r="AG166" i="6" a="1"/>
  <c r="AG166" i="6" s="1"/>
  <c r="AF166" i="6" a="1"/>
  <c r="AF166" i="6" s="1"/>
  <c r="AE166" i="6" a="1"/>
  <c r="AE166" i="6" s="1"/>
  <c r="AD166" i="6" a="1"/>
  <c r="AD166" i="6" s="1"/>
  <c r="AC166" i="6"/>
  <c r="AC166" i="6" a="1"/>
  <c r="AB166" i="6" a="1"/>
  <c r="AB166" i="6" s="1"/>
  <c r="AA166" i="6"/>
  <c r="AA166" i="6" a="1"/>
  <c r="Z166" i="6" a="1"/>
  <c r="Z166" i="6" s="1"/>
  <c r="Y166" i="6" a="1"/>
  <c r="Y166" i="6" s="1"/>
  <c r="X166" i="6" a="1"/>
  <c r="X166" i="6" s="1"/>
  <c r="W166" i="6" a="1"/>
  <c r="W166" i="6" s="1"/>
  <c r="V166" i="6" a="1"/>
  <c r="V166" i="6" s="1"/>
  <c r="U166" i="6"/>
  <c r="U166" i="6" a="1"/>
  <c r="T166" i="6" a="1"/>
  <c r="T166" i="6" s="1"/>
  <c r="S166" i="6"/>
  <c r="S166" i="6" a="1"/>
  <c r="R166" i="6" a="1"/>
  <c r="R166" i="6" s="1"/>
  <c r="Q166" i="6" a="1"/>
  <c r="Q166" i="6" s="1"/>
  <c r="P166" i="6" a="1"/>
  <c r="P166" i="6" s="1"/>
  <c r="O166" i="6" a="1"/>
  <c r="O166" i="6" s="1"/>
  <c r="N166" i="6" a="1"/>
  <c r="N166" i="6" s="1"/>
  <c r="M166" i="6"/>
  <c r="M166" i="6" a="1"/>
  <c r="L166" i="6" a="1"/>
  <c r="L166" i="6" s="1"/>
  <c r="K166" i="6"/>
  <c r="K166" i="6" a="1"/>
  <c r="AI165" i="6" a="1"/>
  <c r="AI165" i="6" s="1"/>
  <c r="AH165" i="6" a="1"/>
  <c r="AH165" i="6" s="1"/>
  <c r="AG165" i="6"/>
  <c r="AG165" i="6" a="1"/>
  <c r="AF165" i="6" a="1"/>
  <c r="AF165" i="6" s="1"/>
  <c r="AE165" i="6"/>
  <c r="AE165" i="6" a="1"/>
  <c r="AD165" i="6" a="1"/>
  <c r="AD165" i="6" s="1"/>
  <c r="AC165" i="6" a="1"/>
  <c r="AC165" i="6" s="1"/>
  <c r="AB165" i="6" a="1"/>
  <c r="AB165" i="6" s="1"/>
  <c r="AA165" i="6" a="1"/>
  <c r="AA165" i="6" s="1"/>
  <c r="Z165" i="6" a="1"/>
  <c r="Z165" i="6" s="1"/>
  <c r="Y165" i="6"/>
  <c r="Y165" i="6" a="1"/>
  <c r="X165" i="6" a="1"/>
  <c r="X165" i="6" s="1"/>
  <c r="W165" i="6"/>
  <c r="W165" i="6" a="1"/>
  <c r="V165" i="6" a="1"/>
  <c r="V165" i="6" s="1"/>
  <c r="U165" i="6" a="1"/>
  <c r="U165" i="6" s="1"/>
  <c r="T165" i="6" a="1"/>
  <c r="T165" i="6" s="1"/>
  <c r="S165" i="6" a="1"/>
  <c r="S165" i="6" s="1"/>
  <c r="R165" i="6" a="1"/>
  <c r="R165" i="6" s="1"/>
  <c r="Q165" i="6"/>
  <c r="Q165" i="6" a="1"/>
  <c r="P165" i="6" a="1"/>
  <c r="P165" i="6" s="1"/>
  <c r="O165" i="6"/>
  <c r="O165" i="6" a="1"/>
  <c r="N165" i="6" a="1"/>
  <c r="N165" i="6" s="1"/>
  <c r="M165" i="6" a="1"/>
  <c r="M165" i="6" s="1"/>
  <c r="L165" i="6" a="1"/>
  <c r="L165" i="6" s="1"/>
  <c r="K165" i="6" a="1"/>
  <c r="K165" i="6" s="1"/>
  <c r="AI164" i="6"/>
  <c r="AI164" i="6" a="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J83" i="5"/>
  <c r="I83" i="5"/>
  <c r="H83" i="5"/>
  <c r="G83" i="5"/>
  <c r="F83" i="5"/>
  <c r="E83" i="5"/>
  <c r="D83" i="5"/>
  <c r="E89" i="5" s="1"/>
  <c r="E90" i="5" s="1"/>
  <c r="B83" i="5"/>
  <c r="M82" i="5"/>
  <c r="L82" i="5"/>
  <c r="K82" i="5"/>
  <c r="J82" i="5"/>
  <c r="I82" i="5"/>
  <c r="H82" i="5"/>
  <c r="G82" i="5"/>
  <c r="F82" i="5"/>
  <c r="E82" i="5"/>
  <c r="D82" i="5"/>
  <c r="D89" i="5" s="1"/>
  <c r="D90" i="5" s="1"/>
  <c r="B82" i="5"/>
  <c r="M81" i="5"/>
  <c r="L81" i="5"/>
  <c r="K81" i="5"/>
  <c r="I81" i="5"/>
  <c r="J81" i="5" s="1"/>
  <c r="B10" i="5" s="1"/>
  <c r="H81" i="5"/>
  <c r="G81" i="5"/>
  <c r="F81" i="5"/>
  <c r="E81" i="5"/>
  <c r="D81" i="5"/>
  <c r="B81" i="5"/>
  <c r="M80" i="5"/>
  <c r="L80" i="5"/>
  <c r="K80" i="5"/>
  <c r="I80" i="5"/>
  <c r="J80" i="5" s="1"/>
  <c r="H80" i="5"/>
  <c r="G80" i="5"/>
  <c r="F80" i="5"/>
  <c r="E80" i="5"/>
  <c r="D80" i="5"/>
  <c r="B80" i="5"/>
  <c r="M79" i="5"/>
  <c r="L79" i="5"/>
  <c r="K79" i="5"/>
  <c r="J79" i="5"/>
  <c r="I79" i="5"/>
  <c r="H79" i="5"/>
  <c r="G79" i="5"/>
  <c r="F79" i="5"/>
  <c r="E79" i="5"/>
  <c r="D79" i="5"/>
  <c r="B79" i="5"/>
  <c r="M78" i="5"/>
  <c r="L78" i="5"/>
  <c r="K78" i="5"/>
  <c r="J78" i="5"/>
  <c r="I78" i="5"/>
  <c r="H78" i="5"/>
  <c r="G78" i="5"/>
  <c r="F78" i="5"/>
  <c r="E78" i="5"/>
  <c r="D78" i="5"/>
  <c r="B78" i="5"/>
  <c r="M77" i="5"/>
  <c r="L77" i="5"/>
  <c r="K77" i="5"/>
  <c r="I77" i="5"/>
  <c r="J77" i="5" s="1"/>
  <c r="B11" i="5" s="1"/>
  <c r="H77" i="5"/>
  <c r="G77" i="5"/>
  <c r="F77" i="5"/>
  <c r="E77" i="5"/>
  <c r="D77" i="5"/>
  <c r="B77" i="5"/>
  <c r="M76" i="5"/>
  <c r="L76" i="5"/>
  <c r="K76" i="5"/>
  <c r="I76" i="5"/>
  <c r="J76" i="5" s="1"/>
  <c r="B9" i="5" s="1"/>
  <c r="H76" i="5"/>
  <c r="G76" i="5"/>
  <c r="F76" i="5"/>
  <c r="E76" i="5"/>
  <c r="D76" i="5"/>
  <c r="C89" i="5" s="1"/>
  <c r="C90" i="5" s="1"/>
  <c r="B76" i="5"/>
  <c r="M75" i="5"/>
  <c r="L75" i="5"/>
  <c r="K75" i="5"/>
  <c r="J75" i="5"/>
  <c r="I75" i="5"/>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I65" i="5"/>
  <c r="J65" i="5" s="1"/>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D43" i="5" s="1"/>
  <c r="G43" i="5" s="1"/>
  <c r="B49" i="5"/>
  <c r="M44" i="5"/>
  <c r="L44" i="5"/>
  <c r="K44" i="5"/>
  <c r="I44" i="5"/>
  <c r="H44" i="5"/>
  <c r="G44" i="5"/>
  <c r="F44" i="5"/>
  <c r="E44" i="5"/>
  <c r="D44" i="5"/>
  <c r="B44" i="5"/>
  <c r="M43" i="5"/>
  <c r="L43" i="5"/>
  <c r="K43" i="5"/>
  <c r="I43" i="5"/>
  <c r="H43" i="5"/>
  <c r="F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J29" i="5"/>
  <c r="I29" i="5"/>
  <c r="J42" i="5" s="1"/>
  <c r="H29" i="5"/>
  <c r="G29" i="5"/>
  <c r="F29" i="5"/>
  <c r="E29" i="5"/>
  <c r="D29" i="5"/>
  <c r="B29" i="5"/>
  <c r="M28" i="5"/>
  <c r="L28" i="5"/>
  <c r="K28" i="5"/>
  <c r="I28" i="5"/>
  <c r="J41" i="5" s="1"/>
  <c r="H28" i="5"/>
  <c r="G28" i="5"/>
  <c r="F28" i="5"/>
  <c r="E28" i="5"/>
  <c r="D28" i="5"/>
  <c r="B28" i="5"/>
  <c r="M27" i="5"/>
  <c r="L27" i="5"/>
  <c r="K27" i="5"/>
  <c r="H27" i="5"/>
  <c r="G27" i="5"/>
  <c r="I27" i="5" s="1"/>
  <c r="F27" i="5"/>
  <c r="E27" i="5"/>
  <c r="D27" i="5"/>
  <c r="B27" i="5"/>
  <c r="B18" i="5"/>
  <c r="B17" i="5"/>
  <c r="B12" i="5"/>
  <c r="B6" i="5"/>
  <c r="P120" i="4"/>
  <c r="N98" i="4"/>
  <c r="N94" i="4"/>
  <c r="N90" i="4"/>
  <c r="N68" i="4"/>
  <c r="N63" i="4"/>
  <c r="N59" i="4"/>
  <c r="N55" i="4"/>
  <c r="N21" i="4"/>
  <c r="N17" i="4"/>
  <c r="N13" i="4"/>
  <c r="P62" i="3"/>
  <c r="P41" i="2"/>
  <c r="AF86" i="14" l="1"/>
  <c r="AI37" i="14"/>
  <c r="AI35" i="14"/>
  <c r="AI33" i="14"/>
  <c r="AI31" i="14"/>
  <c r="AI29" i="14"/>
  <c r="AI27" i="14"/>
  <c r="AI25" i="14"/>
  <c r="AD25" i="14"/>
  <c r="AH24" i="14"/>
  <c r="AD24" i="14"/>
  <c r="AH22" i="14"/>
  <c r="AD22" i="14"/>
  <c r="AI19" i="14"/>
  <c r="AE19" i="14"/>
  <c r="AH18" i="14"/>
  <c r="AD18" i="14"/>
  <c r="S2" i="14" a="1"/>
  <c r="S2" i="14" s="1"/>
  <c r="Q2" i="14" a="1"/>
  <c r="Q2" i="14" s="1"/>
  <c r="AI38" i="14"/>
  <c r="L2" i="14"/>
  <c r="O4" i="14"/>
  <c r="L6" i="14"/>
  <c r="M6" i="14" s="1"/>
  <c r="O8" i="14"/>
  <c r="L10" i="14"/>
  <c r="M10" i="14" s="1"/>
  <c r="O12" i="14"/>
  <c r="L14" i="14"/>
  <c r="M14" i="14" s="1"/>
  <c r="O16" i="14"/>
  <c r="AE93" i="14"/>
  <c r="AE92" i="14"/>
  <c r="AE91" i="14"/>
  <c r="AE90" i="14"/>
  <c r="AE89" i="14"/>
  <c r="AE88" i="14"/>
  <c r="AE87" i="14"/>
  <c r="AE86" i="14"/>
  <c r="AE85" i="14"/>
  <c r="AE84" i="14"/>
  <c r="AE83" i="14"/>
  <c r="AE82" i="14"/>
  <c r="AE81" i="14"/>
  <c r="AE80" i="14"/>
  <c r="AE79" i="14"/>
  <c r="AE78" i="14"/>
  <c r="AE77" i="14"/>
  <c r="AE76" i="14"/>
  <c r="AE75" i="14"/>
  <c r="AE74" i="14"/>
  <c r="AE73" i="14"/>
  <c r="AE72" i="14"/>
  <c r="AE71" i="14"/>
  <c r="AE70" i="14"/>
  <c r="AE69" i="14"/>
  <c r="AE68"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94" i="14"/>
  <c r="O17" i="14"/>
  <c r="AG18" i="14"/>
  <c r="O19" i="14"/>
  <c r="AD19" i="14"/>
  <c r="AH19" i="14"/>
  <c r="AE20" i="14"/>
  <c r="AI20" i="14"/>
  <c r="L21" i="14"/>
  <c r="M21" i="14" s="1"/>
  <c r="AF21" i="14"/>
  <c r="AG22" i="14"/>
  <c r="O23" i="14"/>
  <c r="AF23" i="14"/>
  <c r="AG24" i="14"/>
  <c r="AG25" i="14"/>
  <c r="AE26" i="14"/>
  <c r="AG27" i="14"/>
  <c r="AE28" i="14"/>
  <c r="AG29" i="14"/>
  <c r="AE30" i="14"/>
  <c r="AG31" i="14"/>
  <c r="AE32" i="14"/>
  <c r="AG33" i="14"/>
  <c r="AE34" i="14"/>
  <c r="AG35" i="14"/>
  <c r="AE36" i="14"/>
  <c r="AG37" i="14"/>
  <c r="L38" i="14"/>
  <c r="M38" i="14" s="1"/>
  <c r="AF39" i="14"/>
  <c r="AF40" i="14"/>
  <c r="AF41" i="14"/>
  <c r="AF42" i="14"/>
  <c r="AF43" i="14"/>
  <c r="AF44" i="14"/>
  <c r="AF45" i="14"/>
  <c r="AF46" i="14"/>
  <c r="AF47" i="14"/>
  <c r="AF48" i="14"/>
  <c r="AF49" i="14"/>
  <c r="AF50" i="14"/>
  <c r="AF51" i="14"/>
  <c r="AF52" i="14"/>
  <c r="AF53" i="14"/>
  <c r="AF54" i="14"/>
  <c r="AF55" i="14"/>
  <c r="AF56" i="14"/>
  <c r="AF57" i="14"/>
  <c r="AF58" i="14"/>
  <c r="AF59" i="14"/>
  <c r="AF60" i="14"/>
  <c r="AF61" i="14"/>
  <c r="AF62" i="14"/>
  <c r="AF63" i="14"/>
  <c r="AF64" i="14"/>
  <c r="AF65" i="14"/>
  <c r="AF66" i="14"/>
  <c r="AF67" i="14"/>
  <c r="AF68" i="14"/>
  <c r="AF69" i="14"/>
  <c r="AF70" i="14"/>
  <c r="AF71" i="14"/>
  <c r="AF72" i="14"/>
  <c r="AF73" i="14"/>
  <c r="AF74" i="14"/>
  <c r="AF75" i="14"/>
  <c r="AF76" i="14"/>
  <c r="AF77" i="14"/>
  <c r="AF78" i="14"/>
  <c r="AF79" i="14"/>
  <c r="AF80" i="14"/>
  <c r="AF81" i="14"/>
  <c r="AF82" i="14"/>
  <c r="AF83" i="14"/>
  <c r="AF84" i="14"/>
  <c r="AF85" i="14"/>
  <c r="M2" i="14"/>
  <c r="L3" i="14"/>
  <c r="L7" i="14"/>
  <c r="L11" i="14"/>
  <c r="L15" i="14"/>
  <c r="AF94" i="14"/>
  <c r="AG94" i="14"/>
  <c r="AG93" i="14"/>
  <c r="AG92" i="14"/>
  <c r="AG91" i="14"/>
  <c r="AG90" i="14"/>
  <c r="AG89" i="14"/>
  <c r="AG88" i="14"/>
  <c r="AG87" i="14"/>
  <c r="AG86" i="14"/>
  <c r="AG85" i="14"/>
  <c r="AG84" i="14"/>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AG42" i="14"/>
  <c r="AG41" i="14"/>
  <c r="AG40" i="14"/>
  <c r="AG39" i="14"/>
  <c r="AG38" i="14"/>
  <c r="AF93" i="14"/>
  <c r="AF92" i="14"/>
  <c r="AF91" i="14"/>
  <c r="AF90" i="14"/>
  <c r="AF89" i="14"/>
  <c r="AF88" i="14"/>
  <c r="AF87" i="14"/>
  <c r="L20" i="14"/>
  <c r="AF20" i="14"/>
  <c r="AG21" i="14"/>
  <c r="AG23" i="14"/>
  <c r="L26" i="14"/>
  <c r="AF26" i="14"/>
  <c r="L28" i="14"/>
  <c r="AF28" i="14"/>
  <c r="L30" i="14"/>
  <c r="AF30" i="14"/>
  <c r="L32" i="14"/>
  <c r="AF32" i="14"/>
  <c r="AF34" i="14"/>
  <c r="L36" i="14"/>
  <c r="AF36" i="14"/>
  <c r="M97" i="14"/>
  <c r="L94" i="14"/>
  <c r="M94" i="14" s="1"/>
  <c r="L93" i="14"/>
  <c r="L92" i="14"/>
  <c r="L91" i="14"/>
  <c r="L90" i="14"/>
  <c r="M90" i="14" s="1"/>
  <c r="L89" i="14"/>
  <c r="L88" i="14"/>
  <c r="L87" i="14"/>
  <c r="L86" i="14"/>
  <c r="L85" i="14"/>
  <c r="L84" i="14"/>
  <c r="L83" i="14"/>
  <c r="L82" i="14"/>
  <c r="L81" i="14"/>
  <c r="L80" i="14"/>
  <c r="L79" i="14"/>
  <c r="L78" i="14"/>
  <c r="L77" i="14"/>
  <c r="L76" i="14"/>
  <c r="L75" i="14"/>
  <c r="L74" i="14"/>
  <c r="L73" i="14"/>
  <c r="L72" i="14"/>
  <c r="L71" i="14"/>
  <c r="L70" i="14"/>
  <c r="L69" i="14"/>
  <c r="L68" i="14"/>
  <c r="L67" i="14"/>
  <c r="L66" i="14"/>
  <c r="L65" i="14"/>
  <c r="L64" i="14"/>
  <c r="L63" i="14"/>
  <c r="L62" i="14"/>
  <c r="L61" i="14"/>
  <c r="L60" i="14"/>
  <c r="L59" i="14"/>
  <c r="L58" i="14"/>
  <c r="L57" i="14"/>
  <c r="L56" i="14"/>
  <c r="L55" i="14"/>
  <c r="L54" i="14"/>
  <c r="L53" i="14"/>
  <c r="L52" i="14"/>
  <c r="L51" i="14"/>
  <c r="L50" i="14"/>
  <c r="L49" i="14"/>
  <c r="L48" i="14"/>
  <c r="L47" i="14"/>
  <c r="L46" i="14"/>
  <c r="L45" i="14"/>
  <c r="L44" i="14"/>
  <c r="L43" i="14"/>
  <c r="L42" i="14"/>
  <c r="L41" i="14"/>
  <c r="L40" i="14"/>
  <c r="L39" i="14"/>
  <c r="L96" i="14"/>
  <c r="M96" i="14" s="1"/>
  <c r="L95" i="14"/>
  <c r="M95" i="14" s="1"/>
  <c r="L97" i="14"/>
  <c r="M93" i="14"/>
  <c r="M92" i="14"/>
  <c r="M91" i="14"/>
  <c r="M89" i="14"/>
  <c r="M88" i="14"/>
  <c r="M87" i="14"/>
  <c r="O95" i="14"/>
  <c r="O97" i="14"/>
  <c r="O93" i="14"/>
  <c r="O92" i="14"/>
  <c r="O91" i="14"/>
  <c r="O90" i="14"/>
  <c r="O89" i="14"/>
  <c r="O88" i="14"/>
  <c r="O87"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96" i="14"/>
  <c r="O94" i="14"/>
  <c r="M3" i="14"/>
  <c r="L4" i="14"/>
  <c r="O6" i="14"/>
  <c r="M7" i="14"/>
  <c r="L8" i="14"/>
  <c r="O10" i="14"/>
  <c r="M11" i="14"/>
  <c r="L12" i="14"/>
  <c r="O14" i="14"/>
  <c r="M15" i="14"/>
  <c r="L16" i="14"/>
  <c r="AA98" i="14"/>
  <c r="AI93" i="14"/>
  <c r="AI92" i="14"/>
  <c r="AI91" i="14"/>
  <c r="AI90" i="14"/>
  <c r="AI89" i="14"/>
  <c r="AI88" i="14"/>
  <c r="AI87" i="14"/>
  <c r="AI86" i="14"/>
  <c r="AI85" i="14"/>
  <c r="AI84" i="14"/>
  <c r="AI83" i="14"/>
  <c r="AI82" i="14"/>
  <c r="AI81" i="14"/>
  <c r="AI80" i="14"/>
  <c r="AI79" i="14"/>
  <c r="AI78" i="14"/>
  <c r="AI77" i="14"/>
  <c r="AI76" i="14"/>
  <c r="AI75" i="14"/>
  <c r="AI74" i="14"/>
  <c r="AI73" i="14"/>
  <c r="AI72" i="14"/>
  <c r="AI71" i="14"/>
  <c r="AI70" i="14"/>
  <c r="AI69"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I94" i="14"/>
  <c r="AH94" i="14"/>
  <c r="L17" i="14"/>
  <c r="M17" i="14" s="1"/>
  <c r="AE18" i="14"/>
  <c r="AI18" i="14"/>
  <c r="L19" i="14"/>
  <c r="AF19" i="14"/>
  <c r="M20" i="14"/>
  <c r="AG20" i="14"/>
  <c r="O21" i="14"/>
  <c r="AD21" i="14"/>
  <c r="AH21" i="14"/>
  <c r="AE22" i="14"/>
  <c r="AI22" i="14"/>
  <c r="L23" i="14"/>
  <c r="AD23" i="14"/>
  <c r="AH23" i="14"/>
  <c r="AE24" i="14"/>
  <c r="AI24" i="14"/>
  <c r="L25" i="14"/>
  <c r="AE25" i="14"/>
  <c r="M26" i="14"/>
  <c r="AG26" i="14"/>
  <c r="AE27" i="14"/>
  <c r="M28" i="14"/>
  <c r="AG28" i="14"/>
  <c r="AE29" i="14"/>
  <c r="M30" i="14"/>
  <c r="AG30" i="14"/>
  <c r="AE31" i="14"/>
  <c r="M32" i="14"/>
  <c r="AG32" i="14"/>
  <c r="AE33" i="14"/>
  <c r="M34" i="14"/>
  <c r="AG34" i="14"/>
  <c r="AE35" i="14"/>
  <c r="M36" i="14"/>
  <c r="AG36" i="14"/>
  <c r="AE37" i="14"/>
  <c r="AE38" i="14"/>
  <c r="O3" i="14"/>
  <c r="M4" i="14"/>
  <c r="L5" i="14"/>
  <c r="M5" i="14" s="1"/>
  <c r="O7" i="14"/>
  <c r="M8" i="14"/>
  <c r="L9" i="14"/>
  <c r="M9" i="14" s="1"/>
  <c r="O11" i="14"/>
  <c r="M12" i="14"/>
  <c r="L13" i="14"/>
  <c r="M13" i="14" s="1"/>
  <c r="O15" i="14"/>
  <c r="M16" i="14"/>
  <c r="L18" i="14"/>
  <c r="M18" i="14" s="1"/>
  <c r="AF18" i="14"/>
  <c r="M19" i="14"/>
  <c r="AG19" i="14"/>
  <c r="O20" i="14"/>
  <c r="AD20" i="14"/>
  <c r="AH20" i="14"/>
  <c r="AE21" i="14"/>
  <c r="AI21" i="14"/>
  <c r="L22" i="14"/>
  <c r="M22" i="14" s="1"/>
  <c r="AF22" i="14"/>
  <c r="M23" i="14"/>
  <c r="AE23" i="14"/>
  <c r="AI23" i="14"/>
  <c r="L24" i="14"/>
  <c r="M24" i="14" s="1"/>
  <c r="AF24" i="14"/>
  <c r="M25" i="14"/>
  <c r="AF25" i="14"/>
  <c r="O26" i="14"/>
  <c r="AI26" i="14"/>
  <c r="L27" i="14"/>
  <c r="M27" i="14" s="1"/>
  <c r="AF27" i="14"/>
  <c r="O28" i="14"/>
  <c r="AI28" i="14"/>
  <c r="L29" i="14"/>
  <c r="M29" i="14" s="1"/>
  <c r="AF29" i="14"/>
  <c r="O30" i="14"/>
  <c r="AI30" i="14"/>
  <c r="L31" i="14"/>
  <c r="M31" i="14" s="1"/>
  <c r="AF31" i="14"/>
  <c r="O32" i="14"/>
  <c r="AI32" i="14"/>
  <c r="L33" i="14"/>
  <c r="M33" i="14" s="1"/>
  <c r="AF33" i="14"/>
  <c r="O34" i="14"/>
  <c r="AI34" i="14"/>
  <c r="L35" i="14"/>
  <c r="M35" i="14" s="1"/>
  <c r="AF35" i="14"/>
  <c r="O36" i="14"/>
  <c r="AI36" i="14"/>
  <c r="L37" i="14"/>
  <c r="M37" i="14" s="1"/>
  <c r="AF37" i="14"/>
  <c r="AF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H48" i="11"/>
  <c r="H42" i="11"/>
  <c r="H38" i="11"/>
  <c r="H32" i="11"/>
  <c r="H26" i="11"/>
  <c r="H22" i="11"/>
  <c r="H16" i="11"/>
  <c r="I51" i="11"/>
  <c r="K14" i="11" s="1"/>
  <c r="P14" i="11" s="1"/>
  <c r="H47" i="11"/>
  <c r="H41" i="11"/>
  <c r="H35" i="11"/>
  <c r="H31" i="11"/>
  <c r="H25" i="11"/>
  <c r="H21" i="11"/>
  <c r="H15" i="11"/>
  <c r="H44" i="11"/>
  <c r="H40" i="11"/>
  <c r="H34" i="11"/>
  <c r="H28" i="11"/>
  <c r="H24" i="11"/>
  <c r="H18" i="11"/>
  <c r="H14" i="11"/>
  <c r="H49" i="11"/>
  <c r="J49" i="11" s="1"/>
  <c r="H43" i="11"/>
  <c r="H39" i="11"/>
  <c r="H33" i="11"/>
  <c r="H27" i="11"/>
  <c r="H23" i="11"/>
  <c r="J23" i="11" s="1"/>
  <c r="H17" i="11"/>
  <c r="K22" i="11"/>
  <c r="P22" i="11" s="1"/>
  <c r="K26" i="11"/>
  <c r="P26" i="11" s="1"/>
  <c r="K28" i="11"/>
  <c r="P28" i="11" s="1"/>
  <c r="K49" i="11"/>
  <c r="F44" i="11"/>
  <c r="K44" i="11" s="1"/>
  <c r="P44" i="11" s="1"/>
  <c r="F40" i="11"/>
  <c r="K40" i="11" s="1"/>
  <c r="P40" i="11" s="1"/>
  <c r="F34" i="11"/>
  <c r="F28" i="11"/>
  <c r="F24" i="11"/>
  <c r="K24" i="11" s="1"/>
  <c r="P24" i="11" s="1"/>
  <c r="F18" i="11"/>
  <c r="F14" i="11"/>
  <c r="F49" i="11"/>
  <c r="F43" i="11"/>
  <c r="F39" i="11"/>
  <c r="F33" i="11"/>
  <c r="K33" i="11" s="1"/>
  <c r="P33" i="11" s="1"/>
  <c r="F27" i="11"/>
  <c r="F23" i="11"/>
  <c r="F17" i="11"/>
  <c r="K17" i="11" s="1"/>
  <c r="P17" i="11" s="1"/>
  <c r="F48" i="11"/>
  <c r="F42" i="11"/>
  <c r="K42" i="11" s="1"/>
  <c r="P42" i="11" s="1"/>
  <c r="F38" i="11"/>
  <c r="K38" i="11" s="1"/>
  <c r="P38" i="11" s="1"/>
  <c r="F32" i="11"/>
  <c r="F26" i="11"/>
  <c r="F22" i="11"/>
  <c r="F16" i="11"/>
  <c r="F47" i="11"/>
  <c r="F41" i="11"/>
  <c r="F35" i="11"/>
  <c r="F31" i="11"/>
  <c r="F25" i="11"/>
  <c r="F21" i="11"/>
  <c r="F15" i="11"/>
  <c r="K21" i="11"/>
  <c r="P21" i="11" s="1"/>
  <c r="K25" i="11"/>
  <c r="P25" i="11" s="1"/>
  <c r="K41" i="11"/>
  <c r="P41" i="11" s="1"/>
  <c r="E19" i="10"/>
  <c r="G19" i="10"/>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J2" i="6"/>
  <c r="Q4" i="6" s="1"/>
  <c r="E157" i="6"/>
  <c r="E161" i="6"/>
  <c r="E162" i="6"/>
  <c r="E165" i="6"/>
  <c r="E166" i="6"/>
  <c r="E169" i="6"/>
  <c r="E170" i="6"/>
  <c r="E173" i="6"/>
  <c r="E174" i="6"/>
  <c r="E177" i="6"/>
  <c r="E178" i="6"/>
  <c r="E181" i="6"/>
  <c r="E182" i="6"/>
  <c r="E185" i="6"/>
  <c r="E186" i="6"/>
  <c r="E189" i="6"/>
  <c r="E190" i="6"/>
  <c r="E193" i="6"/>
  <c r="E194" i="6"/>
  <c r="E197" i="6"/>
  <c r="E198" i="6"/>
  <c r="E201" i="6"/>
  <c r="E202" i="6"/>
  <c r="E205" i="6"/>
  <c r="E206" i="6"/>
  <c r="E209" i="6"/>
  <c r="E210"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F804" i="6"/>
  <c r="F803" i="6"/>
  <c r="F802" i="6"/>
  <c r="F801" i="6"/>
  <c r="F800" i="6"/>
  <c r="F799" i="6"/>
  <c r="F798" i="6"/>
  <c r="F797" i="6"/>
  <c r="F796" i="6"/>
  <c r="F795" i="6"/>
  <c r="E804" i="6"/>
  <c r="E803" i="6"/>
  <c r="E802" i="6"/>
  <c r="E801" i="6"/>
  <c r="E800" i="6"/>
  <c r="E799" i="6"/>
  <c r="F793" i="6"/>
  <c r="F792" i="6"/>
  <c r="F791" i="6"/>
  <c r="F790" i="6"/>
  <c r="F789" i="6"/>
  <c r="E793" i="6"/>
  <c r="E798" i="6"/>
  <c r="E797" i="6"/>
  <c r="E796" i="6"/>
  <c r="E795" i="6"/>
  <c r="F794" i="6"/>
  <c r="E794" i="6"/>
  <c r="E792" i="6"/>
  <c r="E791" i="6"/>
  <c r="E790" i="6"/>
  <c r="E789" i="6"/>
  <c r="E787" i="6"/>
  <c r="E785" i="6"/>
  <c r="E783" i="6"/>
  <c r="F788" i="6"/>
  <c r="F786" i="6"/>
  <c r="E788" i="6"/>
  <c r="E786" i="6"/>
  <c r="E784" i="6"/>
  <c r="E782" i="6"/>
  <c r="F787" i="6"/>
  <c r="F785" i="6"/>
  <c r="F783" i="6"/>
  <c r="F781" i="6"/>
  <c r="F780" i="6"/>
  <c r="F779" i="6"/>
  <c r="F784" i="6"/>
  <c r="E780" i="6"/>
  <c r="F782"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E781" i="6"/>
  <c r="E779" i="6"/>
  <c r="E778" i="6"/>
  <c r="E777" i="6"/>
  <c r="E776" i="6"/>
  <c r="E775" i="6"/>
  <c r="E774" i="6"/>
  <c r="E773" i="6"/>
  <c r="E772" i="6"/>
  <c r="E771" i="6"/>
  <c r="E770" i="6"/>
  <c r="E769" i="6"/>
  <c r="E767" i="6"/>
  <c r="E765" i="6"/>
  <c r="E763" i="6"/>
  <c r="E761" i="6"/>
  <c r="E759" i="6"/>
  <c r="E757" i="6"/>
  <c r="E755" i="6"/>
  <c r="E753" i="6"/>
  <c r="E751" i="6"/>
  <c r="E749" i="6"/>
  <c r="E747" i="6"/>
  <c r="E746" i="6"/>
  <c r="E745" i="6"/>
  <c r="E744" i="6"/>
  <c r="E743" i="6"/>
  <c r="E742" i="6"/>
  <c r="E741" i="6"/>
  <c r="E740" i="6"/>
  <c r="E739" i="6"/>
  <c r="E738" i="6"/>
  <c r="E737" i="6"/>
  <c r="E736" i="6"/>
  <c r="E735" i="6"/>
  <c r="E734" i="6"/>
  <c r="E733" i="6"/>
  <c r="E768" i="6"/>
  <c r="E766" i="6"/>
  <c r="E764" i="6"/>
  <c r="E762" i="6"/>
  <c r="E760" i="6"/>
  <c r="E758" i="6"/>
  <c r="E756" i="6"/>
  <c r="E754" i="6"/>
  <c r="E752" i="6"/>
  <c r="E750" i="6"/>
  <c r="E748" i="6"/>
  <c r="F747" i="6"/>
  <c r="F746" i="6"/>
  <c r="F745" i="6"/>
  <c r="F744" i="6"/>
  <c r="F743" i="6"/>
  <c r="F742" i="6"/>
  <c r="F741" i="6"/>
  <c r="F740" i="6"/>
  <c r="F739" i="6"/>
  <c r="F738" i="6"/>
  <c r="F737" i="6"/>
  <c r="F736" i="6"/>
  <c r="F735" i="6"/>
  <c r="F734" i="6"/>
  <c r="F733" i="6"/>
  <c r="F732" i="6"/>
  <c r="F731" i="6"/>
  <c r="F730" i="6"/>
  <c r="F729" i="6"/>
  <c r="F728" i="6"/>
  <c r="F727" i="6"/>
  <c r="F726" i="6"/>
  <c r="F725" i="6"/>
  <c r="E732" i="6"/>
  <c r="E730" i="6"/>
  <c r="E728" i="6"/>
  <c r="E726" i="6"/>
  <c r="E729" i="6"/>
  <c r="E723" i="6"/>
  <c r="E721" i="6"/>
  <c r="E720" i="6"/>
  <c r="E719" i="6"/>
  <c r="E731" i="6"/>
  <c r="E725" i="6"/>
  <c r="F724" i="6"/>
  <c r="F722" i="6"/>
  <c r="E724" i="6"/>
  <c r="E722" i="6"/>
  <c r="F717" i="6"/>
  <c r="E727" i="6"/>
  <c r="F721" i="6"/>
  <c r="F720" i="6"/>
  <c r="F719" i="6"/>
  <c r="E717" i="6"/>
  <c r="E715" i="6"/>
  <c r="E713" i="6"/>
  <c r="E711" i="6"/>
  <c r="F723" i="6"/>
  <c r="F718" i="6"/>
  <c r="F716" i="6"/>
  <c r="F713" i="6"/>
  <c r="F710" i="6"/>
  <c r="F709" i="6"/>
  <c r="F707" i="6"/>
  <c r="F705" i="6"/>
  <c r="F703" i="6"/>
  <c r="F701" i="6"/>
  <c r="F699" i="6"/>
  <c r="F697" i="6"/>
  <c r="F695" i="6"/>
  <c r="F693" i="6"/>
  <c r="F691" i="6"/>
  <c r="F689" i="6"/>
  <c r="F715" i="6"/>
  <c r="F712" i="6"/>
  <c r="E710" i="6"/>
  <c r="E709" i="6"/>
  <c r="E707" i="6"/>
  <c r="E705" i="6"/>
  <c r="E703" i="6"/>
  <c r="E701" i="6"/>
  <c r="E699" i="6"/>
  <c r="E697" i="6"/>
  <c r="E695" i="6"/>
  <c r="E693" i="6"/>
  <c r="E691" i="6"/>
  <c r="E689" i="6"/>
  <c r="E718" i="6"/>
  <c r="E716" i="6"/>
  <c r="F714" i="6"/>
  <c r="E712" i="6"/>
  <c r="F708" i="6"/>
  <c r="F706" i="6"/>
  <c r="F704" i="6"/>
  <c r="F702" i="6"/>
  <c r="F700" i="6"/>
  <c r="F698" i="6"/>
  <c r="F696" i="6"/>
  <c r="F694" i="6"/>
  <c r="F692" i="6"/>
  <c r="F690" i="6"/>
  <c r="E714" i="6"/>
  <c r="F711" i="6"/>
  <c r="E708" i="6"/>
  <c r="E706" i="6"/>
  <c r="E704" i="6"/>
  <c r="E702" i="6"/>
  <c r="E700" i="6"/>
  <c r="E698" i="6"/>
  <c r="E696" i="6"/>
  <c r="E694" i="6"/>
  <c r="E692" i="6"/>
  <c r="E690" i="6"/>
  <c r="F688" i="6"/>
  <c r="F687" i="6"/>
  <c r="F686" i="6"/>
  <c r="F685" i="6"/>
  <c r="F684" i="6"/>
  <c r="F683" i="6"/>
  <c r="F682" i="6"/>
  <c r="F681" i="6"/>
  <c r="F680" i="6"/>
  <c r="F679" i="6"/>
  <c r="F678" i="6"/>
  <c r="F677" i="6"/>
  <c r="F676" i="6"/>
  <c r="F675" i="6"/>
  <c r="F674" i="6"/>
  <c r="F673" i="6"/>
  <c r="F672" i="6"/>
  <c r="E688" i="6"/>
  <c r="E687" i="6"/>
  <c r="E686" i="6"/>
  <c r="E685" i="6"/>
  <c r="E684" i="6"/>
  <c r="E683" i="6"/>
  <c r="E682" i="6"/>
  <c r="E681" i="6"/>
  <c r="E680" i="6"/>
  <c r="E679" i="6"/>
  <c r="E678" i="6"/>
  <c r="E677" i="6"/>
  <c r="E676" i="6"/>
  <c r="E675" i="6"/>
  <c r="E674" i="6"/>
  <c r="E673" i="6"/>
  <c r="E672" i="6"/>
  <c r="F671" i="6"/>
  <c r="F670" i="6"/>
  <c r="F669" i="6"/>
  <c r="F668" i="6"/>
  <c r="F667" i="6"/>
  <c r="F666" i="6"/>
  <c r="F664" i="6"/>
  <c r="F662" i="6"/>
  <c r="E664" i="6"/>
  <c r="E662"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65" i="6"/>
  <c r="F663" i="6"/>
  <c r="F661" i="6"/>
  <c r="E660" i="6"/>
  <c r="E659" i="6"/>
  <c r="E658" i="6"/>
  <c r="E657" i="6"/>
  <c r="E671" i="6"/>
  <c r="E670" i="6"/>
  <c r="E669" i="6"/>
  <c r="E668" i="6"/>
  <c r="E667" i="6"/>
  <c r="E666" i="6"/>
  <c r="E665" i="6"/>
  <c r="E663" i="6"/>
  <c r="E661"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F614" i="6"/>
  <c r="F613" i="6"/>
  <c r="F612" i="6"/>
  <c r="F611" i="6"/>
  <c r="F610" i="6"/>
  <c r="F609" i="6"/>
  <c r="F608" i="6"/>
  <c r="F607" i="6"/>
  <c r="F606" i="6"/>
  <c r="F605" i="6"/>
  <c r="F604" i="6"/>
  <c r="F603" i="6"/>
  <c r="F602" i="6"/>
  <c r="F601" i="6"/>
  <c r="F600" i="6"/>
  <c r="F599" i="6"/>
  <c r="F598" i="6"/>
  <c r="E614" i="6"/>
  <c r="E613" i="6"/>
  <c r="E612" i="6"/>
  <c r="E611" i="6"/>
  <c r="E610" i="6"/>
  <c r="F597" i="6"/>
  <c r="F595" i="6"/>
  <c r="F593" i="6"/>
  <c r="F591" i="6"/>
  <c r="E597" i="6"/>
  <c r="E595" i="6"/>
  <c r="E593" i="6"/>
  <c r="E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96" i="6"/>
  <c r="F594" i="6"/>
  <c r="F592" i="6"/>
  <c r="E590" i="6"/>
  <c r="E589" i="6"/>
  <c r="E588" i="6"/>
  <c r="E609" i="6"/>
  <c r="E608" i="6"/>
  <c r="E607" i="6"/>
  <c r="E606" i="6"/>
  <c r="E605" i="6"/>
  <c r="E604" i="6"/>
  <c r="E603" i="6"/>
  <c r="E602" i="6"/>
  <c r="E601" i="6"/>
  <c r="E600" i="6"/>
  <c r="E599" i="6"/>
  <c r="E598" i="6"/>
  <c r="E596" i="6"/>
  <c r="E594" i="6"/>
  <c r="E592"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E545" i="6"/>
  <c r="E544" i="6"/>
  <c r="E543" i="6"/>
  <c r="E542" i="6"/>
  <c r="E541" i="6"/>
  <c r="E540" i="6"/>
  <c r="E539" i="6"/>
  <c r="E53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E450" i="6"/>
  <c r="E449" i="6"/>
  <c r="E448" i="6"/>
  <c r="E447" i="6"/>
  <c r="E446" i="6"/>
  <c r="E445" i="6"/>
  <c r="E444" i="6"/>
  <c r="E443" i="6"/>
  <c r="E442" i="6"/>
  <c r="E441"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E359" i="6"/>
  <c r="E358" i="6"/>
  <c r="E357" i="6"/>
  <c r="E356" i="6"/>
  <c r="E355" i="6"/>
  <c r="E354" i="6"/>
  <c r="E353" i="6"/>
  <c r="E352" i="6"/>
  <c r="E351" i="6"/>
  <c r="E350" i="6"/>
  <c r="E349" i="6"/>
  <c r="E348" i="6"/>
  <c r="E347" i="6"/>
  <c r="E346" i="6"/>
  <c r="E345" i="6"/>
  <c r="E344" i="6"/>
  <c r="E343" i="6"/>
  <c r="J3" i="6"/>
  <c r="G11"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H804" i="6"/>
  <c r="H803" i="6"/>
  <c r="H802" i="6"/>
  <c r="H801" i="6"/>
  <c r="H800" i="6"/>
  <c r="H799" i="6"/>
  <c r="G804" i="6"/>
  <c r="G803" i="6"/>
  <c r="G802" i="6"/>
  <c r="G801" i="6"/>
  <c r="G800" i="6"/>
  <c r="G799" i="6"/>
  <c r="H798" i="6"/>
  <c r="H797" i="6"/>
  <c r="H796" i="6"/>
  <c r="H795" i="6"/>
  <c r="H794" i="6"/>
  <c r="G798" i="6"/>
  <c r="G797" i="6"/>
  <c r="G796" i="6"/>
  <c r="G795" i="6"/>
  <c r="G794" i="6"/>
  <c r="H793" i="6"/>
  <c r="H792" i="6"/>
  <c r="H791" i="6"/>
  <c r="H790" i="6"/>
  <c r="H789" i="6"/>
  <c r="H788" i="6"/>
  <c r="H787" i="6"/>
  <c r="H786" i="6"/>
  <c r="H785" i="6"/>
  <c r="H784" i="6"/>
  <c r="H783" i="6"/>
  <c r="H782" i="6"/>
  <c r="G793" i="6"/>
  <c r="G788" i="6"/>
  <c r="G786" i="6"/>
  <c r="G784" i="6"/>
  <c r="G787" i="6"/>
  <c r="G785" i="6"/>
  <c r="G783" i="6"/>
  <c r="G792" i="6"/>
  <c r="G791" i="6"/>
  <c r="G790" i="6"/>
  <c r="G789" i="6"/>
  <c r="G780" i="6"/>
  <c r="H778" i="6"/>
  <c r="H777" i="6"/>
  <c r="H776" i="6"/>
  <c r="H775" i="6"/>
  <c r="H774" i="6"/>
  <c r="H773" i="6"/>
  <c r="H772" i="6"/>
  <c r="G782" i="6"/>
  <c r="H781" i="6"/>
  <c r="H779" i="6"/>
  <c r="G778" i="6"/>
  <c r="G777" i="6"/>
  <c r="G776" i="6"/>
  <c r="G775" i="6"/>
  <c r="G774" i="6"/>
  <c r="G773" i="6"/>
  <c r="G772" i="6"/>
  <c r="G771" i="6"/>
  <c r="G770" i="6"/>
  <c r="G769" i="6"/>
  <c r="G781" i="6"/>
  <c r="G779" i="6"/>
  <c r="H780" i="6"/>
  <c r="H769" i="6"/>
  <c r="H768" i="6"/>
  <c r="H766" i="6"/>
  <c r="H764" i="6"/>
  <c r="H762" i="6"/>
  <c r="H760" i="6"/>
  <c r="H758" i="6"/>
  <c r="H756" i="6"/>
  <c r="H754" i="6"/>
  <c r="H752" i="6"/>
  <c r="H750" i="6"/>
  <c r="H748" i="6"/>
  <c r="H770" i="6"/>
  <c r="G768" i="6"/>
  <c r="G766" i="6"/>
  <c r="G764" i="6"/>
  <c r="G762" i="6"/>
  <c r="G760" i="6"/>
  <c r="G758" i="6"/>
  <c r="G756" i="6"/>
  <c r="G754" i="6"/>
  <c r="H767" i="6"/>
  <c r="H765" i="6"/>
  <c r="H763" i="6"/>
  <c r="H761" i="6"/>
  <c r="H759" i="6"/>
  <c r="H757" i="6"/>
  <c r="H755" i="6"/>
  <c r="H753" i="6"/>
  <c r="H751" i="6"/>
  <c r="H749" i="6"/>
  <c r="G747" i="6"/>
  <c r="G746" i="6"/>
  <c r="G745" i="6"/>
  <c r="G744" i="6"/>
  <c r="G743" i="6"/>
  <c r="G742" i="6"/>
  <c r="G741" i="6"/>
  <c r="G740" i="6"/>
  <c r="H771" i="6"/>
  <c r="G767" i="6"/>
  <c r="G765" i="6"/>
  <c r="G763" i="6"/>
  <c r="G761" i="6"/>
  <c r="G759" i="6"/>
  <c r="G757" i="6"/>
  <c r="G755" i="6"/>
  <c r="G753" i="6"/>
  <c r="G751" i="6"/>
  <c r="G749" i="6"/>
  <c r="H746" i="6"/>
  <c r="H742" i="6"/>
  <c r="G752" i="6"/>
  <c r="G748" i="6"/>
  <c r="H747" i="6"/>
  <c r="H743" i="6"/>
  <c r="H739" i="6"/>
  <c r="H738" i="6"/>
  <c r="H737" i="6"/>
  <c r="H736" i="6"/>
  <c r="H735" i="6"/>
  <c r="H734" i="6"/>
  <c r="H733" i="6"/>
  <c r="H731" i="6"/>
  <c r="H729" i="6"/>
  <c r="H727" i="6"/>
  <c r="H725" i="6"/>
  <c r="H724" i="6"/>
  <c r="H723" i="6"/>
  <c r="H722" i="6"/>
  <c r="H744" i="6"/>
  <c r="H740" i="6"/>
  <c r="G739" i="6"/>
  <c r="G738" i="6"/>
  <c r="G737" i="6"/>
  <c r="G736" i="6"/>
  <c r="G735" i="6"/>
  <c r="G734" i="6"/>
  <c r="G733" i="6"/>
  <c r="G731" i="6"/>
  <c r="G729" i="6"/>
  <c r="G727" i="6"/>
  <c r="G750" i="6"/>
  <c r="H745" i="6"/>
  <c r="G732" i="6"/>
  <c r="H726" i="6"/>
  <c r="G725" i="6"/>
  <c r="G724" i="6"/>
  <c r="G722" i="6"/>
  <c r="H741" i="6"/>
  <c r="H728" i="6"/>
  <c r="G726" i="6"/>
  <c r="H721" i="6"/>
  <c r="H720" i="6"/>
  <c r="H719" i="6"/>
  <c r="H718" i="6"/>
  <c r="H717" i="6"/>
  <c r="H716" i="6"/>
  <c r="H715" i="6"/>
  <c r="H714" i="6"/>
  <c r="H713" i="6"/>
  <c r="H712" i="6"/>
  <c r="H711" i="6"/>
  <c r="H710" i="6"/>
  <c r="H730" i="6"/>
  <c r="G728" i="6"/>
  <c r="G723" i="6"/>
  <c r="G721" i="6"/>
  <c r="G720" i="6"/>
  <c r="G719" i="6"/>
  <c r="G718" i="6"/>
  <c r="G716" i="6"/>
  <c r="G714" i="6"/>
  <c r="G712" i="6"/>
  <c r="G710" i="6"/>
  <c r="H709" i="6"/>
  <c r="H708" i="6"/>
  <c r="H707" i="6"/>
  <c r="H706" i="6"/>
  <c r="H705" i="6"/>
  <c r="H704" i="6"/>
  <c r="H703" i="6"/>
  <c r="H702" i="6"/>
  <c r="H701" i="6"/>
  <c r="H700" i="6"/>
  <c r="H699" i="6"/>
  <c r="H698" i="6"/>
  <c r="H697" i="6"/>
  <c r="H696" i="6"/>
  <c r="H695" i="6"/>
  <c r="H694" i="6"/>
  <c r="H693" i="6"/>
  <c r="H692" i="6"/>
  <c r="H691" i="6"/>
  <c r="H690" i="6"/>
  <c r="H689" i="6"/>
  <c r="H732" i="6"/>
  <c r="G730" i="6"/>
  <c r="G717" i="6"/>
  <c r="G715" i="6"/>
  <c r="G708" i="6"/>
  <c r="G706" i="6"/>
  <c r="G704" i="6"/>
  <c r="G702" i="6"/>
  <c r="G700" i="6"/>
  <c r="G698" i="6"/>
  <c r="G696" i="6"/>
  <c r="G694" i="6"/>
  <c r="G692" i="6"/>
  <c r="G690" i="6"/>
  <c r="H688" i="6"/>
  <c r="H687" i="6"/>
  <c r="H686" i="6"/>
  <c r="H685" i="6"/>
  <c r="H684" i="6"/>
  <c r="H683" i="6"/>
  <c r="H682" i="6"/>
  <c r="H681" i="6"/>
  <c r="H680" i="6"/>
  <c r="H679" i="6"/>
  <c r="H678" i="6"/>
  <c r="H677" i="6"/>
  <c r="H676" i="6"/>
  <c r="H675" i="6"/>
  <c r="H674" i="6"/>
  <c r="H673" i="6"/>
  <c r="H672" i="6"/>
  <c r="G711" i="6"/>
  <c r="G713" i="6"/>
  <c r="G709" i="6"/>
  <c r="G707" i="6"/>
  <c r="G705" i="6"/>
  <c r="G703" i="6"/>
  <c r="G701" i="6"/>
  <c r="G699" i="6"/>
  <c r="G697" i="6"/>
  <c r="G695" i="6"/>
  <c r="G693" i="6"/>
  <c r="G691" i="6"/>
  <c r="G689" i="6"/>
  <c r="H671" i="6"/>
  <c r="H670" i="6"/>
  <c r="H669" i="6"/>
  <c r="H668" i="6"/>
  <c r="H667" i="6"/>
  <c r="H666" i="6"/>
  <c r="H665" i="6"/>
  <c r="H664" i="6"/>
  <c r="H663" i="6"/>
  <c r="H662" i="6"/>
  <c r="H661" i="6"/>
  <c r="G688" i="6"/>
  <c r="G687" i="6"/>
  <c r="G686" i="6"/>
  <c r="G685" i="6"/>
  <c r="G684" i="6"/>
  <c r="G683" i="6"/>
  <c r="G682" i="6"/>
  <c r="G681" i="6"/>
  <c r="G680" i="6"/>
  <c r="G679" i="6"/>
  <c r="G678" i="6"/>
  <c r="G677" i="6"/>
  <c r="G676" i="6"/>
  <c r="G675" i="6"/>
  <c r="G674" i="6"/>
  <c r="G673" i="6"/>
  <c r="G672" i="6"/>
  <c r="G660" i="6"/>
  <c r="G659" i="6"/>
  <c r="G658" i="6"/>
  <c r="G657" i="6"/>
  <c r="G665" i="6"/>
  <c r="G663" i="6"/>
  <c r="G661" i="6"/>
  <c r="G671" i="6"/>
  <c r="G670" i="6"/>
  <c r="G669" i="6"/>
  <c r="G668" i="6"/>
  <c r="G667" i="6"/>
  <c r="G666" i="6"/>
  <c r="G664" i="6"/>
  <c r="G662"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H614" i="6"/>
  <c r="H613" i="6"/>
  <c r="H612" i="6"/>
  <c r="H611" i="6"/>
  <c r="H610" i="6"/>
  <c r="H609" i="6"/>
  <c r="H608" i="6"/>
  <c r="H607" i="6"/>
  <c r="H606" i="6"/>
  <c r="H605" i="6"/>
  <c r="H604" i="6"/>
  <c r="H603" i="6"/>
  <c r="H602" i="6"/>
  <c r="H601" i="6"/>
  <c r="H600" i="6"/>
  <c r="H599" i="6"/>
  <c r="H598" i="6"/>
  <c r="H597" i="6"/>
  <c r="H596" i="6"/>
  <c r="H595" i="6"/>
  <c r="H594" i="6"/>
  <c r="H593" i="6"/>
  <c r="H592" i="6"/>
  <c r="H591" i="6"/>
  <c r="G614" i="6"/>
  <c r="G613" i="6"/>
  <c r="G612" i="6"/>
  <c r="G611" i="6"/>
  <c r="G610" i="6"/>
  <c r="G590" i="6"/>
  <c r="G589" i="6"/>
  <c r="G588" i="6"/>
  <c r="G587" i="6"/>
  <c r="G596" i="6"/>
  <c r="G594" i="6"/>
  <c r="G592" i="6"/>
  <c r="G609" i="6"/>
  <c r="G608" i="6"/>
  <c r="G607" i="6"/>
  <c r="G606" i="6"/>
  <c r="G605" i="6"/>
  <c r="G604" i="6"/>
  <c r="G603" i="6"/>
  <c r="G602" i="6"/>
  <c r="G601" i="6"/>
  <c r="G600" i="6"/>
  <c r="G599" i="6"/>
  <c r="G598" i="6"/>
  <c r="G597" i="6"/>
  <c r="G595" i="6"/>
  <c r="G593" i="6"/>
  <c r="G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G545" i="6"/>
  <c r="G544" i="6"/>
  <c r="G543" i="6"/>
  <c r="G542" i="6"/>
  <c r="G541" i="6"/>
  <c r="G540" i="6"/>
  <c r="G539" i="6"/>
  <c r="G538" i="6"/>
  <c r="G53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G450" i="6"/>
  <c r="G449" i="6"/>
  <c r="G448" i="6"/>
  <c r="G447" i="6"/>
  <c r="G446" i="6"/>
  <c r="G445" i="6"/>
  <c r="G444"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G443" i="6"/>
  <c r="G441" i="6"/>
  <c r="G359" i="6"/>
  <c r="G358" i="6"/>
  <c r="G357" i="6"/>
  <c r="G356" i="6"/>
  <c r="G355" i="6"/>
  <c r="G354" i="6"/>
  <c r="G353" i="6"/>
  <c r="G352" i="6"/>
  <c r="G351" i="6"/>
  <c r="G350" i="6"/>
  <c r="G349" i="6"/>
  <c r="G348" i="6"/>
  <c r="G347" i="6"/>
  <c r="G346" i="6"/>
  <c r="G345" i="6"/>
  <c r="G344" i="6"/>
  <c r="G343" i="6"/>
  <c r="G442"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G155" i="6"/>
  <c r="G156" i="6"/>
  <c r="G157" i="6"/>
  <c r="G158" i="6"/>
  <c r="G159" i="6"/>
  <c r="G160" i="6"/>
  <c r="G161" i="6"/>
  <c r="G162" i="6"/>
  <c r="G163" i="6"/>
  <c r="G164" i="6"/>
  <c r="G165" i="6"/>
  <c r="G166" i="6"/>
  <c r="G167" i="6"/>
  <c r="G168" i="6"/>
  <c r="G169" i="6"/>
  <c r="J40" i="5"/>
  <c r="C55" i="5" s="1"/>
  <c r="B5" i="5" s="1"/>
  <c r="J27" i="5"/>
  <c r="J44" i="5"/>
  <c r="J31" i="5"/>
  <c r="B34" i="5"/>
  <c r="J43" i="5"/>
  <c r="J30" i="5"/>
  <c r="J28" i="5"/>
  <c r="A34" i="5"/>
  <c r="B4" i="5" s="1"/>
  <c r="Y7" i="14" l="1"/>
  <c r="W21" i="14"/>
  <c r="Y18" i="14"/>
  <c r="X5" i="14"/>
  <c r="Y8" i="14"/>
  <c r="X13" i="14"/>
  <c r="Y16" i="14"/>
  <c r="X18" i="14"/>
  <c r="W6" i="14"/>
  <c r="W14" i="14"/>
  <c r="X9" i="14"/>
  <c r="Y12" i="14"/>
  <c r="Y17" i="14"/>
  <c r="X22" i="14"/>
  <c r="W10" i="14"/>
  <c r="X12" i="14"/>
  <c r="Y3" i="14"/>
  <c r="Y23" i="14"/>
  <c r="X14" i="14"/>
  <c r="Y5" i="14"/>
  <c r="Y4" i="14"/>
  <c r="W22" i="14"/>
  <c r="X19" i="14"/>
  <c r="W18" i="14"/>
  <c r="Y15" i="14"/>
  <c r="X8" i="14"/>
  <c r="Y10" i="14"/>
  <c r="W13" i="14"/>
  <c r="W9" i="14"/>
  <c r="W5" i="14"/>
  <c r="X20" i="14"/>
  <c r="W19" i="14"/>
  <c r="W17" i="14"/>
  <c r="W16" i="14"/>
  <c r="X15" i="14"/>
  <c r="W12" i="14"/>
  <c r="X11" i="14"/>
  <c r="W8" i="14"/>
  <c r="X7" i="14"/>
  <c r="W4" i="14"/>
  <c r="X3" i="14"/>
  <c r="W15" i="14"/>
  <c r="W11" i="14"/>
  <c r="W7" i="14"/>
  <c r="W3" i="14"/>
  <c r="X10" i="14"/>
  <c r="Y20" i="14"/>
  <c r="X17" i="14"/>
  <c r="Y11" i="14"/>
  <c r="X4" i="14"/>
  <c r="Y21" i="14"/>
  <c r="X21" i="14"/>
  <c r="W20" i="14"/>
  <c r="Y13" i="14"/>
  <c r="X6" i="14"/>
  <c r="Y19" i="14"/>
  <c r="X16" i="14"/>
  <c r="Y14" i="14"/>
  <c r="Y6" i="14"/>
  <c r="Y22" i="14"/>
  <c r="Y9" i="14"/>
  <c r="J27" i="11"/>
  <c r="J28" i="11"/>
  <c r="J15" i="11"/>
  <c r="J35" i="11"/>
  <c r="J16" i="11"/>
  <c r="J38" i="11"/>
  <c r="K35" i="11"/>
  <c r="P35" i="11" s="1"/>
  <c r="K48" i="11"/>
  <c r="P48" i="11" s="1"/>
  <c r="K34" i="11"/>
  <c r="P34" i="11" s="1"/>
  <c r="K23" i="11"/>
  <c r="P23" i="11" s="1"/>
  <c r="J33" i="11"/>
  <c r="J14" i="11"/>
  <c r="J34" i="11"/>
  <c r="J21" i="11"/>
  <c r="J41" i="11"/>
  <c r="J22" i="11"/>
  <c r="J42" i="11"/>
  <c r="K31" i="11"/>
  <c r="P31" i="11" s="1"/>
  <c r="K32" i="11"/>
  <c r="P32" i="11" s="1"/>
  <c r="K18" i="11"/>
  <c r="P18" i="11" s="1"/>
  <c r="J17" i="11"/>
  <c r="J39" i="11"/>
  <c r="J18" i="11"/>
  <c r="J40" i="11"/>
  <c r="J25" i="11"/>
  <c r="J47" i="11"/>
  <c r="J26" i="11"/>
  <c r="J48" i="11"/>
  <c r="K43" i="11"/>
  <c r="P43" i="11" s="1"/>
  <c r="K16" i="11"/>
  <c r="P16" i="11" s="1"/>
  <c r="J43" i="11"/>
  <c r="J24" i="11"/>
  <c r="J44" i="11"/>
  <c r="J31" i="11"/>
  <c r="J32" i="11"/>
  <c r="K47" i="11"/>
  <c r="P47" i="11" s="1"/>
  <c r="K15" i="11"/>
  <c r="P15" i="11" s="1"/>
  <c r="K39" i="11"/>
  <c r="P39" i="11" s="1"/>
  <c r="K27" i="11"/>
  <c r="P27" i="11" s="1"/>
  <c r="H14" i="10"/>
  <c r="I19" i="10"/>
  <c r="H15" i="10"/>
  <c r="H16" i="10"/>
  <c r="H17" i="10"/>
  <c r="J17" i="10" s="1"/>
  <c r="H13" i="10"/>
  <c r="F16" i="10"/>
  <c r="B27" i="10" s="1"/>
  <c r="F17" i="10"/>
  <c r="F13" i="10"/>
  <c r="B24" i="10" s="1"/>
  <c r="F14" i="10"/>
  <c r="B25" i="10" s="1"/>
  <c r="F15" i="10"/>
  <c r="B26" i="10" s="1"/>
  <c r="J345" i="6"/>
  <c r="J349" i="6"/>
  <c r="J353" i="6"/>
  <c r="J357" i="6"/>
  <c r="J363" i="6"/>
  <c r="J367" i="6"/>
  <c r="J371" i="6"/>
  <c r="J375" i="6"/>
  <c r="J379" i="6"/>
  <c r="J383" i="6"/>
  <c r="J387" i="6"/>
  <c r="J391" i="6"/>
  <c r="J395" i="6"/>
  <c r="J399" i="6"/>
  <c r="J403" i="6"/>
  <c r="J407" i="6"/>
  <c r="J411" i="6"/>
  <c r="J415" i="6"/>
  <c r="J419" i="6"/>
  <c r="J423" i="6"/>
  <c r="J427" i="6"/>
  <c r="J431" i="6"/>
  <c r="J435" i="6"/>
  <c r="J439" i="6"/>
  <c r="J453" i="6"/>
  <c r="J457" i="6"/>
  <c r="J461" i="6"/>
  <c r="J465" i="6"/>
  <c r="J469" i="6"/>
  <c r="J473" i="6"/>
  <c r="J477" i="6"/>
  <c r="J481" i="6"/>
  <c r="J485" i="6"/>
  <c r="J489" i="6"/>
  <c r="J493" i="6"/>
  <c r="J497" i="6"/>
  <c r="J501" i="6"/>
  <c r="J505" i="6"/>
  <c r="J509" i="6"/>
  <c r="J513" i="6"/>
  <c r="J517" i="6"/>
  <c r="J521" i="6"/>
  <c r="J525" i="6"/>
  <c r="J529" i="6"/>
  <c r="J533" i="6"/>
  <c r="J537" i="6"/>
  <c r="J444" i="6"/>
  <c r="J448" i="6"/>
  <c r="J548" i="6"/>
  <c r="J552" i="6"/>
  <c r="J556" i="6"/>
  <c r="J560" i="6"/>
  <c r="J564" i="6"/>
  <c r="J568" i="6"/>
  <c r="J572" i="6"/>
  <c r="J576" i="6"/>
  <c r="J580" i="6"/>
  <c r="J584" i="6"/>
  <c r="J538" i="6"/>
  <c r="J542" i="6"/>
  <c r="J594" i="6"/>
  <c r="J600" i="6"/>
  <c r="J604" i="6"/>
  <c r="J608" i="6"/>
  <c r="J590" i="6"/>
  <c r="J597" i="6"/>
  <c r="J613" i="6"/>
  <c r="J616" i="6"/>
  <c r="J620" i="6"/>
  <c r="J624" i="6"/>
  <c r="J628" i="6"/>
  <c r="J632" i="6"/>
  <c r="J636" i="6"/>
  <c r="J640" i="6"/>
  <c r="J644" i="6"/>
  <c r="J648" i="6"/>
  <c r="J652" i="6"/>
  <c r="J656" i="6"/>
  <c r="J666" i="6"/>
  <c r="J670" i="6"/>
  <c r="J659" i="6"/>
  <c r="J664" i="6"/>
  <c r="J675" i="6"/>
  <c r="J679" i="6"/>
  <c r="J683" i="6"/>
  <c r="J687" i="6"/>
  <c r="J692" i="6"/>
  <c r="J700" i="6"/>
  <c r="J708" i="6"/>
  <c r="J718" i="6"/>
  <c r="J695" i="6"/>
  <c r="J703" i="6"/>
  <c r="J710" i="6"/>
  <c r="J713" i="6"/>
  <c r="J722" i="6"/>
  <c r="J725" i="6"/>
  <c r="J721" i="6"/>
  <c r="J728" i="6"/>
  <c r="J752" i="6"/>
  <c r="J760" i="6"/>
  <c r="J768" i="6"/>
  <c r="J736" i="6"/>
  <c r="J740" i="6"/>
  <c r="J744" i="6"/>
  <c r="J749" i="6"/>
  <c r="J757" i="6"/>
  <c r="J765" i="6"/>
  <c r="J771" i="6"/>
  <c r="J775" i="6"/>
  <c r="J779" i="6"/>
  <c r="J786" i="6"/>
  <c r="J783" i="6"/>
  <c r="J790" i="6"/>
  <c r="J798" i="6"/>
  <c r="J800" i="6"/>
  <c r="J804" i="6"/>
  <c r="J340" i="6"/>
  <c r="J336" i="6"/>
  <c r="J332" i="6"/>
  <c r="J328" i="6"/>
  <c r="J324" i="6"/>
  <c r="J320" i="6"/>
  <c r="J316" i="6"/>
  <c r="J312" i="6"/>
  <c r="J308" i="6"/>
  <c r="J304" i="6"/>
  <c r="J300" i="6"/>
  <c r="J296" i="6"/>
  <c r="J292" i="6"/>
  <c r="J288" i="6"/>
  <c r="J284" i="6"/>
  <c r="J280" i="6"/>
  <c r="J276" i="6"/>
  <c r="J272" i="6"/>
  <c r="J268" i="6"/>
  <c r="J264" i="6"/>
  <c r="J260" i="6"/>
  <c r="J256" i="6"/>
  <c r="J252" i="6"/>
  <c r="J248" i="6"/>
  <c r="J244" i="6"/>
  <c r="J240" i="6"/>
  <c r="J236" i="6"/>
  <c r="J232" i="6"/>
  <c r="J228" i="6"/>
  <c r="J224" i="6"/>
  <c r="J220" i="6"/>
  <c r="J216" i="6"/>
  <c r="E212" i="6"/>
  <c r="J212" i="6" s="1"/>
  <c r="E208" i="6"/>
  <c r="J208" i="6" s="1"/>
  <c r="E204" i="6"/>
  <c r="J204" i="6" s="1"/>
  <c r="E200" i="6"/>
  <c r="J200" i="6" s="1"/>
  <c r="E196" i="6"/>
  <c r="J196" i="6" s="1"/>
  <c r="E192" i="6"/>
  <c r="J192" i="6" s="1"/>
  <c r="E188" i="6"/>
  <c r="J188" i="6" s="1"/>
  <c r="E184" i="6"/>
  <c r="J184" i="6" s="1"/>
  <c r="E180" i="6"/>
  <c r="J180" i="6" s="1"/>
  <c r="E176" i="6"/>
  <c r="J176" i="6" s="1"/>
  <c r="E172" i="6"/>
  <c r="J172" i="6" s="1"/>
  <c r="E168" i="6"/>
  <c r="J168" i="6" s="1"/>
  <c r="E164" i="6"/>
  <c r="J164" i="6" s="1"/>
  <c r="E160" i="6"/>
  <c r="J160" i="6" s="1"/>
  <c r="E156" i="6"/>
  <c r="J156" i="6" s="1"/>
  <c r="E150" i="6"/>
  <c r="E142" i="6"/>
  <c r="E134" i="6"/>
  <c r="G126" i="6"/>
  <c r="G118" i="6"/>
  <c r="G110" i="6"/>
  <c r="G102" i="6"/>
  <c r="G94" i="6"/>
  <c r="G86" i="6"/>
  <c r="G78" i="6"/>
  <c r="E70" i="6"/>
  <c r="G62" i="6"/>
  <c r="E54" i="6"/>
  <c r="G46" i="6"/>
  <c r="G38" i="6"/>
  <c r="G30" i="6"/>
  <c r="G22" i="6"/>
  <c r="G14" i="6"/>
  <c r="AJ5" i="6"/>
  <c r="T5" i="6"/>
  <c r="AF4" i="6"/>
  <c r="P4" i="6"/>
  <c r="E149" i="6"/>
  <c r="G141" i="6"/>
  <c r="E133" i="6"/>
  <c r="G125" i="6"/>
  <c r="G117" i="6"/>
  <c r="G109" i="6"/>
  <c r="G101" i="6"/>
  <c r="G93" i="6"/>
  <c r="G85" i="6"/>
  <c r="G77" i="6"/>
  <c r="E69" i="6"/>
  <c r="G61" i="6"/>
  <c r="E53" i="6"/>
  <c r="G45" i="6"/>
  <c r="G37" i="6"/>
  <c r="G29" i="6"/>
  <c r="G21" i="6"/>
  <c r="E13" i="6"/>
  <c r="AI5" i="6"/>
  <c r="S5" i="6"/>
  <c r="AE4" i="6"/>
  <c r="O4" i="6"/>
  <c r="E148" i="6"/>
  <c r="G140" i="6"/>
  <c r="E132" i="6"/>
  <c r="G124" i="6"/>
  <c r="G116" i="6"/>
  <c r="G108" i="6"/>
  <c r="G100" i="6"/>
  <c r="G92" i="6"/>
  <c r="E84" i="6"/>
  <c r="G76" i="6"/>
  <c r="G68" i="6"/>
  <c r="G60" i="6"/>
  <c r="E52" i="6"/>
  <c r="G44" i="6"/>
  <c r="G36" i="6"/>
  <c r="G28" i="6"/>
  <c r="G20" i="6"/>
  <c r="E12" i="6"/>
  <c r="AD5" i="6"/>
  <c r="N5" i="6"/>
  <c r="E147" i="6"/>
  <c r="E139" i="6"/>
  <c r="G131" i="6"/>
  <c r="E123" i="6"/>
  <c r="E115" i="6"/>
  <c r="E107" i="6"/>
  <c r="E99" i="6"/>
  <c r="E91" i="6"/>
  <c r="G83" i="6"/>
  <c r="E75" i="6"/>
  <c r="E67" i="6"/>
  <c r="E59" i="6"/>
  <c r="G51" i="6"/>
  <c r="E43" i="6"/>
  <c r="E35" i="6"/>
  <c r="G27" i="6"/>
  <c r="E19" i="6"/>
  <c r="Y4" i="6"/>
  <c r="AC5" i="6"/>
  <c r="M5" i="6"/>
  <c r="J5" i="6"/>
  <c r="AK5" i="6"/>
  <c r="AG5" i="6"/>
  <c r="Y5" i="6"/>
  <c r="U5" i="6"/>
  <c r="Q5" i="6"/>
  <c r="J346" i="6"/>
  <c r="J350" i="6"/>
  <c r="J354" i="6"/>
  <c r="J358" i="6"/>
  <c r="J360" i="6"/>
  <c r="J364" i="6"/>
  <c r="J368" i="6"/>
  <c r="J372" i="6"/>
  <c r="J376" i="6"/>
  <c r="J380" i="6"/>
  <c r="J384" i="6"/>
  <c r="J388" i="6"/>
  <c r="J392" i="6"/>
  <c r="J396" i="6"/>
  <c r="J400" i="6"/>
  <c r="J404" i="6"/>
  <c r="J408" i="6"/>
  <c r="J412" i="6"/>
  <c r="J416" i="6"/>
  <c r="J420" i="6"/>
  <c r="J424" i="6"/>
  <c r="J428" i="6"/>
  <c r="J432" i="6"/>
  <c r="J436" i="6"/>
  <c r="J440" i="6"/>
  <c r="J454" i="6"/>
  <c r="J458" i="6"/>
  <c r="J462" i="6"/>
  <c r="J466" i="6"/>
  <c r="J470" i="6"/>
  <c r="J474" i="6"/>
  <c r="J478" i="6"/>
  <c r="J482" i="6"/>
  <c r="J486" i="6"/>
  <c r="J490" i="6"/>
  <c r="J494" i="6"/>
  <c r="J498" i="6"/>
  <c r="J502" i="6"/>
  <c r="J506" i="6"/>
  <c r="J510" i="6"/>
  <c r="J514" i="6"/>
  <c r="J518" i="6"/>
  <c r="J522" i="6"/>
  <c r="J526" i="6"/>
  <c r="J530" i="6"/>
  <c r="J534" i="6"/>
  <c r="J441" i="6"/>
  <c r="J445" i="6"/>
  <c r="J449" i="6"/>
  <c r="J549" i="6"/>
  <c r="J553" i="6"/>
  <c r="J557" i="6"/>
  <c r="J561" i="6"/>
  <c r="J565" i="6"/>
  <c r="J569" i="6"/>
  <c r="J573" i="6"/>
  <c r="J577" i="6"/>
  <c r="J581" i="6"/>
  <c r="J585" i="6"/>
  <c r="J539" i="6"/>
  <c r="J543" i="6"/>
  <c r="J596" i="6"/>
  <c r="J601" i="6"/>
  <c r="J605" i="6"/>
  <c r="J609" i="6"/>
  <c r="J591" i="6"/>
  <c r="J610" i="6"/>
  <c r="J614" i="6"/>
  <c r="J617" i="6"/>
  <c r="J621" i="6"/>
  <c r="J625" i="6"/>
  <c r="J629" i="6"/>
  <c r="J633" i="6"/>
  <c r="J637" i="6"/>
  <c r="J641" i="6"/>
  <c r="J645" i="6"/>
  <c r="J649" i="6"/>
  <c r="J653" i="6"/>
  <c r="J661" i="6"/>
  <c r="J667" i="6"/>
  <c r="J671" i="6"/>
  <c r="J660" i="6"/>
  <c r="J672" i="6"/>
  <c r="J676" i="6"/>
  <c r="J680" i="6"/>
  <c r="J684" i="6"/>
  <c r="J688" i="6"/>
  <c r="J694" i="6"/>
  <c r="J702" i="6"/>
  <c r="J712" i="6"/>
  <c r="J689" i="6"/>
  <c r="J697" i="6"/>
  <c r="J705" i="6"/>
  <c r="J715" i="6"/>
  <c r="J724" i="6"/>
  <c r="J731" i="6"/>
  <c r="J723" i="6"/>
  <c r="J730" i="6"/>
  <c r="J754" i="6"/>
  <c r="J762" i="6"/>
  <c r="J733" i="6"/>
  <c r="J737" i="6"/>
  <c r="J741" i="6"/>
  <c r="J745" i="6"/>
  <c r="J751" i="6"/>
  <c r="J759" i="6"/>
  <c r="J767" i="6"/>
  <c r="J772" i="6"/>
  <c r="J776" i="6"/>
  <c r="J781" i="6"/>
  <c r="J788" i="6"/>
  <c r="J785" i="6"/>
  <c r="J791" i="6"/>
  <c r="J795" i="6"/>
  <c r="J793" i="6"/>
  <c r="J801" i="6"/>
  <c r="J339" i="6"/>
  <c r="J335" i="6"/>
  <c r="J331" i="6"/>
  <c r="J327" i="6"/>
  <c r="J323" i="6"/>
  <c r="J319" i="6"/>
  <c r="J315" i="6"/>
  <c r="J311" i="6"/>
  <c r="J307" i="6"/>
  <c r="J303" i="6"/>
  <c r="J299" i="6"/>
  <c r="J295" i="6"/>
  <c r="J291" i="6"/>
  <c r="J287" i="6"/>
  <c r="J283" i="6"/>
  <c r="J279" i="6"/>
  <c r="J275" i="6"/>
  <c r="J271" i="6"/>
  <c r="J267" i="6"/>
  <c r="J263" i="6"/>
  <c r="J259" i="6"/>
  <c r="J255" i="6"/>
  <c r="J251" i="6"/>
  <c r="J247" i="6"/>
  <c r="J243" i="6"/>
  <c r="J239" i="6"/>
  <c r="J235" i="6"/>
  <c r="J231" i="6"/>
  <c r="J227" i="6"/>
  <c r="J223" i="6"/>
  <c r="J219" i="6"/>
  <c r="J215" i="6"/>
  <c r="E211" i="6"/>
  <c r="J211" i="6" s="1"/>
  <c r="E207" i="6"/>
  <c r="J207" i="6" s="1"/>
  <c r="E203" i="6"/>
  <c r="J203" i="6" s="1"/>
  <c r="E199" i="6"/>
  <c r="J199" i="6" s="1"/>
  <c r="E195" i="6"/>
  <c r="J195" i="6" s="1"/>
  <c r="E191" i="6"/>
  <c r="J191" i="6" s="1"/>
  <c r="E187" i="6"/>
  <c r="J187" i="6" s="1"/>
  <c r="E183" i="6"/>
  <c r="J183" i="6" s="1"/>
  <c r="E179" i="6"/>
  <c r="J179" i="6" s="1"/>
  <c r="E175" i="6"/>
  <c r="J175" i="6" s="1"/>
  <c r="E171" i="6"/>
  <c r="J171" i="6" s="1"/>
  <c r="E167" i="6"/>
  <c r="J167" i="6" s="1"/>
  <c r="E163" i="6"/>
  <c r="J163" i="6" s="1"/>
  <c r="E159" i="6"/>
  <c r="J159" i="6" s="1"/>
  <c r="E155" i="6"/>
  <c r="J155" i="6" s="1"/>
  <c r="K4" i="6"/>
  <c r="G150" i="6"/>
  <c r="G142" i="6"/>
  <c r="G134" i="6"/>
  <c r="E126" i="6"/>
  <c r="J126" i="6" s="1"/>
  <c r="E118" i="6"/>
  <c r="J118" i="6" s="1"/>
  <c r="E110" i="6"/>
  <c r="J110" i="6" s="1"/>
  <c r="E102" i="6"/>
  <c r="J102" i="6" s="1"/>
  <c r="E94" i="6"/>
  <c r="J94" i="6" s="1"/>
  <c r="E86" i="6"/>
  <c r="J86" i="6" s="1"/>
  <c r="E78" i="6"/>
  <c r="J78" i="6" s="1"/>
  <c r="G70" i="6"/>
  <c r="E62" i="6"/>
  <c r="J62" i="6" s="1"/>
  <c r="G54" i="6"/>
  <c r="E46" i="6"/>
  <c r="J46" i="6" s="1"/>
  <c r="E38" i="6"/>
  <c r="J38" i="6" s="1"/>
  <c r="E30" i="6"/>
  <c r="J30" i="6" s="1"/>
  <c r="E22" i="6"/>
  <c r="J22" i="6" s="1"/>
  <c r="E14" i="6"/>
  <c r="J14" i="6" s="1"/>
  <c r="AF5" i="6"/>
  <c r="P5" i="6"/>
  <c r="AB4" i="6"/>
  <c r="L4" i="6"/>
  <c r="G149" i="6"/>
  <c r="E141" i="6"/>
  <c r="J141" i="6" s="1"/>
  <c r="G133" i="6"/>
  <c r="E125" i="6"/>
  <c r="J125" i="6" s="1"/>
  <c r="E117" i="6"/>
  <c r="J117" i="6" s="1"/>
  <c r="E109" i="6"/>
  <c r="J109" i="6" s="1"/>
  <c r="E101" i="6"/>
  <c r="J101" i="6" s="1"/>
  <c r="E93" i="6"/>
  <c r="J93" i="6" s="1"/>
  <c r="E85" i="6"/>
  <c r="J85" i="6" s="1"/>
  <c r="E77" i="6"/>
  <c r="J77" i="6" s="1"/>
  <c r="G69" i="6"/>
  <c r="E61" i="6"/>
  <c r="J61" i="6" s="1"/>
  <c r="G53" i="6"/>
  <c r="E45" i="6"/>
  <c r="J45" i="6" s="1"/>
  <c r="E37" i="6"/>
  <c r="J37" i="6" s="1"/>
  <c r="E29" i="6"/>
  <c r="J29" i="6" s="1"/>
  <c r="E21" i="6"/>
  <c r="J21" i="6" s="1"/>
  <c r="G13" i="6"/>
  <c r="AE5" i="6"/>
  <c r="O5" i="6"/>
  <c r="AA4" i="6"/>
  <c r="E342" i="6"/>
  <c r="G148" i="6"/>
  <c r="E140" i="6"/>
  <c r="J140" i="6" s="1"/>
  <c r="G132" i="6"/>
  <c r="E124" i="6"/>
  <c r="J124" i="6" s="1"/>
  <c r="E116" i="6"/>
  <c r="J116" i="6" s="1"/>
  <c r="E108" i="6"/>
  <c r="J108" i="6" s="1"/>
  <c r="E100" i="6"/>
  <c r="J100" i="6" s="1"/>
  <c r="E92" i="6"/>
  <c r="J92" i="6" s="1"/>
  <c r="G84" i="6"/>
  <c r="E76" i="6"/>
  <c r="J76" i="6" s="1"/>
  <c r="E68" i="6"/>
  <c r="J68" i="6" s="1"/>
  <c r="E60" i="6"/>
  <c r="J60" i="6" s="1"/>
  <c r="G52" i="6"/>
  <c r="E44" i="6"/>
  <c r="J44" i="6" s="1"/>
  <c r="E36" i="6"/>
  <c r="J36" i="6" s="1"/>
  <c r="E28" i="6"/>
  <c r="J28" i="6" s="1"/>
  <c r="E20" i="6"/>
  <c r="J20" i="6" s="1"/>
  <c r="G12" i="6"/>
  <c r="Z5" i="6"/>
  <c r="E151" i="6"/>
  <c r="G143" i="6"/>
  <c r="E135" i="6"/>
  <c r="G127" i="6"/>
  <c r="G119" i="6"/>
  <c r="G111" i="6"/>
  <c r="G103" i="6"/>
  <c r="G95" i="6"/>
  <c r="G87" i="6"/>
  <c r="E79" i="6"/>
  <c r="E71" i="6"/>
  <c r="G63" i="6"/>
  <c r="E55" i="6"/>
  <c r="G47" i="6"/>
  <c r="G39" i="6"/>
  <c r="G31" i="6"/>
  <c r="G23" i="6"/>
  <c r="E15" i="6"/>
  <c r="AK4" i="6"/>
  <c r="U4" i="6"/>
  <c r="J343" i="6"/>
  <c r="J347" i="6"/>
  <c r="J351" i="6"/>
  <c r="J355" i="6"/>
  <c r="J359" i="6"/>
  <c r="J361" i="6"/>
  <c r="J365" i="6"/>
  <c r="J369" i="6"/>
  <c r="J373" i="6"/>
  <c r="J377" i="6"/>
  <c r="J381" i="6"/>
  <c r="J385" i="6"/>
  <c r="J389" i="6"/>
  <c r="J393" i="6"/>
  <c r="J397" i="6"/>
  <c r="J401" i="6"/>
  <c r="J405" i="6"/>
  <c r="J409" i="6"/>
  <c r="J413" i="6"/>
  <c r="J417" i="6"/>
  <c r="J421" i="6"/>
  <c r="J425" i="6"/>
  <c r="J429" i="6"/>
  <c r="J433" i="6"/>
  <c r="J437" i="6"/>
  <c r="J451" i="6"/>
  <c r="J455" i="6"/>
  <c r="J459" i="6"/>
  <c r="J463" i="6"/>
  <c r="J467" i="6"/>
  <c r="J471" i="6"/>
  <c r="J475" i="6"/>
  <c r="J479" i="6"/>
  <c r="J483" i="6"/>
  <c r="J487" i="6"/>
  <c r="J491" i="6"/>
  <c r="J495" i="6"/>
  <c r="J499" i="6"/>
  <c r="J503" i="6"/>
  <c r="J507" i="6"/>
  <c r="J511" i="6"/>
  <c r="J515" i="6"/>
  <c r="J519" i="6"/>
  <c r="J523" i="6"/>
  <c r="J527" i="6"/>
  <c r="J531" i="6"/>
  <c r="J535" i="6"/>
  <c r="J442" i="6"/>
  <c r="J446" i="6"/>
  <c r="J450" i="6"/>
  <c r="J546" i="6"/>
  <c r="J550" i="6"/>
  <c r="J554" i="6"/>
  <c r="J558" i="6"/>
  <c r="J562" i="6"/>
  <c r="J566" i="6"/>
  <c r="J570" i="6"/>
  <c r="J574" i="6"/>
  <c r="J578" i="6"/>
  <c r="J582" i="6"/>
  <c r="J586" i="6"/>
  <c r="J540" i="6"/>
  <c r="J544" i="6"/>
  <c r="J598" i="6"/>
  <c r="J602" i="6"/>
  <c r="J606" i="6"/>
  <c r="J588" i="6"/>
  <c r="J593" i="6"/>
  <c r="J611" i="6"/>
  <c r="J618" i="6"/>
  <c r="J622" i="6"/>
  <c r="J626" i="6"/>
  <c r="J630" i="6"/>
  <c r="J634" i="6"/>
  <c r="J638" i="6"/>
  <c r="J642" i="6"/>
  <c r="J646" i="6"/>
  <c r="J650" i="6"/>
  <c r="J654" i="6"/>
  <c r="J663" i="6"/>
  <c r="J668" i="6"/>
  <c r="J657" i="6"/>
  <c r="J673" i="6"/>
  <c r="J677" i="6"/>
  <c r="J681" i="6"/>
  <c r="J685" i="6"/>
  <c r="J696" i="6"/>
  <c r="J704" i="6"/>
  <c r="J714" i="6"/>
  <c r="J691" i="6"/>
  <c r="J699" i="6"/>
  <c r="J707" i="6"/>
  <c r="J717" i="6"/>
  <c r="J727" i="6"/>
  <c r="J719" i="6"/>
  <c r="J729" i="6"/>
  <c r="J732" i="6"/>
  <c r="J748" i="6"/>
  <c r="J756" i="6"/>
  <c r="J764" i="6"/>
  <c r="J734" i="6"/>
  <c r="J738" i="6"/>
  <c r="J742" i="6"/>
  <c r="J746" i="6"/>
  <c r="J753" i="6"/>
  <c r="J761" i="6"/>
  <c r="J769" i="6"/>
  <c r="J773" i="6"/>
  <c r="J777" i="6"/>
  <c r="J780" i="6"/>
  <c r="J782" i="6"/>
  <c r="J787" i="6"/>
  <c r="J792" i="6"/>
  <c r="J796" i="6"/>
  <c r="J802" i="6"/>
  <c r="J338" i="6"/>
  <c r="J334" i="6"/>
  <c r="J330" i="6"/>
  <c r="J326" i="6"/>
  <c r="J322" i="6"/>
  <c r="J318" i="6"/>
  <c r="J314" i="6"/>
  <c r="J310" i="6"/>
  <c r="J306" i="6"/>
  <c r="J302" i="6"/>
  <c r="J298" i="6"/>
  <c r="J294" i="6"/>
  <c r="J290" i="6"/>
  <c r="J286" i="6"/>
  <c r="J282" i="6"/>
  <c r="J278" i="6"/>
  <c r="J274" i="6"/>
  <c r="J270" i="6"/>
  <c r="J266" i="6"/>
  <c r="J262" i="6"/>
  <c r="J258" i="6"/>
  <c r="J254" i="6"/>
  <c r="J250" i="6"/>
  <c r="J246" i="6"/>
  <c r="J242" i="6"/>
  <c r="J238" i="6"/>
  <c r="J234" i="6"/>
  <c r="J230" i="6"/>
  <c r="J226" i="6"/>
  <c r="J222" i="6"/>
  <c r="J218" i="6"/>
  <c r="J214" i="6"/>
  <c r="J210" i="6"/>
  <c r="J206" i="6"/>
  <c r="J202" i="6"/>
  <c r="J198" i="6"/>
  <c r="J194" i="6"/>
  <c r="J190" i="6"/>
  <c r="J186" i="6"/>
  <c r="J182" i="6"/>
  <c r="J178" i="6"/>
  <c r="J174" i="6"/>
  <c r="J170" i="6"/>
  <c r="J166" i="6"/>
  <c r="J162" i="6"/>
  <c r="E158" i="6"/>
  <c r="J158" i="6" s="1"/>
  <c r="K5" i="6"/>
  <c r="E154" i="6"/>
  <c r="G146" i="6"/>
  <c r="G138" i="6"/>
  <c r="G130" i="6"/>
  <c r="G122" i="6"/>
  <c r="G114" i="6"/>
  <c r="G106" i="6"/>
  <c r="G98" i="6"/>
  <c r="G90" i="6"/>
  <c r="E82" i="6"/>
  <c r="G74" i="6"/>
  <c r="E66" i="6"/>
  <c r="E58" i="6"/>
  <c r="G50" i="6"/>
  <c r="G42" i="6"/>
  <c r="G34" i="6"/>
  <c r="G26" i="6"/>
  <c r="G18" i="6"/>
  <c r="E10" i="6"/>
  <c r="AB5" i="6"/>
  <c r="L5" i="6"/>
  <c r="X4" i="6"/>
  <c r="E153" i="6"/>
  <c r="G145" i="6"/>
  <c r="E137" i="6"/>
  <c r="G129" i="6"/>
  <c r="G121" i="6"/>
  <c r="G113" i="6"/>
  <c r="G105" i="6"/>
  <c r="G97" i="6"/>
  <c r="G89" i="6"/>
  <c r="E81" i="6"/>
  <c r="G73" i="6"/>
  <c r="G65" i="6"/>
  <c r="G57" i="6"/>
  <c r="G49" i="6"/>
  <c r="G41" i="6"/>
  <c r="G33" i="6"/>
  <c r="G25" i="6"/>
  <c r="E17" i="6"/>
  <c r="E9" i="6"/>
  <c r="AA5" i="6"/>
  <c r="G342" i="6"/>
  <c r="W4" i="6"/>
  <c r="E152" i="6"/>
  <c r="G144" i="6"/>
  <c r="E136" i="6"/>
  <c r="G128" i="6"/>
  <c r="E120" i="6"/>
  <c r="G112" i="6"/>
  <c r="G104" i="6"/>
  <c r="G96" i="6"/>
  <c r="G88" i="6"/>
  <c r="E80" i="6"/>
  <c r="G72" i="6"/>
  <c r="G64" i="6"/>
  <c r="E56" i="6"/>
  <c r="G48" i="6"/>
  <c r="G40" i="6"/>
  <c r="G32" i="6"/>
  <c r="E24" i="6"/>
  <c r="G16" i="6"/>
  <c r="AL5" i="6"/>
  <c r="V5" i="6"/>
  <c r="G151" i="6"/>
  <c r="E143" i="6"/>
  <c r="J143" i="6" s="1"/>
  <c r="G135" i="6"/>
  <c r="E127" i="6"/>
  <c r="J127" i="6" s="1"/>
  <c r="E119" i="6"/>
  <c r="J119" i="6" s="1"/>
  <c r="E111" i="6"/>
  <c r="J111" i="6" s="1"/>
  <c r="E103" i="6"/>
  <c r="J103" i="6" s="1"/>
  <c r="E95" i="6"/>
  <c r="J95" i="6" s="1"/>
  <c r="E87" i="6"/>
  <c r="J87" i="6" s="1"/>
  <c r="G79" i="6"/>
  <c r="G71" i="6"/>
  <c r="E63" i="6"/>
  <c r="J63" i="6" s="1"/>
  <c r="G55" i="6"/>
  <c r="E47" i="6"/>
  <c r="J47" i="6" s="1"/>
  <c r="E39" i="6"/>
  <c r="J39" i="6" s="1"/>
  <c r="E31" i="6"/>
  <c r="J31" i="6" s="1"/>
  <c r="E23" i="6"/>
  <c r="J23" i="6" s="1"/>
  <c r="G15" i="6"/>
  <c r="AG4" i="6"/>
  <c r="J344" i="6"/>
  <c r="J348" i="6"/>
  <c r="J352" i="6"/>
  <c r="J356" i="6"/>
  <c r="J362" i="6"/>
  <c r="J366" i="6"/>
  <c r="J370" i="6"/>
  <c r="J374" i="6"/>
  <c r="J378" i="6"/>
  <c r="J382" i="6"/>
  <c r="J386" i="6"/>
  <c r="J390" i="6"/>
  <c r="J394" i="6"/>
  <c r="J398" i="6"/>
  <c r="J402" i="6"/>
  <c r="J406" i="6"/>
  <c r="J410" i="6"/>
  <c r="J414" i="6"/>
  <c r="J418" i="6"/>
  <c r="J422" i="6"/>
  <c r="J426" i="6"/>
  <c r="J430" i="6"/>
  <c r="J434" i="6"/>
  <c r="J438" i="6"/>
  <c r="J452" i="6"/>
  <c r="J456" i="6"/>
  <c r="J460" i="6"/>
  <c r="J464" i="6"/>
  <c r="J468" i="6"/>
  <c r="J472" i="6"/>
  <c r="J476" i="6"/>
  <c r="J480" i="6"/>
  <c r="J484" i="6"/>
  <c r="J488" i="6"/>
  <c r="J492" i="6"/>
  <c r="J496" i="6"/>
  <c r="J500" i="6"/>
  <c r="J504" i="6"/>
  <c r="J508" i="6"/>
  <c r="J512" i="6"/>
  <c r="J516" i="6"/>
  <c r="J520" i="6"/>
  <c r="J524" i="6"/>
  <c r="J528" i="6"/>
  <c r="J532" i="6"/>
  <c r="J536" i="6"/>
  <c r="J443" i="6"/>
  <c r="J447" i="6"/>
  <c r="J547" i="6"/>
  <c r="J551" i="6"/>
  <c r="J555" i="6"/>
  <c r="J559" i="6"/>
  <c r="J563" i="6"/>
  <c r="J567" i="6"/>
  <c r="J571" i="6"/>
  <c r="J575" i="6"/>
  <c r="J579" i="6"/>
  <c r="J583" i="6"/>
  <c r="J587" i="6"/>
  <c r="J541" i="6"/>
  <c r="J545" i="6"/>
  <c r="J592" i="6"/>
  <c r="J599" i="6"/>
  <c r="J603" i="6"/>
  <c r="J607" i="6"/>
  <c r="J589" i="6"/>
  <c r="J595" i="6"/>
  <c r="J612" i="6"/>
  <c r="J615" i="6"/>
  <c r="J619" i="6"/>
  <c r="J623" i="6"/>
  <c r="J627" i="6"/>
  <c r="J631" i="6"/>
  <c r="J635" i="6"/>
  <c r="J639" i="6"/>
  <c r="J643" i="6"/>
  <c r="J647" i="6"/>
  <c r="J651" i="6"/>
  <c r="J655" i="6"/>
  <c r="J665" i="6"/>
  <c r="J669" i="6"/>
  <c r="J658" i="6"/>
  <c r="J662" i="6"/>
  <c r="J674" i="6"/>
  <c r="J678" i="6"/>
  <c r="J682" i="6"/>
  <c r="J686" i="6"/>
  <c r="J690" i="6"/>
  <c r="J698" i="6"/>
  <c r="J706" i="6"/>
  <c r="J716" i="6"/>
  <c r="J693" i="6"/>
  <c r="J701" i="6"/>
  <c r="J709" i="6"/>
  <c r="J711" i="6"/>
  <c r="J720" i="6"/>
  <c r="J726" i="6"/>
  <c r="J750" i="6"/>
  <c r="J758" i="6"/>
  <c r="J766" i="6"/>
  <c r="J735" i="6"/>
  <c r="J739" i="6"/>
  <c r="J743" i="6"/>
  <c r="J747" i="6"/>
  <c r="J755" i="6"/>
  <c r="J763" i="6"/>
  <c r="J770" i="6"/>
  <c r="J774" i="6"/>
  <c r="J778" i="6"/>
  <c r="J784" i="6"/>
  <c r="J789" i="6"/>
  <c r="J794" i="6"/>
  <c r="J797" i="6"/>
  <c r="J799" i="6"/>
  <c r="J803" i="6"/>
  <c r="J341" i="6"/>
  <c r="J337" i="6"/>
  <c r="J333" i="6"/>
  <c r="J329" i="6"/>
  <c r="J325" i="6"/>
  <c r="J321" i="6"/>
  <c r="J317" i="6"/>
  <c r="J313" i="6"/>
  <c r="J309" i="6"/>
  <c r="J305" i="6"/>
  <c r="J301" i="6"/>
  <c r="J297" i="6"/>
  <c r="J293" i="6"/>
  <c r="J289" i="6"/>
  <c r="J285" i="6"/>
  <c r="J281" i="6"/>
  <c r="J277" i="6"/>
  <c r="J273" i="6"/>
  <c r="J269" i="6"/>
  <c r="J265" i="6"/>
  <c r="J261" i="6"/>
  <c r="J257" i="6"/>
  <c r="J253" i="6"/>
  <c r="J249" i="6"/>
  <c r="J245" i="6"/>
  <c r="J241" i="6"/>
  <c r="J237" i="6"/>
  <c r="J233" i="6"/>
  <c r="J229" i="6"/>
  <c r="J225" i="6"/>
  <c r="J221" i="6"/>
  <c r="J217" i="6"/>
  <c r="J213" i="6"/>
  <c r="J209" i="6"/>
  <c r="J205" i="6"/>
  <c r="J201" i="6"/>
  <c r="J197" i="6"/>
  <c r="J193" i="6"/>
  <c r="J189" i="6"/>
  <c r="J185" i="6"/>
  <c r="J181" i="6"/>
  <c r="J177" i="6"/>
  <c r="J173" i="6"/>
  <c r="J169" i="6"/>
  <c r="J165" i="6"/>
  <c r="J161" i="6"/>
  <c r="J157" i="6"/>
  <c r="AD4" i="6"/>
  <c r="R4" i="6"/>
  <c r="J4" i="6"/>
  <c r="AL4" i="6"/>
  <c r="AH4" i="6"/>
  <c r="Z4" i="6"/>
  <c r="V4" i="6"/>
  <c r="N4" i="6"/>
  <c r="G154" i="6"/>
  <c r="E146" i="6"/>
  <c r="J146" i="6" s="1"/>
  <c r="E138" i="6"/>
  <c r="J138" i="6" s="1"/>
  <c r="E130" i="6"/>
  <c r="J130" i="6" s="1"/>
  <c r="E122" i="6"/>
  <c r="J122" i="6" s="1"/>
  <c r="E114" i="6"/>
  <c r="J114" i="6" s="1"/>
  <c r="E106" i="6"/>
  <c r="J106" i="6" s="1"/>
  <c r="E98" i="6"/>
  <c r="J98" i="6" s="1"/>
  <c r="E90" i="6"/>
  <c r="J90" i="6" s="1"/>
  <c r="G82" i="6"/>
  <c r="E74" i="6"/>
  <c r="J74" i="6" s="1"/>
  <c r="G66" i="6"/>
  <c r="G58" i="6"/>
  <c r="E50" i="6"/>
  <c r="J50" i="6" s="1"/>
  <c r="E42" i="6"/>
  <c r="J42" i="6" s="1"/>
  <c r="E34" i="6"/>
  <c r="J34" i="6" s="1"/>
  <c r="E26" i="6"/>
  <c r="J26" i="6" s="1"/>
  <c r="E18" i="6"/>
  <c r="J18" i="6" s="1"/>
  <c r="G10" i="6"/>
  <c r="X5" i="6"/>
  <c r="AJ4" i="6"/>
  <c r="T4" i="6"/>
  <c r="G153" i="6"/>
  <c r="E145" i="6"/>
  <c r="J145" i="6" s="1"/>
  <c r="G137" i="6"/>
  <c r="E129" i="6"/>
  <c r="J129" i="6" s="1"/>
  <c r="E121" i="6"/>
  <c r="J121" i="6" s="1"/>
  <c r="E113" i="6"/>
  <c r="J113" i="6" s="1"/>
  <c r="E105" i="6"/>
  <c r="J105" i="6" s="1"/>
  <c r="E97" i="6"/>
  <c r="J97" i="6" s="1"/>
  <c r="E89" i="6"/>
  <c r="J89" i="6" s="1"/>
  <c r="G81" i="6"/>
  <c r="E73" i="6"/>
  <c r="J73" i="6" s="1"/>
  <c r="E65" i="6"/>
  <c r="J65" i="6" s="1"/>
  <c r="E57" i="6"/>
  <c r="J57" i="6" s="1"/>
  <c r="E49" i="6"/>
  <c r="J49" i="6" s="1"/>
  <c r="E41" i="6"/>
  <c r="J41" i="6" s="1"/>
  <c r="E33" i="6"/>
  <c r="J33" i="6" s="1"/>
  <c r="E25" i="6"/>
  <c r="J25" i="6" s="1"/>
  <c r="G17" i="6"/>
  <c r="G9" i="6"/>
  <c r="W5" i="6"/>
  <c r="AI4" i="6"/>
  <c r="S4" i="6"/>
  <c r="G152" i="6"/>
  <c r="E144" i="6"/>
  <c r="J144" i="6" s="1"/>
  <c r="G136" i="6"/>
  <c r="E128" i="6"/>
  <c r="J128" i="6" s="1"/>
  <c r="G120" i="6"/>
  <c r="E112" i="6"/>
  <c r="J112" i="6" s="1"/>
  <c r="E104" i="6"/>
  <c r="J104" i="6" s="1"/>
  <c r="E96" i="6"/>
  <c r="J96" i="6" s="1"/>
  <c r="E88" i="6"/>
  <c r="J88" i="6" s="1"/>
  <c r="G80" i="6"/>
  <c r="E72" i="6"/>
  <c r="J72" i="6" s="1"/>
  <c r="E64" i="6"/>
  <c r="J64" i="6" s="1"/>
  <c r="G56" i="6"/>
  <c r="E48" i="6"/>
  <c r="J48" i="6" s="1"/>
  <c r="E40" i="6"/>
  <c r="J40" i="6" s="1"/>
  <c r="E32" i="6"/>
  <c r="J32" i="6" s="1"/>
  <c r="G24" i="6"/>
  <c r="E16" i="6"/>
  <c r="J16" i="6" s="1"/>
  <c r="AH5" i="6"/>
  <c r="R5" i="6"/>
  <c r="G147" i="6"/>
  <c r="G139" i="6"/>
  <c r="E131" i="6"/>
  <c r="J131" i="6" s="1"/>
  <c r="G123" i="6"/>
  <c r="G115" i="6"/>
  <c r="G107" i="6"/>
  <c r="G99" i="6"/>
  <c r="G91" i="6"/>
  <c r="E83" i="6"/>
  <c r="J83" i="6" s="1"/>
  <c r="G75" i="6"/>
  <c r="G67" i="6"/>
  <c r="G59" i="6"/>
  <c r="E51" i="6"/>
  <c r="J51" i="6" s="1"/>
  <c r="G43" i="6"/>
  <c r="G35" i="6"/>
  <c r="E27" i="6"/>
  <c r="J27" i="6" s="1"/>
  <c r="G19" i="6"/>
  <c r="E11" i="6"/>
  <c r="J11" i="6" s="1"/>
  <c r="AC4" i="6"/>
  <c r="M4" i="6"/>
  <c r="Q15" i="11" l="1"/>
  <c r="W24" i="14"/>
  <c r="X24" i="14"/>
  <c r="Y24" i="14"/>
  <c r="Q39" i="11"/>
  <c r="Q22" i="11"/>
  <c r="Q18" i="11"/>
  <c r="Q23" i="11"/>
  <c r="Q42" i="11"/>
  <c r="Q40" i="11"/>
  <c r="Q46" i="11"/>
  <c r="Q36" i="11"/>
  <c r="Q16" i="11"/>
  <c r="Q32" i="11"/>
  <c r="Q34" i="11"/>
  <c r="Q44" i="11"/>
  <c r="Q17" i="11"/>
  <c r="Q19" i="11"/>
  <c r="Q14" i="11"/>
  <c r="Q47" i="11"/>
  <c r="Q43" i="11"/>
  <c r="Q31" i="11"/>
  <c r="Q26" i="11"/>
  <c r="Q48" i="11"/>
  <c r="Q28" i="11"/>
  <c r="Q24" i="11"/>
  <c r="Q20" i="11"/>
  <c r="Q30" i="11"/>
  <c r="Q37" i="11"/>
  <c r="Q27" i="11"/>
  <c r="Q41" i="11"/>
  <c r="Q21" i="11"/>
  <c r="Q35" i="11"/>
  <c r="Q25" i="11"/>
  <c r="Q38" i="11"/>
  <c r="Q45" i="11"/>
  <c r="Q29" i="11"/>
  <c r="Q33" i="11"/>
  <c r="J16" i="10"/>
  <c r="D27" i="10"/>
  <c r="C27" i="10" s="1"/>
  <c r="D26" i="10"/>
  <c r="C26" i="10" s="1"/>
  <c r="J15" i="10"/>
  <c r="J13" i="10"/>
  <c r="D24" i="10"/>
  <c r="C24" i="10" s="1"/>
  <c r="K14" i="10"/>
  <c r="K15" i="10"/>
  <c r="K16" i="10"/>
  <c r="K13" i="10"/>
  <c r="K17" i="10"/>
  <c r="J14" i="10"/>
  <c r="D25" i="10"/>
  <c r="C25" i="10" s="1"/>
  <c r="J80" i="6"/>
  <c r="J82" i="6"/>
  <c r="J19" i="6"/>
  <c r="J115" i="6"/>
  <c r="J147" i="6"/>
  <c r="J52" i="6"/>
  <c r="J84" i="6"/>
  <c r="J148" i="6"/>
  <c r="J69" i="6"/>
  <c r="J133" i="6"/>
  <c r="J54" i="6"/>
  <c r="J150" i="6"/>
  <c r="J24" i="6"/>
  <c r="J56" i="6"/>
  <c r="J120" i="6"/>
  <c r="J152" i="6"/>
  <c r="J9" i="6"/>
  <c r="J137" i="6"/>
  <c r="J58" i="6"/>
  <c r="J154" i="6"/>
  <c r="J71" i="6"/>
  <c r="J135" i="6"/>
  <c r="J59" i="6"/>
  <c r="J91" i="6"/>
  <c r="J123" i="6"/>
  <c r="J13" i="6"/>
  <c r="J17" i="6"/>
  <c r="J81" i="6"/>
  <c r="J66" i="6"/>
  <c r="J15" i="6"/>
  <c r="J79" i="6"/>
  <c r="J35" i="6"/>
  <c r="J67" i="6"/>
  <c r="J99" i="6"/>
  <c r="J132" i="6"/>
  <c r="J53" i="6"/>
  <c r="J149" i="6"/>
  <c r="J70" i="6"/>
  <c r="J134" i="6"/>
  <c r="J136" i="6"/>
  <c r="J153" i="6"/>
  <c r="J10" i="6"/>
  <c r="J55" i="6"/>
  <c r="J151" i="6"/>
  <c r="J342" i="6"/>
  <c r="I804" i="6"/>
  <c r="I803" i="6"/>
  <c r="I802" i="6"/>
  <c r="I801" i="6"/>
  <c r="I800" i="6"/>
  <c r="I799" i="6"/>
  <c r="I798" i="6"/>
  <c r="I797" i="6"/>
  <c r="I796" i="6"/>
  <c r="I795" i="6"/>
  <c r="I794" i="6"/>
  <c r="I793" i="6"/>
  <c r="I787" i="6"/>
  <c r="I785" i="6"/>
  <c r="I792" i="6"/>
  <c r="I791" i="6"/>
  <c r="I790" i="6"/>
  <c r="I789" i="6"/>
  <c r="I788" i="6"/>
  <c r="I786" i="6"/>
  <c r="I784" i="6"/>
  <c r="I782" i="6"/>
  <c r="I781" i="6"/>
  <c r="I779" i="6"/>
  <c r="I783" i="6"/>
  <c r="I780" i="6"/>
  <c r="I778" i="6"/>
  <c r="I777" i="6"/>
  <c r="I776" i="6"/>
  <c r="I775" i="6"/>
  <c r="I774" i="6"/>
  <c r="I773" i="6"/>
  <c r="I772" i="6"/>
  <c r="I771" i="6"/>
  <c r="I770" i="6"/>
  <c r="I769" i="6"/>
  <c r="I747" i="6"/>
  <c r="I746" i="6"/>
  <c r="I745" i="6"/>
  <c r="I744" i="6"/>
  <c r="I743" i="6"/>
  <c r="I742" i="6"/>
  <c r="I741" i="6"/>
  <c r="I740" i="6"/>
  <c r="I739" i="6"/>
  <c r="I738" i="6"/>
  <c r="I737" i="6"/>
  <c r="I736" i="6"/>
  <c r="I735" i="6"/>
  <c r="I734" i="6"/>
  <c r="I733" i="6"/>
  <c r="I767" i="6"/>
  <c r="I765" i="6"/>
  <c r="I763" i="6"/>
  <c r="I761" i="6"/>
  <c r="I759" i="6"/>
  <c r="I757" i="6"/>
  <c r="I755" i="6"/>
  <c r="I768" i="6"/>
  <c r="I766" i="6"/>
  <c r="I764" i="6"/>
  <c r="I762" i="6"/>
  <c r="I760" i="6"/>
  <c r="I758" i="6"/>
  <c r="I756" i="6"/>
  <c r="I754" i="6"/>
  <c r="I752" i="6"/>
  <c r="I750" i="6"/>
  <c r="I748" i="6"/>
  <c r="I753" i="6"/>
  <c r="I749" i="6"/>
  <c r="I751" i="6"/>
  <c r="I732" i="6"/>
  <c r="I730" i="6"/>
  <c r="I728" i="6"/>
  <c r="I726" i="6"/>
  <c r="I731" i="6"/>
  <c r="I721" i="6"/>
  <c r="I720" i="6"/>
  <c r="I719" i="6"/>
  <c r="I723" i="6"/>
  <c r="I727" i="6"/>
  <c r="I718" i="6"/>
  <c r="I725" i="6"/>
  <c r="I724" i="6"/>
  <c r="I722" i="6"/>
  <c r="I717" i="6"/>
  <c r="I729" i="6"/>
  <c r="I712" i="6"/>
  <c r="I708" i="6"/>
  <c r="I706" i="6"/>
  <c r="I704" i="6"/>
  <c r="I702" i="6"/>
  <c r="I700" i="6"/>
  <c r="I698" i="6"/>
  <c r="I696" i="6"/>
  <c r="I694" i="6"/>
  <c r="I692" i="6"/>
  <c r="I690" i="6"/>
  <c r="I716" i="6"/>
  <c r="I714" i="6"/>
  <c r="I711" i="6"/>
  <c r="I713" i="6"/>
  <c r="I709" i="6"/>
  <c r="I707" i="6"/>
  <c r="I705" i="6"/>
  <c r="I703" i="6"/>
  <c r="I701" i="6"/>
  <c r="I699" i="6"/>
  <c r="I697" i="6"/>
  <c r="I695" i="6"/>
  <c r="I693" i="6"/>
  <c r="I691" i="6"/>
  <c r="I689" i="6"/>
  <c r="I715" i="6"/>
  <c r="I710" i="6"/>
  <c r="I688" i="6"/>
  <c r="I687" i="6"/>
  <c r="I686" i="6"/>
  <c r="I685" i="6"/>
  <c r="I684" i="6"/>
  <c r="I683" i="6"/>
  <c r="I682" i="6"/>
  <c r="I681" i="6"/>
  <c r="I680" i="6"/>
  <c r="I679" i="6"/>
  <c r="I678" i="6"/>
  <c r="I677" i="6"/>
  <c r="I676" i="6"/>
  <c r="I675" i="6"/>
  <c r="I674" i="6"/>
  <c r="I673" i="6"/>
  <c r="I672" i="6"/>
  <c r="I665" i="6"/>
  <c r="I663" i="6"/>
  <c r="I661" i="6"/>
  <c r="I671" i="6"/>
  <c r="I670" i="6"/>
  <c r="I669" i="6"/>
  <c r="I668" i="6"/>
  <c r="I667" i="6"/>
  <c r="I666" i="6"/>
  <c r="I664" i="6"/>
  <c r="I662"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596" i="6"/>
  <c r="I594" i="6"/>
  <c r="I592" i="6"/>
  <c r="I609" i="6"/>
  <c r="I608" i="6"/>
  <c r="I607" i="6"/>
  <c r="I606" i="6"/>
  <c r="I605" i="6"/>
  <c r="I604" i="6"/>
  <c r="I603" i="6"/>
  <c r="I602" i="6"/>
  <c r="I601" i="6"/>
  <c r="I600" i="6"/>
  <c r="I599" i="6"/>
  <c r="I598" i="6"/>
  <c r="I597" i="6"/>
  <c r="I595" i="6"/>
  <c r="I593" i="6"/>
  <c r="I591" i="6"/>
  <c r="I590" i="6"/>
  <c r="I589" i="6"/>
  <c r="I588"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87" i="6"/>
  <c r="I545" i="6"/>
  <c r="I544" i="6"/>
  <c r="I543" i="6"/>
  <c r="I542" i="6"/>
  <c r="I541" i="6"/>
  <c r="I540" i="6"/>
  <c r="I539" i="6"/>
  <c r="I538"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537"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40" i="6"/>
  <c r="I139" i="6"/>
  <c r="I138" i="6"/>
  <c r="I137" i="6"/>
  <c r="I136" i="6"/>
  <c r="I135" i="6"/>
  <c r="I133" i="6"/>
  <c r="I132" i="6"/>
  <c r="I131" i="6"/>
  <c r="I127" i="6"/>
  <c r="I125" i="6"/>
  <c r="I124" i="6"/>
  <c r="I121" i="6"/>
  <c r="I120" i="6"/>
  <c r="I118" i="6"/>
  <c r="I114" i="6"/>
  <c r="I113" i="6"/>
  <c r="I112" i="6"/>
  <c r="I110" i="6"/>
  <c r="I107" i="6"/>
  <c r="I103" i="6"/>
  <c r="I102" i="6"/>
  <c r="I98" i="6"/>
  <c r="I89" i="6"/>
  <c r="I88" i="6"/>
  <c r="I85" i="6"/>
  <c r="I84" i="6"/>
  <c r="I83" i="6"/>
  <c r="I82" i="6"/>
  <c r="I80" i="6"/>
  <c r="I75" i="6"/>
  <c r="I68" i="6"/>
  <c r="I67" i="6"/>
  <c r="I55" i="6"/>
  <c r="I53" i="6"/>
  <c r="I52" i="6"/>
  <c r="I49" i="6"/>
  <c r="I48" i="6"/>
  <c r="I44" i="6"/>
  <c r="I43" i="6"/>
  <c r="I40" i="6"/>
  <c r="I39" i="6"/>
  <c r="I37" i="6"/>
  <c r="I36" i="6"/>
  <c r="I35" i="6"/>
  <c r="I31" i="6"/>
  <c r="I29" i="6"/>
  <c r="I28" i="6"/>
  <c r="I26" i="6"/>
  <c r="I24" i="6"/>
  <c r="I22" i="6"/>
  <c r="I21" i="6"/>
  <c r="I19" i="6"/>
  <c r="I17" i="6"/>
  <c r="I15" i="6"/>
  <c r="I13" i="6"/>
  <c r="I10" i="6"/>
  <c r="I9"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34" i="6"/>
  <c r="I130" i="6"/>
  <c r="I129" i="6"/>
  <c r="I128" i="6"/>
  <c r="I126" i="6"/>
  <c r="I123" i="6"/>
  <c r="I122" i="6"/>
  <c r="I119" i="6"/>
  <c r="I117" i="6"/>
  <c r="I116" i="6"/>
  <c r="I115" i="6"/>
  <c r="I111" i="6"/>
  <c r="I109" i="6"/>
  <c r="I108" i="6"/>
  <c r="I106" i="6"/>
  <c r="I105" i="6"/>
  <c r="I104" i="6"/>
  <c r="I101" i="6"/>
  <c r="I100" i="6"/>
  <c r="I99" i="6"/>
  <c r="I97" i="6"/>
  <c r="I96" i="6"/>
  <c r="I95" i="6"/>
  <c r="I94" i="6"/>
  <c r="I93" i="6"/>
  <c r="I92" i="6"/>
  <c r="I91" i="6"/>
  <c r="I90" i="6"/>
  <c r="I87" i="6"/>
  <c r="I86" i="6"/>
  <c r="I81" i="6"/>
  <c r="I79" i="6"/>
  <c r="I78" i="6"/>
  <c r="I77" i="6"/>
  <c r="I76" i="6"/>
  <c r="I74" i="6"/>
  <c r="I73" i="6"/>
  <c r="I72" i="6"/>
  <c r="I71" i="6"/>
  <c r="I70" i="6"/>
  <c r="I69" i="6"/>
  <c r="I66" i="6"/>
  <c r="I65" i="6"/>
  <c r="I64" i="6"/>
  <c r="I63" i="6"/>
  <c r="I62" i="6"/>
  <c r="I61" i="6"/>
  <c r="I60" i="6"/>
  <c r="I59" i="6"/>
  <c r="I58" i="6"/>
  <c r="I57" i="6"/>
  <c r="I56" i="6"/>
  <c r="I54" i="6"/>
  <c r="I51" i="6"/>
  <c r="I50" i="6"/>
  <c r="I47" i="6"/>
  <c r="I46" i="6"/>
  <c r="I45" i="6"/>
  <c r="I42" i="6"/>
  <c r="I41" i="6"/>
  <c r="I38" i="6"/>
  <c r="I34" i="6"/>
  <c r="I33" i="6"/>
  <c r="I32" i="6"/>
  <c r="I30" i="6"/>
  <c r="I27" i="6"/>
  <c r="I25" i="6"/>
  <c r="I23" i="6"/>
  <c r="I20" i="6"/>
  <c r="I18" i="6"/>
  <c r="I16" i="6"/>
  <c r="I14" i="6"/>
  <c r="I12" i="6"/>
  <c r="I11" i="6"/>
  <c r="J43" i="6"/>
  <c r="J75" i="6"/>
  <c r="J107" i="6"/>
  <c r="J139" i="6"/>
  <c r="J12" i="6"/>
  <c r="J142" i="6"/>
  <c r="B38" i="12" l="1"/>
  <c r="B36" i="12"/>
  <c r="B34" i="12"/>
  <c r="B32" i="12"/>
  <c r="B30" i="12"/>
  <c r="B28" i="12"/>
  <c r="B26" i="12"/>
  <c r="B24" i="12"/>
  <c r="B22" i="12"/>
  <c r="B20" i="12"/>
  <c r="B18" i="12"/>
  <c r="B16" i="12"/>
  <c r="B14" i="12"/>
  <c r="B39" i="12"/>
  <c r="B37" i="12"/>
  <c r="B35" i="12"/>
  <c r="B33" i="12"/>
  <c r="B31" i="12"/>
  <c r="B29" i="12"/>
  <c r="B27" i="12"/>
  <c r="B25" i="12"/>
  <c r="B23" i="12"/>
  <c r="B21" i="12"/>
  <c r="B19" i="12"/>
  <c r="B17" i="12"/>
  <c r="B15" i="12"/>
  <c r="B13" i="12"/>
  <c r="S15" i="12" l="1"/>
  <c r="D15" i="12"/>
  <c r="T15" i="12"/>
  <c r="V15" i="12"/>
  <c r="R15" i="12"/>
  <c r="C15" i="12"/>
  <c r="A55" i="12"/>
  <c r="U15" i="12"/>
  <c r="Q15" i="12"/>
  <c r="P15" i="12"/>
  <c r="A73" i="12"/>
  <c r="S33" i="12"/>
  <c r="D33" i="12"/>
  <c r="T33" i="12"/>
  <c r="V33" i="12"/>
  <c r="R33" i="12"/>
  <c r="C33" i="12"/>
  <c r="P33" i="12"/>
  <c r="U33" i="12"/>
  <c r="Q33" i="12"/>
  <c r="A71" i="12"/>
  <c r="S31" i="12"/>
  <c r="D31" i="12"/>
  <c r="V31" i="12"/>
  <c r="R31" i="12"/>
  <c r="C31" i="12"/>
  <c r="P31" i="12"/>
  <c r="U31" i="12"/>
  <c r="Q31" i="12"/>
  <c r="T31" i="12"/>
  <c r="A54" i="12"/>
  <c r="U14" i="12"/>
  <c r="Q14" i="12"/>
  <c r="C14" i="12"/>
  <c r="T14" i="12"/>
  <c r="P14" i="12"/>
  <c r="V14" i="12"/>
  <c r="S14" i="12"/>
  <c r="D14" i="12"/>
  <c r="R14" i="12"/>
  <c r="A53" i="12"/>
  <c r="S13" i="12"/>
  <c r="D13" i="12"/>
  <c r="V13" i="12"/>
  <c r="R13" i="12"/>
  <c r="C13" i="12"/>
  <c r="T13" i="12"/>
  <c r="U13" i="12"/>
  <c r="Q13" i="12"/>
  <c r="P13" i="12"/>
  <c r="A57" i="12"/>
  <c r="S17" i="12"/>
  <c r="D17" i="12"/>
  <c r="V17" i="12"/>
  <c r="R17" i="12"/>
  <c r="C17" i="12"/>
  <c r="P17" i="12"/>
  <c r="U17" i="12"/>
  <c r="Q17" i="12"/>
  <c r="T17" i="12"/>
  <c r="A66" i="12"/>
  <c r="U26" i="12"/>
  <c r="Q26" i="12"/>
  <c r="V26" i="12"/>
  <c r="T26" i="12"/>
  <c r="P26" i="12"/>
  <c r="R26" i="12"/>
  <c r="S26" i="12"/>
  <c r="D26" i="12"/>
  <c r="C26" i="12"/>
  <c r="A61" i="12"/>
  <c r="S21" i="12"/>
  <c r="D21" i="12"/>
  <c r="T21" i="12"/>
  <c r="V21" i="12"/>
  <c r="R21" i="12"/>
  <c r="C21" i="12"/>
  <c r="P21" i="12"/>
  <c r="U21" i="12"/>
  <c r="Q21" i="12"/>
  <c r="A64" i="12"/>
  <c r="U24" i="12"/>
  <c r="Q24" i="12"/>
  <c r="C24" i="12"/>
  <c r="T24" i="12"/>
  <c r="P24" i="12"/>
  <c r="V24" i="12"/>
  <c r="S24" i="12"/>
  <c r="D24" i="12"/>
  <c r="R24" i="12"/>
  <c r="A69" i="12"/>
  <c r="S29" i="12"/>
  <c r="D29" i="12"/>
  <c r="T29" i="12"/>
  <c r="V29" i="12"/>
  <c r="R29" i="12"/>
  <c r="C29" i="12"/>
  <c r="U29" i="12"/>
  <c r="Q29" i="12"/>
  <c r="P29" i="12"/>
  <c r="A59" i="12"/>
  <c r="S19" i="12"/>
  <c r="D19" i="12"/>
  <c r="V19" i="12"/>
  <c r="R19" i="12"/>
  <c r="C19" i="12"/>
  <c r="T19" i="12"/>
  <c r="U19" i="12"/>
  <c r="Q19" i="12"/>
  <c r="P19" i="12"/>
  <c r="A77" i="12"/>
  <c r="S37" i="12"/>
  <c r="D37" i="12"/>
  <c r="P37" i="12"/>
  <c r="V37" i="12"/>
  <c r="R37" i="12"/>
  <c r="C37" i="12"/>
  <c r="T37" i="12"/>
  <c r="U37" i="12"/>
  <c r="Q37" i="12"/>
  <c r="A63" i="12"/>
  <c r="S23" i="12"/>
  <c r="D23" i="12"/>
  <c r="V23" i="12"/>
  <c r="R23" i="12"/>
  <c r="C23" i="12"/>
  <c r="T23" i="12"/>
  <c r="U23" i="12"/>
  <c r="Q23" i="12"/>
  <c r="P23" i="12"/>
  <c r="A60" i="12"/>
  <c r="U20" i="12"/>
  <c r="Q20" i="12"/>
  <c r="C20" i="12"/>
  <c r="T20" i="12"/>
  <c r="P20" i="12"/>
  <c r="R20" i="12"/>
  <c r="S20" i="12"/>
  <c r="D20" i="12"/>
  <c r="V20" i="12"/>
  <c r="A67" i="12"/>
  <c r="S27" i="12"/>
  <c r="D27" i="12"/>
  <c r="V27" i="12"/>
  <c r="R27" i="12"/>
  <c r="C27" i="12"/>
  <c r="T27" i="12"/>
  <c r="U27" i="12"/>
  <c r="Q27" i="12"/>
  <c r="P27" i="12"/>
  <c r="A74" i="12"/>
  <c r="U34" i="12"/>
  <c r="Q34" i="12"/>
  <c r="V34" i="12"/>
  <c r="T34" i="12"/>
  <c r="P34" i="12"/>
  <c r="C34" i="12"/>
  <c r="S34" i="12"/>
  <c r="D34" i="12"/>
  <c r="R34" i="12"/>
  <c r="A75" i="12"/>
  <c r="S35" i="12"/>
  <c r="D35" i="12"/>
  <c r="V35" i="12"/>
  <c r="R35" i="12"/>
  <c r="C35" i="12"/>
  <c r="P35" i="12"/>
  <c r="U35" i="12"/>
  <c r="Q35" i="12"/>
  <c r="T35" i="12"/>
  <c r="A65" i="12"/>
  <c r="S25" i="12"/>
  <c r="D25" i="12"/>
  <c r="T25" i="12"/>
  <c r="V25" i="12"/>
  <c r="R25" i="12"/>
  <c r="C25" i="12"/>
  <c r="U25" i="12"/>
  <c r="Q25" i="12"/>
  <c r="P25" i="12"/>
  <c r="A78" i="12"/>
  <c r="U38" i="12"/>
  <c r="Q38" i="12"/>
  <c r="R38" i="12"/>
  <c r="T38" i="12"/>
  <c r="P38" i="12"/>
  <c r="V38" i="12"/>
  <c r="S38" i="12"/>
  <c r="D38" i="12"/>
  <c r="C38" i="12"/>
  <c r="A58" i="12"/>
  <c r="U18" i="12"/>
  <c r="Q18" i="12"/>
  <c r="V18" i="12"/>
  <c r="T18" i="12"/>
  <c r="P18" i="12"/>
  <c r="C18" i="12"/>
  <c r="S18" i="12"/>
  <c r="D18" i="12"/>
  <c r="R18" i="12"/>
  <c r="A56" i="12"/>
  <c r="U16" i="12"/>
  <c r="Q16" i="12"/>
  <c r="V16" i="12"/>
  <c r="T16" i="12"/>
  <c r="P16" i="12"/>
  <c r="R16" i="12"/>
  <c r="S16" i="12"/>
  <c r="D16" i="12"/>
  <c r="C16" i="12"/>
  <c r="A68" i="12"/>
  <c r="U28" i="12"/>
  <c r="Q28" i="12"/>
  <c r="R28" i="12"/>
  <c r="T28" i="12"/>
  <c r="P28" i="12"/>
  <c r="V28" i="12"/>
  <c r="S28" i="12"/>
  <c r="D28" i="12"/>
  <c r="C28" i="12"/>
  <c r="A62" i="12"/>
  <c r="U22" i="12"/>
  <c r="Q22" i="12"/>
  <c r="V22" i="12"/>
  <c r="T22" i="12"/>
  <c r="P22" i="12"/>
  <c r="R22" i="12"/>
  <c r="S22" i="12"/>
  <c r="D22" i="12"/>
  <c r="C22" i="12"/>
  <c r="A79" i="12"/>
  <c r="S39" i="12"/>
  <c r="D39" i="12"/>
  <c r="T39" i="12"/>
  <c r="V39" i="12"/>
  <c r="R39" i="12"/>
  <c r="C39" i="12"/>
  <c r="P39" i="12"/>
  <c r="U39" i="12"/>
  <c r="Q39" i="12"/>
  <c r="A72" i="12"/>
  <c r="U32" i="12"/>
  <c r="Q32" i="12"/>
  <c r="R32" i="12"/>
  <c r="T32" i="12"/>
  <c r="P32" i="12"/>
  <c r="C32" i="12"/>
  <c r="S32" i="12"/>
  <c r="D32" i="12"/>
  <c r="V32" i="12"/>
  <c r="A76" i="12"/>
  <c r="U36" i="12"/>
  <c r="Q36" i="12"/>
  <c r="C36" i="12"/>
  <c r="T36" i="12"/>
  <c r="P36" i="12"/>
  <c r="R36" i="12"/>
  <c r="S36" i="12"/>
  <c r="D36" i="12"/>
  <c r="V36" i="12"/>
  <c r="A70" i="12"/>
  <c r="U30" i="12"/>
  <c r="Q30" i="12"/>
  <c r="V30" i="12"/>
  <c r="T30" i="12"/>
  <c r="P30" i="12"/>
  <c r="C30" i="12"/>
  <c r="S30" i="12"/>
  <c r="D30" i="12"/>
  <c r="R30" i="12"/>
  <c r="AB79" i="12" l="1"/>
  <c r="X79" i="12"/>
  <c r="T79" i="12"/>
  <c r="P79" i="12"/>
  <c r="L79" i="12"/>
  <c r="H79" i="12"/>
  <c r="D79" i="12"/>
  <c r="AA79" i="12"/>
  <c r="W79" i="12"/>
  <c r="S79" i="12"/>
  <c r="O79" i="12"/>
  <c r="K79" i="12"/>
  <c r="G79" i="12"/>
  <c r="C79" i="12"/>
  <c r="Z79" i="12"/>
  <c r="V79" i="12"/>
  <c r="R79" i="12"/>
  <c r="Y79" i="12"/>
  <c r="M79" i="12"/>
  <c r="E79" i="12"/>
  <c r="U79" i="12"/>
  <c r="J79" i="12"/>
  <c r="B79" i="12"/>
  <c r="Q79" i="12"/>
  <c r="I79" i="12"/>
  <c r="N79" i="12"/>
  <c r="F79" i="12"/>
  <c r="Y58" i="12"/>
  <c r="U58" i="12"/>
  <c r="Q58" i="12"/>
  <c r="M58" i="12"/>
  <c r="I58" i="12"/>
  <c r="E58" i="12"/>
  <c r="AB58" i="12"/>
  <c r="X58" i="12"/>
  <c r="T58" i="12"/>
  <c r="P58" i="12"/>
  <c r="L58" i="12"/>
  <c r="H58" i="12"/>
  <c r="D58" i="12"/>
  <c r="AA58" i="12"/>
  <c r="W58" i="12"/>
  <c r="S58" i="12"/>
  <c r="O58" i="12"/>
  <c r="K58" i="12"/>
  <c r="G58" i="12"/>
  <c r="C58" i="12"/>
  <c r="Z58" i="12"/>
  <c r="J58" i="12"/>
  <c r="N58" i="12"/>
  <c r="V58" i="12"/>
  <c r="F58" i="12"/>
  <c r="R58" i="12"/>
  <c r="B58" i="12"/>
  <c r="AB77" i="12"/>
  <c r="X77" i="12"/>
  <c r="T77" i="12"/>
  <c r="P77" i="12"/>
  <c r="L77" i="12"/>
  <c r="H77" i="12"/>
  <c r="D77" i="12"/>
  <c r="AA77" i="12"/>
  <c r="W77" i="12"/>
  <c r="S77" i="12"/>
  <c r="O77" i="12"/>
  <c r="K77" i="12"/>
  <c r="G77" i="12"/>
  <c r="C77" i="12"/>
  <c r="U77" i="12"/>
  <c r="M77" i="12"/>
  <c r="E77" i="12"/>
  <c r="Z77" i="12"/>
  <c r="R77" i="12"/>
  <c r="J77" i="12"/>
  <c r="B77" i="12"/>
  <c r="Y77" i="12"/>
  <c r="Q77" i="12"/>
  <c r="I77" i="12"/>
  <c r="F77" i="12"/>
  <c r="V77" i="12"/>
  <c r="N77" i="12"/>
  <c r="AB72" i="12"/>
  <c r="X72" i="12"/>
  <c r="T72" i="12"/>
  <c r="P72" i="12"/>
  <c r="L72" i="12"/>
  <c r="H72" i="12"/>
  <c r="D72" i="12"/>
  <c r="AA72" i="12"/>
  <c r="W72" i="12"/>
  <c r="S72" i="12"/>
  <c r="O72" i="12"/>
  <c r="K72" i="12"/>
  <c r="G72" i="12"/>
  <c r="C72" i="12"/>
  <c r="Y72" i="12"/>
  <c r="Q72" i="12"/>
  <c r="I72" i="12"/>
  <c r="V72" i="12"/>
  <c r="N72" i="12"/>
  <c r="F72" i="12"/>
  <c r="U72" i="12"/>
  <c r="M72" i="12"/>
  <c r="E72" i="12"/>
  <c r="R72" i="12"/>
  <c r="J72" i="12"/>
  <c r="B72" i="12"/>
  <c r="Z72" i="12"/>
  <c r="Y56" i="12"/>
  <c r="U56" i="12"/>
  <c r="Q56" i="12"/>
  <c r="M56" i="12"/>
  <c r="I56" i="12"/>
  <c r="E56" i="12"/>
  <c r="AB56" i="12"/>
  <c r="X56" i="12"/>
  <c r="T56" i="12"/>
  <c r="P56" i="12"/>
  <c r="L56" i="12"/>
  <c r="H56" i="12"/>
  <c r="D56" i="12"/>
  <c r="AA56" i="12"/>
  <c r="W56" i="12"/>
  <c r="S56" i="12"/>
  <c r="O56" i="12"/>
  <c r="K56" i="12"/>
  <c r="G56" i="12"/>
  <c r="C56" i="12"/>
  <c r="R56" i="12"/>
  <c r="B56" i="12"/>
  <c r="N56" i="12"/>
  <c r="F56" i="12"/>
  <c r="Z56" i="12"/>
  <c r="J56" i="12"/>
  <c r="V56" i="12"/>
  <c r="AB75" i="12"/>
  <c r="X75" i="12"/>
  <c r="T75" i="12"/>
  <c r="P75" i="12"/>
  <c r="L75" i="12"/>
  <c r="H75" i="12"/>
  <c r="D75" i="12"/>
  <c r="AA75" i="12"/>
  <c r="W75" i="12"/>
  <c r="S75" i="12"/>
  <c r="O75" i="12"/>
  <c r="K75" i="12"/>
  <c r="G75" i="12"/>
  <c r="C75" i="12"/>
  <c r="U75" i="12"/>
  <c r="M75" i="12"/>
  <c r="E75" i="12"/>
  <c r="Z75" i="12"/>
  <c r="R75" i="12"/>
  <c r="J75" i="12"/>
  <c r="B75" i="12"/>
  <c r="Y75" i="12"/>
  <c r="Q75" i="12"/>
  <c r="I75" i="12"/>
  <c r="V75" i="12"/>
  <c r="N75" i="12"/>
  <c r="F75" i="12"/>
  <c r="Z63" i="12"/>
  <c r="V63" i="12"/>
  <c r="R63" i="12"/>
  <c r="N63" i="12"/>
  <c r="J63" i="12"/>
  <c r="F63" i="12"/>
  <c r="B63" i="12"/>
  <c r="Y63" i="12"/>
  <c r="U63" i="12"/>
  <c r="Q63" i="12"/>
  <c r="M63" i="12"/>
  <c r="I63" i="12"/>
  <c r="E63" i="12"/>
  <c r="AB63" i="12"/>
  <c r="X63" i="12"/>
  <c r="T63" i="12"/>
  <c r="P63" i="12"/>
  <c r="L63" i="12"/>
  <c r="H63" i="12"/>
  <c r="D63" i="12"/>
  <c r="W63" i="12"/>
  <c r="G63" i="12"/>
  <c r="S63" i="12"/>
  <c r="C63" i="12"/>
  <c r="O63" i="12"/>
  <c r="AA63" i="12"/>
  <c r="K63" i="12"/>
  <c r="Z64" i="12"/>
  <c r="V64" i="12"/>
  <c r="R64" i="12"/>
  <c r="N64" i="12"/>
  <c r="J64" i="12"/>
  <c r="F64" i="12"/>
  <c r="B64" i="12"/>
  <c r="Y64" i="12"/>
  <c r="U64" i="12"/>
  <c r="Q64" i="12"/>
  <c r="M64" i="12"/>
  <c r="I64" i="12"/>
  <c r="E64" i="12"/>
  <c r="AB64" i="12"/>
  <c r="X64" i="12"/>
  <c r="T64" i="12"/>
  <c r="P64" i="12"/>
  <c r="L64" i="12"/>
  <c r="H64" i="12"/>
  <c r="D64" i="12"/>
  <c r="AA64" i="12"/>
  <c r="K64" i="12"/>
  <c r="W64" i="12"/>
  <c r="G64" i="12"/>
  <c r="S64" i="12"/>
  <c r="C64" i="12"/>
  <c r="O64" i="12"/>
  <c r="R41" i="12"/>
  <c r="AB53" i="12"/>
  <c r="X53" i="12"/>
  <c r="T53" i="12"/>
  <c r="P53" i="12"/>
  <c r="L53" i="12"/>
  <c r="H53" i="12"/>
  <c r="AA53" i="12"/>
  <c r="W53" i="12"/>
  <c r="S53" i="12"/>
  <c r="O53" i="12"/>
  <c r="K53" i="12"/>
  <c r="G53" i="12"/>
  <c r="U53" i="12"/>
  <c r="M53" i="12"/>
  <c r="E53" i="12"/>
  <c r="N53" i="12"/>
  <c r="Z53" i="12"/>
  <c r="R53" i="12"/>
  <c r="J53" i="12"/>
  <c r="D53" i="12"/>
  <c r="V53" i="12"/>
  <c r="B53" i="12"/>
  <c r="Y53" i="12"/>
  <c r="Q53" i="12"/>
  <c r="I53" i="12"/>
  <c r="C53" i="12"/>
  <c r="F53" i="12"/>
  <c r="AB70" i="12"/>
  <c r="X70" i="12"/>
  <c r="T70" i="12"/>
  <c r="P70" i="12"/>
  <c r="L70" i="12"/>
  <c r="H70" i="12"/>
  <c r="D70" i="12"/>
  <c r="AA70" i="12"/>
  <c r="W70" i="12"/>
  <c r="S70" i="12"/>
  <c r="O70" i="12"/>
  <c r="K70" i="12"/>
  <c r="G70" i="12"/>
  <c r="C70" i="12"/>
  <c r="Y70" i="12"/>
  <c r="Q70" i="12"/>
  <c r="I70" i="12"/>
  <c r="V70" i="12"/>
  <c r="N70" i="12"/>
  <c r="F70" i="12"/>
  <c r="U70" i="12"/>
  <c r="M70" i="12"/>
  <c r="E70" i="12"/>
  <c r="J70" i="12"/>
  <c r="B70" i="12"/>
  <c r="Z70" i="12"/>
  <c r="R70" i="12"/>
  <c r="Y62" i="12"/>
  <c r="U62" i="12"/>
  <c r="Q62" i="12"/>
  <c r="M62" i="12"/>
  <c r="I62" i="12"/>
  <c r="E62" i="12"/>
  <c r="AB62" i="12"/>
  <c r="X62" i="12"/>
  <c r="T62" i="12"/>
  <c r="P62" i="12"/>
  <c r="L62" i="12"/>
  <c r="H62" i="12"/>
  <c r="D62" i="12"/>
  <c r="W62" i="12"/>
  <c r="O62" i="12"/>
  <c r="G62" i="12"/>
  <c r="V62" i="12"/>
  <c r="N62" i="12"/>
  <c r="F62" i="12"/>
  <c r="AA62" i="12"/>
  <c r="S62" i="12"/>
  <c r="K62" i="12"/>
  <c r="C62" i="12"/>
  <c r="R62" i="12"/>
  <c r="J62" i="12"/>
  <c r="Z62" i="12"/>
  <c r="B62" i="12"/>
  <c r="AB78" i="12"/>
  <c r="X78" i="12"/>
  <c r="T78" i="12"/>
  <c r="P78" i="12"/>
  <c r="L78" i="12"/>
  <c r="H78" i="12"/>
  <c r="D78" i="12"/>
  <c r="AA78" i="12"/>
  <c r="W78" i="12"/>
  <c r="S78" i="12"/>
  <c r="O78" i="12"/>
  <c r="K78" i="12"/>
  <c r="G78" i="12"/>
  <c r="C78" i="12"/>
  <c r="Y78" i="12"/>
  <c r="Q78" i="12"/>
  <c r="I78" i="12"/>
  <c r="V78" i="12"/>
  <c r="N78" i="12"/>
  <c r="F78" i="12"/>
  <c r="U78" i="12"/>
  <c r="M78" i="12"/>
  <c r="E78" i="12"/>
  <c r="J78" i="12"/>
  <c r="B78" i="12"/>
  <c r="Z78" i="12"/>
  <c r="R78" i="12"/>
  <c r="AB67" i="12"/>
  <c r="Z67" i="12"/>
  <c r="V67" i="12"/>
  <c r="R67" i="12"/>
  <c r="N67" i="12"/>
  <c r="J67" i="12"/>
  <c r="F67" i="12"/>
  <c r="B67" i="12"/>
  <c r="Y67" i="12"/>
  <c r="U67" i="12"/>
  <c r="Q67" i="12"/>
  <c r="M67" i="12"/>
  <c r="I67" i="12"/>
  <c r="E67" i="12"/>
  <c r="X67" i="12"/>
  <c r="T67" i="12"/>
  <c r="P67" i="12"/>
  <c r="L67" i="12"/>
  <c r="H67" i="12"/>
  <c r="D67" i="12"/>
  <c r="W67" i="12"/>
  <c r="G67" i="12"/>
  <c r="S67" i="12"/>
  <c r="C67" i="12"/>
  <c r="O67" i="12"/>
  <c r="K67" i="12"/>
  <c r="AA67" i="12"/>
  <c r="Y59" i="12"/>
  <c r="U59" i="12"/>
  <c r="Q59" i="12"/>
  <c r="M59" i="12"/>
  <c r="I59" i="12"/>
  <c r="E59" i="12"/>
  <c r="AB59" i="12"/>
  <c r="X59" i="12"/>
  <c r="T59" i="12"/>
  <c r="P59" i="12"/>
  <c r="L59" i="12"/>
  <c r="H59" i="12"/>
  <c r="D59" i="12"/>
  <c r="AA59" i="12"/>
  <c r="W59" i="12"/>
  <c r="S59" i="12"/>
  <c r="O59" i="12"/>
  <c r="K59" i="12"/>
  <c r="G59" i="12"/>
  <c r="C59" i="12"/>
  <c r="N59" i="12"/>
  <c r="Z59" i="12"/>
  <c r="J59" i="12"/>
  <c r="R59" i="12"/>
  <c r="V59" i="12"/>
  <c r="F59" i="12"/>
  <c r="B59" i="12"/>
  <c r="Z66" i="12"/>
  <c r="V66" i="12"/>
  <c r="R66" i="12"/>
  <c r="N66" i="12"/>
  <c r="J66" i="12"/>
  <c r="F66" i="12"/>
  <c r="B66" i="12"/>
  <c r="Y66" i="12"/>
  <c r="U66" i="12"/>
  <c r="Q66" i="12"/>
  <c r="M66" i="12"/>
  <c r="I66" i="12"/>
  <c r="E66" i="12"/>
  <c r="AB66" i="12"/>
  <c r="X66" i="12"/>
  <c r="T66" i="12"/>
  <c r="P66" i="12"/>
  <c r="L66" i="12"/>
  <c r="H66" i="12"/>
  <c r="D66" i="12"/>
  <c r="S66" i="12"/>
  <c r="C66" i="12"/>
  <c r="O66" i="12"/>
  <c r="AA66" i="12"/>
  <c r="K66" i="12"/>
  <c r="W66" i="12"/>
  <c r="G66" i="12"/>
  <c r="AB71" i="12"/>
  <c r="X71" i="12"/>
  <c r="T71" i="12"/>
  <c r="P71" i="12"/>
  <c r="L71" i="12"/>
  <c r="H71" i="12"/>
  <c r="D71" i="12"/>
  <c r="AA71" i="12"/>
  <c r="W71" i="12"/>
  <c r="S71" i="12"/>
  <c r="O71" i="12"/>
  <c r="K71" i="12"/>
  <c r="G71" i="12"/>
  <c r="C71" i="12"/>
  <c r="U71" i="12"/>
  <c r="M71" i="12"/>
  <c r="E71" i="12"/>
  <c r="Z71" i="12"/>
  <c r="R71" i="12"/>
  <c r="J71" i="12"/>
  <c r="B71" i="12"/>
  <c r="Y71" i="12"/>
  <c r="Q71" i="12"/>
  <c r="I71" i="12"/>
  <c r="N71" i="12"/>
  <c r="F71" i="12"/>
  <c r="V71" i="12"/>
  <c r="AB55" i="12"/>
  <c r="X55" i="12"/>
  <c r="T55" i="12"/>
  <c r="P55" i="12"/>
  <c r="L55" i="12"/>
  <c r="H55" i="12"/>
  <c r="D55" i="12"/>
  <c r="AA55" i="12"/>
  <c r="W55" i="12"/>
  <c r="S55" i="12"/>
  <c r="O55" i="12"/>
  <c r="K55" i="12"/>
  <c r="G55" i="12"/>
  <c r="C55" i="12"/>
  <c r="U55" i="12"/>
  <c r="M55" i="12"/>
  <c r="E55" i="12"/>
  <c r="V55" i="12"/>
  <c r="Z55" i="12"/>
  <c r="R55" i="12"/>
  <c r="J55" i="12"/>
  <c r="B55" i="12"/>
  <c r="F55" i="12"/>
  <c r="Y55" i="12"/>
  <c r="Q55" i="12"/>
  <c r="I55" i="12"/>
  <c r="N55" i="12"/>
  <c r="AB74" i="12"/>
  <c r="X74" i="12"/>
  <c r="T74" i="12"/>
  <c r="P74" i="12"/>
  <c r="L74" i="12"/>
  <c r="H74" i="12"/>
  <c r="D74" i="12"/>
  <c r="AA74" i="12"/>
  <c r="W74" i="12"/>
  <c r="S74" i="12"/>
  <c r="O74" i="12"/>
  <c r="K74" i="12"/>
  <c r="G74" i="12"/>
  <c r="C74" i="12"/>
  <c r="Y74" i="12"/>
  <c r="Q74" i="12"/>
  <c r="I74" i="12"/>
  <c r="V74" i="12"/>
  <c r="N74" i="12"/>
  <c r="F74" i="12"/>
  <c r="U74" i="12"/>
  <c r="M74" i="12"/>
  <c r="E74" i="12"/>
  <c r="Z74" i="12"/>
  <c r="R74" i="12"/>
  <c r="J74" i="12"/>
  <c r="B74" i="12"/>
  <c r="Y61" i="12"/>
  <c r="U61" i="12"/>
  <c r="Q61" i="12"/>
  <c r="M61" i="12"/>
  <c r="I61" i="12"/>
  <c r="E61" i="12"/>
  <c r="AB61" i="12"/>
  <c r="X61" i="12"/>
  <c r="T61" i="12"/>
  <c r="P61" i="12"/>
  <c r="L61" i="12"/>
  <c r="H61" i="12"/>
  <c r="D61" i="12"/>
  <c r="AA61" i="12"/>
  <c r="W61" i="12"/>
  <c r="S61" i="12"/>
  <c r="O61" i="12"/>
  <c r="K61" i="12"/>
  <c r="G61" i="12"/>
  <c r="C61" i="12"/>
  <c r="V61" i="12"/>
  <c r="F61" i="12"/>
  <c r="J61" i="12"/>
  <c r="R61" i="12"/>
  <c r="B61" i="12"/>
  <c r="N61" i="12"/>
  <c r="Z61" i="12"/>
  <c r="P41" i="12"/>
  <c r="AB54" i="12"/>
  <c r="X54" i="12"/>
  <c r="T54" i="12"/>
  <c r="P54" i="12"/>
  <c r="L54" i="12"/>
  <c r="H54" i="12"/>
  <c r="D54" i="12"/>
  <c r="AA54" i="12"/>
  <c r="W54" i="12"/>
  <c r="S54" i="12"/>
  <c r="O54" i="12"/>
  <c r="K54" i="12"/>
  <c r="G54" i="12"/>
  <c r="C54" i="12"/>
  <c r="Y54" i="12"/>
  <c r="Q54" i="12"/>
  <c r="I54" i="12"/>
  <c r="J54" i="12"/>
  <c r="V54" i="12"/>
  <c r="N54" i="12"/>
  <c r="F54" i="12"/>
  <c r="Z54" i="12"/>
  <c r="U54" i="12"/>
  <c r="M54" i="12"/>
  <c r="E54" i="12"/>
  <c r="R54" i="12"/>
  <c r="B54" i="12"/>
  <c r="AB76" i="12"/>
  <c r="X76" i="12"/>
  <c r="T76" i="12"/>
  <c r="P76" i="12"/>
  <c r="L76" i="12"/>
  <c r="H76" i="12"/>
  <c r="D76" i="12"/>
  <c r="AA76" i="12"/>
  <c r="W76" i="12"/>
  <c r="S76" i="12"/>
  <c r="O76" i="12"/>
  <c r="K76" i="12"/>
  <c r="G76" i="12"/>
  <c r="C76" i="12"/>
  <c r="Y76" i="12"/>
  <c r="Q76" i="12"/>
  <c r="I76" i="12"/>
  <c r="V76" i="12"/>
  <c r="N76" i="12"/>
  <c r="F76" i="12"/>
  <c r="U76" i="12"/>
  <c r="M76" i="12"/>
  <c r="E76" i="12"/>
  <c r="B76" i="12"/>
  <c r="Z76" i="12"/>
  <c r="R76" i="12"/>
  <c r="J76" i="12"/>
  <c r="AB68" i="12"/>
  <c r="X68" i="12"/>
  <c r="T68" i="12"/>
  <c r="P68" i="12"/>
  <c r="L68" i="12"/>
  <c r="H68" i="12"/>
  <c r="D68" i="12"/>
  <c r="Y68" i="12"/>
  <c r="S68" i="12"/>
  <c r="N68" i="12"/>
  <c r="I68" i="12"/>
  <c r="C68" i="12"/>
  <c r="W68" i="12"/>
  <c r="R68" i="12"/>
  <c r="M68" i="12"/>
  <c r="G68" i="12"/>
  <c r="B68" i="12"/>
  <c r="AA68" i="12"/>
  <c r="V68" i="12"/>
  <c r="Q68" i="12"/>
  <c r="K68" i="12"/>
  <c r="F68" i="12"/>
  <c r="O68" i="12"/>
  <c r="J68" i="12"/>
  <c r="Z68" i="12"/>
  <c r="E68" i="12"/>
  <c r="U68" i="12"/>
  <c r="Z65" i="12"/>
  <c r="V65" i="12"/>
  <c r="R65" i="12"/>
  <c r="N65" i="12"/>
  <c r="J65" i="12"/>
  <c r="F65" i="12"/>
  <c r="B65" i="12"/>
  <c r="Y65" i="12"/>
  <c r="U65" i="12"/>
  <c r="Q65" i="12"/>
  <c r="M65" i="12"/>
  <c r="I65" i="12"/>
  <c r="E65" i="12"/>
  <c r="AB65" i="12"/>
  <c r="X65" i="12"/>
  <c r="T65" i="12"/>
  <c r="P65" i="12"/>
  <c r="L65" i="12"/>
  <c r="H65" i="12"/>
  <c r="D65" i="12"/>
  <c r="O65" i="12"/>
  <c r="AA65" i="12"/>
  <c r="K65" i="12"/>
  <c r="W65" i="12"/>
  <c r="G65" i="12"/>
  <c r="S65" i="12"/>
  <c r="C65" i="12"/>
  <c r="Y60" i="12"/>
  <c r="U60" i="12"/>
  <c r="Q60" i="12"/>
  <c r="M60" i="12"/>
  <c r="I60" i="12"/>
  <c r="E60" i="12"/>
  <c r="AB60" i="12"/>
  <c r="X60" i="12"/>
  <c r="T60" i="12"/>
  <c r="P60" i="12"/>
  <c r="L60" i="12"/>
  <c r="H60" i="12"/>
  <c r="D60" i="12"/>
  <c r="AA60" i="12"/>
  <c r="W60" i="12"/>
  <c r="S60" i="12"/>
  <c r="O60" i="12"/>
  <c r="K60" i="12"/>
  <c r="G60" i="12"/>
  <c r="C60" i="12"/>
  <c r="R60" i="12"/>
  <c r="B60" i="12"/>
  <c r="N60" i="12"/>
  <c r="V60" i="12"/>
  <c r="Z60" i="12"/>
  <c r="J60" i="12"/>
  <c r="F60" i="12"/>
  <c r="AB69" i="12"/>
  <c r="X69" i="12"/>
  <c r="T69" i="12"/>
  <c r="P69" i="12"/>
  <c r="L69" i="12"/>
  <c r="H69" i="12"/>
  <c r="D69" i="12"/>
  <c r="AA69" i="12"/>
  <c r="W69" i="12"/>
  <c r="S69" i="12"/>
  <c r="O69" i="12"/>
  <c r="U69" i="12"/>
  <c r="M69" i="12"/>
  <c r="G69" i="12"/>
  <c r="B69" i="12"/>
  <c r="Z69" i="12"/>
  <c r="R69" i="12"/>
  <c r="K69" i="12"/>
  <c r="F69" i="12"/>
  <c r="Y69" i="12"/>
  <c r="Q69" i="12"/>
  <c r="J69" i="12"/>
  <c r="E69" i="12"/>
  <c r="I69" i="12"/>
  <c r="C69" i="12"/>
  <c r="V69" i="12"/>
  <c r="N69" i="12"/>
  <c r="Y57" i="12"/>
  <c r="U57" i="12"/>
  <c r="Q57" i="12"/>
  <c r="M57" i="12"/>
  <c r="I57" i="12"/>
  <c r="E57" i="12"/>
  <c r="AB57" i="12"/>
  <c r="X57" i="12"/>
  <c r="T57" i="12"/>
  <c r="P57" i="12"/>
  <c r="L57" i="12"/>
  <c r="H57" i="12"/>
  <c r="D57" i="12"/>
  <c r="AA57" i="12"/>
  <c r="W57" i="12"/>
  <c r="S57" i="12"/>
  <c r="O57" i="12"/>
  <c r="K57" i="12"/>
  <c r="G57" i="12"/>
  <c r="C57" i="12"/>
  <c r="V57" i="12"/>
  <c r="F57" i="12"/>
  <c r="R57" i="12"/>
  <c r="B57" i="12"/>
  <c r="Z57" i="12"/>
  <c r="N57" i="12"/>
  <c r="J57" i="12"/>
  <c r="AB73" i="12"/>
  <c r="X73" i="12"/>
  <c r="T73" i="12"/>
  <c r="P73" i="12"/>
  <c r="L73" i="12"/>
  <c r="H73" i="12"/>
  <c r="D73" i="12"/>
  <c r="AA73" i="12"/>
  <c r="W73" i="12"/>
  <c r="S73" i="12"/>
  <c r="O73" i="12"/>
  <c r="K73" i="12"/>
  <c r="G73" i="12"/>
  <c r="C73" i="12"/>
  <c r="U73" i="12"/>
  <c r="M73" i="12"/>
  <c r="E73" i="12"/>
  <c r="Z73" i="12"/>
  <c r="R73" i="12"/>
  <c r="J73" i="12"/>
  <c r="B73" i="12"/>
  <c r="Y73" i="12"/>
  <c r="Q73" i="12"/>
  <c r="I73" i="12"/>
  <c r="V73" i="12"/>
  <c r="N73" i="12"/>
  <c r="F73"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<sst xmlns="http://schemas.openxmlformats.org/spreadsheetml/2006/main" count="9581" uniqueCount="1808">
  <si>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</si>
  <si>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</si>
  <si>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</si>
  <si>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</si>
  <si>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</si>
  <si>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</si>
  <si>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</si>
  <si>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</si>
  <si>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</si>
  <si>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</si>
  <si>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</si>
  <si>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</si>
  <si>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</si>
  <si>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</si>
  <si>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</si>
  <si>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</si>
  <si>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</si>
  <si>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</si>
  <si>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</si>
  <si>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</si>
  <si>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</si>
  <si>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</si>
  <si>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</si>
  <si>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</si>
  <si>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</si>
  <si>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</si>
  <si>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</si>
  <si>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</si>
  <si>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</si>
  <si>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</si>
  <si>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</si>
  <si>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</si>
  <si>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</si>
  <si>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</si>
  <si>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</si>
  <si>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</si>
  <si>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</si>
  <si>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</si>
  <si>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</si>
  <si>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</si>
  <si>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</si>
  <si>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</si>
  <si>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</si>
  <si>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</si>
  <si>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</si>
  <si>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</si>
  <si>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</si>
  <si>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</si>
  <si>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</si>
  <si>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</si>
  <si>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</si>
  <si>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</si>
  <si>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</si>
  <si>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</si>
  <si>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</si>
  <si>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</si>
  <si>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</si>
  <si>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</si>
  <si>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</si>
  <si>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</si>
  <si>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</si>
  <si>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</si>
  <si>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</si>
  <si>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</si>
  <si>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</si>
  <si>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</si>
  <si>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</si>
  <si>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</si>
  <si>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</si>
  <si>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</si>
  <si>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</si>
  <si>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</si>
  <si>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</si>
  <si>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</si>
  <si>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</si>
  <si>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</si>
  <si>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</si>
  <si>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</si>
  <si>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</si>
  <si>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</si>
  <si>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</si>
  <si>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</si>
  <si>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</si>
  <si>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</si>
  <si>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</si>
  <si>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</si>
  <si>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</si>
  <si>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</si>
  <si>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</si>
  <si>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</si>
  <si>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</si>
  <si>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</si>
  <si>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</si>
  <si>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</si>
  <si>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</si>
  <si>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</si>
  <si>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</si>
  <si>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</si>
  <si>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</si>
  <si>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</si>
  <si>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</si>
  <si>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</si>
  <si>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</si>
  <si>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</si>
  <si>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</si>
  <si>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</si>
  <si>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</si>
  <si>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</si>
  <si>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</si>
  <si>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</si>
  <si>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</si>
  <si>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</si>
  <si>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</si>
  <si>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</si>
  <si>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</si>
  <si>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</si>
  <si>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</si>
  <si>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</si>
  <si>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</si>
  <si>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</si>
  <si>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</si>
  <si>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</si>
  <si>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</si>
  <si>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</si>
  <si>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</si>
  <si>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</si>
  <si>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</si>
  <si>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</si>
  <si>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</si>
  <si>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</si>
  <si>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</si>
  <si>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</si>
  <si>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</si>
  <si>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</si>
  <si>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</si>
  <si>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</si>
  <si>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</si>
  <si>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</si>
  <si>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</si>
  <si>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</si>
  <si>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</si>
  <si>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</si>
  <si>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</si>
  <si>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</si>
  <si>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</si>
  <si>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</si>
  <si>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</si>
  <si>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</si>
  <si>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</si>
  <si>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</si>
  <si>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</si>
  <si>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</si>
  <si>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</si>
  <si>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</si>
  <si>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</si>
  <si>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</si>
  <si>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</si>
  <si>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</si>
  <si>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</si>
  <si>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</si>
  <si>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</si>
  <si>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</si>
  <si>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</si>
  <si>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</si>
  <si>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</si>
  <si>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</si>
  <si>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</si>
  <si>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</si>
  <si>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</si>
  <si>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</si>
  <si>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</si>
  <si>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</si>
  <si>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</si>
  <si>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</si>
  <si>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</si>
  <si>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</si>
  <si>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</si>
  <si>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</si>
  <si>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</si>
  <si>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</si>
  <si>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</si>
  <si>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</si>
  <si>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</si>
  <si>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</si>
  <si>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</si>
  <si>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</si>
  <si>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</si>
  <si>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</si>
  <si>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</si>
  <si>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</si>
  <si>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</si>
  <si>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</si>
  <si>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</si>
  <si>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</si>
  <si>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</si>
  <si>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</si>
  <si>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</si>
  <si>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</si>
  <si>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</si>
  <si>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</si>
  <si>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</si>
  <si>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</si>
  <si>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</si>
  <si>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</si>
  <si>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</si>
  <si>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</si>
  <si>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</si>
  <si>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</si>
  <si>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</si>
  <si>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</si>
  <si>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</si>
  <si>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</si>
  <si>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</si>
  <si>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</si>
  <si>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</si>
  <si>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</si>
  <si>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</si>
  <si>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</si>
  <si>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</si>
  <si>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</si>
  <si>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</si>
  <si>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</si>
  <si>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</si>
  <si>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</si>
  <si>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</si>
  <si>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</si>
  <si>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</si>
  <si>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</si>
  <si>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</si>
  <si>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</si>
  <si>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</si>
  <si>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</si>
  <si>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</si>
  <si>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</si>
  <si>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</si>
  <si>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</si>
  <si>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</si>
  <si>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</si>
  <si>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</si>
  <si>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</si>
  <si>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</si>
  <si>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</si>
  <si>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</si>
  <si>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</si>
  <si>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</si>
  <si>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</si>
  <si>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</si>
  <si>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</si>
  <si>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</si>
  <si>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</si>
  <si>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</si>
  <si>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</si>
  <si>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</si>
  <si>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</si>
  <si>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</si>
  <si>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</si>
  <si>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</si>
  <si>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</si>
  <si>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</si>
  <si>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</si>
  <si>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</si>
  <si>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</si>
  <si>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</si>
  <si>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</si>
  <si>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</si>
  <si>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</si>
  <si>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</si>
  <si>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</si>
  <si>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</si>
  <si>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</si>
  <si>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</si>
  <si>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</si>
  <si>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</si>
  <si>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</si>
  <si>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</si>
  <si>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</si>
  <si>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</si>
  <si>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</si>
  <si>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</si>
  <si>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</si>
  <si>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</si>
  <si>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</si>
  <si>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</si>
  <si>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</si>
  <si>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</si>
  <si>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</si>
  <si>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</si>
  <si>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</si>
  <si>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</si>
  <si>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</si>
  <si>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</si>
  <si>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</si>
  <si>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</si>
  <si>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</si>
  <si>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</si>
  <si>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</si>
  <si>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</si>
  <si>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</si>
  <si>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</si>
  <si>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</si>
  <si>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</si>
  <si>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</si>
  <si>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</si>
  <si>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</si>
  <si>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</si>
  <si>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</si>
  <si>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</si>
  <si>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</si>
  <si>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</si>
  <si>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</si>
  <si>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</si>
  <si>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</si>
  <si>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</si>
  <si>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</si>
  <si>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</si>
  <si>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</si>
  <si>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</si>
  <si>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</si>
  <si>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</si>
  <si>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</si>
  <si>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</si>
  <si>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</si>
  <si>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</si>
  <si>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</si>
  <si>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</si>
  <si>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</si>
  <si>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</si>
  <si>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</si>
  <si>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</si>
  <si>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</si>
  <si>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</si>
  <si>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</si>
  <si>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</si>
  <si>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</si>
  <si>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</si>
  <si>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</si>
  <si>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</si>
  <si>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</si>
  <si>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</si>
  <si>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</si>
  <si>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</si>
  <si>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</si>
  <si>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</si>
  <si>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</si>
  <si>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</si>
  <si>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</si>
  <si>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</si>
  <si>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</si>
  <si>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</si>
  <si>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</si>
  <si>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</si>
  <si>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</si>
  <si>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</si>
  <si>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</si>
  <si>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</si>
  <si>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</si>
  <si>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</si>
  <si>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</si>
  <si>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</si>
  <si>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</si>
  <si>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</si>
  <si>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</si>
  <si>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</si>
  <si>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</si>
  <si>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</si>
  <si>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</si>
  <si>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</si>
  <si>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</si>
  <si>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</si>
  <si>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</si>
  <si>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</si>
  <si>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</si>
  <si>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</si>
  <si>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</si>
  <si>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</si>
  <si>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</si>
  <si>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</si>
  <si>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</si>
  <si>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</si>
  <si>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</si>
  <si>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</si>
  <si>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</si>
  <si>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</si>
  <si>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</si>
  <si>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</si>
  <si>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</si>
  <si>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</si>
  <si>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</si>
  <si>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</si>
  <si>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</si>
  <si>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</si>
  <si>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</si>
  <si>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</si>
  <si>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</si>
  <si>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</si>
  <si>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</si>
  <si>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</si>
  <si>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</si>
  <si>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</si>
  <si>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</si>
  <si>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</si>
  <si>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</si>
  <si>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</si>
  <si>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</si>
  <si>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</si>
  <si>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</si>
  <si>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</si>
  <si>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</si>
  <si>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</si>
  <si>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</si>
  <si>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</si>
  <si>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</si>
  <si>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</si>
  <si>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</si>
  <si>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</si>
  <si>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</si>
  <si>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</si>
  <si>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</si>
  <si>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</si>
  <si>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</si>
  <si>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</si>
  <si>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</si>
  <si>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</si>
  <si>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</si>
  <si>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</si>
  <si>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</si>
  <si>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</si>
  <si>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</si>
  <si>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</si>
  <si>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</si>
  <si>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</si>
  <si>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</si>
  <si>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</si>
  <si>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</si>
  <si>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</si>
  <si>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</si>
  <si>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</si>
  <si>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</si>
  <si>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</si>
  <si>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</si>
  <si>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</si>
  <si>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</si>
  <si>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</si>
  <si>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</si>
  <si>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</si>
  <si>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</si>
  <si>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</si>
  <si>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</si>
  <si>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</si>
  <si>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</si>
  <si>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</si>
  <si>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</si>
  <si>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</si>
  <si>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</si>
  <si>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</si>
  <si>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</si>
  <si>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</si>
  <si>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</si>
  <si>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</si>
  <si>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</si>
  <si>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</si>
  <si>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</si>
  <si>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</si>
  <si>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</si>
  <si>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</si>
  <si>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</si>
  <si>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</si>
  <si>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</si>
  <si>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</si>
  <si>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</si>
  <si>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</si>
  <si>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</si>
  <si>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</si>
  <si>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</si>
  <si>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</si>
  <si>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</si>
  <si>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</si>
  <si>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</si>
  <si>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</si>
  <si>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</si>
  <si>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</si>
  <si>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</si>
  <si>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</si>
  <si>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</si>
  <si>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</si>
  <si>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</si>
  <si>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</si>
  <si>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</si>
  <si>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</si>
  <si>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</si>
  <si>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</si>
  <si>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</si>
  <si>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</si>
  <si>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</si>
  <si>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</si>
  <si>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</si>
  <si>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</si>
  <si>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</si>
  <si>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</si>
  <si>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</si>
  <si>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</si>
  <si>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</si>
  <si>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</si>
  <si>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</si>
  <si>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</si>
  <si>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</si>
  <si>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</si>
  <si>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</si>
  <si>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</si>
  <si>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</si>
  <si>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</si>
  <si>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</si>
  <si>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</si>
  <si>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</si>
  <si>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</si>
  <si>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</si>
  <si>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</si>
  <si>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</si>
  <si>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</si>
  <si>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</si>
  <si>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</si>
  <si>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</si>
  <si>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</si>
  <si>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</si>
  <si>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</si>
  <si>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</si>
  <si>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</si>
  <si>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</si>
  <si>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</si>
  <si>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</si>
  <si>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</si>
  <si>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</si>
  <si>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</si>
  <si>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</si>
  <si>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</si>
  <si>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</si>
  <si>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</si>
  <si>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</si>
  <si>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</si>
  <si>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</si>
  <si>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</si>
  <si>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</si>
  <si>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</si>
  <si>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</si>
  <si>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</si>
  <si>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</si>
  <si>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</si>
  <si>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</si>
  <si>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</si>
  <si>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</si>
  <si>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</si>
  <si>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</si>
  <si>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</si>
  <si>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</si>
  <si>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</si>
  <si>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</si>
  <si>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</si>
  <si>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</si>
  <si>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</si>
  <si>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</si>
  <si>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</si>
  <si>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</si>
  <si>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</si>
  <si>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</si>
  <si>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</si>
  <si>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</si>
  <si>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</si>
  <si>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</si>
  <si>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</si>
  <si>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</si>
  <si>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</si>
  <si>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</si>
  <si>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</si>
  <si>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</si>
  <si>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</si>
  <si>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</si>
  <si>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</si>
  <si>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</si>
  <si>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</si>
  <si>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</si>
  <si>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</si>
  <si>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</si>
  <si>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</si>
  <si>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</si>
  <si>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</si>
  <si>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</si>
  <si>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</si>
  <si>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</si>
  <si>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</si>
  <si>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</si>
  <si>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</si>
  <si>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</si>
  <si>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</si>
  <si>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</si>
  <si>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</si>
  <si>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</si>
  <si>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</si>
  <si>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</si>
  <si>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</si>
  <si>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</si>
  <si>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</si>
  <si>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</si>
  <si>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</si>
  <si>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</si>
  <si>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</si>
  <si>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</si>
  <si>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</si>
  <si>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</si>
  <si>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</si>
  <si>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</si>
  <si>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</si>
  <si>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</si>
  <si>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</si>
  <si>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</si>
  <si>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</si>
  <si>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</si>
  <si>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</si>
  <si>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</si>
  <si>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</si>
  <si>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</si>
  <si>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</si>
  <si>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</si>
  <si>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</si>
  <si>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</si>
  <si>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</si>
  <si>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</si>
  <si>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</si>
  <si>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</si>
  <si>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</si>
  <si>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</si>
  <si>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</si>
  <si>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</si>
  <si>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</si>
  <si>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</si>
  <si>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</si>
  <si>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</si>
  <si>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</si>
  <si>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</si>
  <si>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</si>
  <si>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</si>
  <si>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</si>
  <si>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</si>
  <si>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</si>
  <si>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</si>
  <si>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</si>
  <si>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</si>
  <si>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</si>
  <si>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</si>
  <si>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</si>
  <si>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</si>
  <si>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</si>
  <si>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</si>
  <si>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</si>
  <si>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</si>
  <si>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</si>
  <si>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</si>
  <si>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</si>
  <si>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</si>
  <si>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</si>
  <si>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</si>
  <si>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</si>
  <si>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</si>
  <si>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</si>
  <si>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</si>
  <si>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</si>
  <si>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</si>
  <si>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</si>
  <si>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</si>
  <si>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</si>
  <si>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</si>
  <si>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</si>
  <si>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</si>
  <si>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</si>
  <si>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</si>
  <si>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</si>
  <si>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</si>
  <si>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</si>
  <si>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</si>
  <si>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</si>
  <si>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</si>
  <si>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</si>
  <si>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</si>
  <si>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</si>
  <si>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</si>
  <si>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</si>
  <si>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</si>
  <si>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</si>
  <si>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</si>
  <si>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</si>
  <si>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</si>
  <si>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</si>
  <si>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</si>
  <si>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</si>
  <si>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</si>
  <si>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</si>
  <si>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</si>
  <si>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</si>
  <si>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</si>
  <si>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</si>
  <si>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</si>
  <si>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</si>
  <si>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</si>
  <si>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</si>
  <si>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</si>
  <si>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</si>
  <si>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</si>
  <si>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</si>
  <si>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</si>
  <si>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</si>
  <si>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</si>
  <si>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</si>
  <si>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</si>
  <si>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</si>
  <si>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</si>
  <si>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</si>
  <si>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</si>
  <si>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</si>
  <si>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</si>
  <si>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</si>
  <si>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</si>
  <si>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</si>
  <si>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</si>
  <si>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</si>
  <si>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</si>
  <si>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</si>
  <si>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</si>
  <si>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</si>
  <si>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</si>
  <si>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</si>
  <si>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</si>
  <si>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</si>
  <si>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</si>
  <si>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</si>
  <si>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</si>
  <si>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</si>
  <si>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</si>
  <si>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</si>
  <si>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</si>
  <si>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</si>
  <si>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</si>
  <si>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</si>
  <si>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</si>
  <si>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</si>
  <si>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</si>
  <si>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</si>
  <si>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</si>
  <si>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</si>
  <si>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</si>
  <si>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</si>
  <si>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</si>
  <si>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</si>
  <si>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</si>
  <si>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</si>
  <si>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</si>
  <si>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</si>
  <si>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</si>
  <si>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</si>
  <si>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</si>
  <si>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</si>
  <si>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</si>
  <si>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</si>
  <si>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</si>
  <si>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</si>
  <si>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</si>
  <si>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</si>
  <si>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</si>
  <si>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</si>
  <si>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</si>
  <si>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</si>
  <si>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</si>
  <si>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</si>
  <si>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</si>
  <si>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</si>
  <si>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</si>
  <si>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</si>
  <si>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</si>
  <si>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</si>
  <si>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</si>
  <si>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</si>
  <si>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</si>
  <si>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</si>
  <si>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</si>
  <si>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</si>
  <si>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</si>
  <si>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</si>
  <si>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</si>
  <si>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</si>
  <si>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</si>
  <si>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</si>
  <si>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</si>
  <si>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</si>
  <si>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</si>
  <si>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</si>
  <si>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</si>
  <si>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</si>
  <si>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</si>
  <si>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</si>
  <si>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</si>
  <si>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</si>
  <si>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</si>
  <si>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</si>
  <si>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</si>
  <si>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</si>
  <si>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</si>
  <si>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</si>
  <si>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</si>
  <si>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</si>
  <si>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</si>
  <si>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</si>
  <si>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</si>
  <si>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</si>
  <si>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</si>
  <si>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</si>
  <si>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</si>
  <si>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</si>
  <si>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</si>
  <si>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</si>
  <si>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</si>
  <si>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</si>
  <si>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</si>
  <si>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</si>
  <si>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</si>
  <si>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</si>
  <si>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</si>
  <si>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</si>
  <si>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</si>
  <si>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</si>
  <si>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</si>
  <si>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</si>
  <si>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</si>
  <si>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</si>
  <si>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</si>
  <si>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</si>
  <si>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</si>
  <si>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</si>
  <si>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</si>
  <si>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</si>
  <si>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</si>
  <si>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</si>
  <si>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</si>
  <si>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</si>
  <si>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</si>
  <si>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</si>
  <si>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</si>
  <si>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</si>
  <si>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</si>
  <si>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</si>
  <si>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</si>
  <si>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</si>
  <si>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</si>
  <si>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</si>
  <si>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</si>
  <si>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</si>
  <si>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</si>
  <si>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</si>
  <si>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</si>
  <si>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</si>
  <si>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</si>
  <si>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</si>
  <si>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</si>
  <si>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</si>
  <si>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</si>
  <si>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</si>
  <si>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</si>
  <si>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</si>
  <si>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</si>
  <si>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</si>
  <si>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</si>
  <si>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</si>
  <si>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</si>
  <si>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</si>
  <si>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</si>
  <si>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</si>
  <si>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</si>
  <si>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</si>
  <si>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</si>
  <si>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</si>
  <si>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</si>
  <si>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</si>
  <si>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</si>
  <si>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</si>
  <si>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</si>
  <si>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</si>
  <si>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</si>
  <si>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</si>
  <si>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</si>
  <si>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</si>
  <si>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</si>
  <si>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</si>
  <si>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</si>
  <si>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</si>
  <si>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</si>
  <si>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</si>
  <si>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</si>
  <si>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</si>
  <si>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</si>
  <si>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</si>
  <si>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</si>
  <si>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</si>
  <si>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</si>
  <si>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</si>
  <si>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</si>
  <si>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</si>
  <si>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</si>
  <si>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</si>
  <si>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</si>
  <si>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</si>
  <si>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</si>
  <si>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</si>
  <si>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</si>
  <si>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</si>
  <si>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</si>
  <si>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</si>
  <si>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</si>
  <si>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</si>
  <si>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</si>
  <si>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</si>
  <si>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</si>
  <si>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</si>
  <si>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</si>
  <si>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</si>
  <si>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</si>
  <si>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</si>
  <si>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</si>
  <si>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</si>
  <si>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</si>
  <si>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</si>
  <si>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</si>
  <si>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</si>
  <si>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</si>
  <si>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</si>
  <si>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</si>
  <si>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</si>
  <si>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</si>
  <si>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</si>
  <si>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</si>
  <si>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</si>
  <si>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</si>
  <si>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</si>
  <si>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</si>
  <si>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</si>
  <si>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</si>
  <si>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</si>
  <si>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</si>
  <si>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</si>
  <si>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</si>
  <si>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</si>
  <si>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</si>
  <si>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</si>
  <si>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</si>
  <si>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</si>
  <si>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</si>
  <si>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</si>
  <si>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</si>
  <si>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</si>
  <si>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</si>
  <si>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</si>
  <si>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</si>
  <si>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</si>
  <si>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</si>
  <si>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</si>
  <si>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</si>
  <si>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</si>
  <si>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</si>
  <si>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</si>
  <si>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</si>
  <si>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</si>
  <si>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</si>
  <si>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</si>
  <si>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</si>
  <si>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</si>
  <si>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</si>
  <si>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</si>
  <si>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</si>
  <si>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</si>
  <si>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</si>
  <si>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</si>
  <si>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</si>
  <si>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</si>
  <si>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</si>
  <si>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</si>
  <si>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</si>
  <si>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</si>
  <si>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</si>
  <si>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</si>
  <si>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</si>
  <si>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</si>
  <si>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</si>
  <si>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</si>
  <si>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</si>
  <si>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</si>
  <si>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</si>
  <si>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</si>
  <si>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</si>
  <si>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</si>
  <si>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</si>
  <si>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</si>
  <si>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</si>
  <si>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</si>
  <si>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</si>
  <si>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</si>
  <si>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</si>
  <si>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</si>
  <si>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</si>
  <si>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</si>
  <si>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</si>
  <si>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</si>
  <si>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</si>
  <si>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</si>
  <si>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</si>
  <si>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</si>
  <si>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</si>
  <si>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</si>
  <si>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</si>
  <si>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</si>
  <si>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</si>
  <si>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</si>
  <si>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</si>
  <si>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</si>
  <si>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</si>
  <si>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</si>
  <si>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</si>
  <si>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</si>
  <si>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</si>
  <si>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</si>
  <si>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</si>
  <si>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</si>
  <si>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</si>
  <si>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</si>
  <si>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</si>
  <si>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</si>
  <si>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</si>
  <si>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</si>
  <si>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</si>
  <si>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</si>
  <si>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</si>
  <si>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</si>
  <si>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</si>
  <si>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</si>
  <si>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</si>
  <si>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</si>
  <si>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</si>
  <si>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</si>
  <si>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</si>
  <si>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</si>
  <si>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</si>
  <si>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</si>
  <si>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</si>
  <si>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</si>
  <si>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</si>
  <si>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</si>
  <si>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</si>
  <si>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</si>
  <si>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</si>
  <si>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</si>
  <si>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</si>
  <si>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</si>
  <si>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</si>
  <si>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</si>
  <si>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</si>
  <si>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</si>
  <si>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</si>
  <si>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</si>
  <si>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</si>
  <si>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</si>
  <si>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</si>
  <si>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</si>
  <si>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</si>
  <si>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</si>
  <si>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</si>
  <si>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</si>
  <si>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</si>
  <si>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</si>
  <si>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</si>
  <si>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</si>
  <si>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</si>
  <si>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</si>
  <si>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</si>
  <si>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</si>
  <si>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</si>
  <si>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</si>
  <si>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</si>
  <si>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</si>
  <si>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</si>
  <si>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</si>
  <si>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</si>
  <si>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</si>
  <si>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</si>
  <si>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</si>
  <si>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</si>
  <si>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</si>
  <si>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</si>
  <si>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</si>
  <si>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</si>
  <si>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</si>
  <si>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</si>
  <si>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</si>
  <si>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</si>
  <si>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</si>
  <si>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</si>
  <si>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</si>
  <si>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</si>
  <si>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</si>
  <si>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</si>
  <si>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</si>
  <si>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</si>
  <si>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</si>
  <si>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</si>
  <si>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</si>
  <si>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</si>
  <si>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</si>
  <si>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</si>
  <si>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</si>
  <si>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</si>
  <si>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</si>
  <si>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</si>
  <si>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</si>
  <si>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</si>
  <si>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</si>
  <si>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</si>
  <si>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</si>
  <si>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</si>
  <si>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</si>
  <si>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</si>
  <si>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</si>
  <si>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</si>
  <si>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</si>
  <si>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</si>
  <si>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</si>
  <si>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</si>
  <si>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</si>
  <si>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</si>
  <si>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</si>
  <si>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</si>
  <si>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</si>
  <si>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</si>
  <si>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</si>
  <si>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</si>
  <si>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</si>
  <si>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</si>
  <si>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</si>
  <si>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</si>
  <si>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</si>
  <si>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</si>
  <si>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</si>
  <si>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</si>
  <si>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</si>
  <si>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</si>
  <si>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</si>
  <si>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</si>
  <si>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</si>
  <si>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</si>
  <si>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</si>
  <si>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</si>
  <si>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</si>
  <si>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</si>
  <si>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</si>
  <si>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</si>
  <si>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</si>
  <si>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</si>
  <si>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</si>
  <si>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</si>
  <si>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</si>
  <si>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</si>
  <si>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</si>
  <si>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</si>
  <si>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</si>
  <si>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</si>
  <si>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</si>
  <si>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</si>
  <si>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</si>
  <si>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</si>
  <si>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</si>
  <si>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</si>
  <si>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</si>
  <si>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</si>
  <si>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</si>
  <si>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</si>
  <si>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</si>
  <si>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</si>
  <si>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</si>
  <si>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</si>
  <si>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</si>
  <si>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</si>
  <si>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</si>
  <si>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</si>
  <si>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</si>
  <si>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</si>
  <si>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</si>
  <si>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</si>
  <si>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</si>
  <si>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</si>
  <si>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</si>
  <si>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</si>
  <si>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</si>
  <si>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</si>
  <si>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</si>
  <si>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</si>
  <si>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</si>
  <si>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</si>
  <si>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</si>
  <si>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</si>
  <si>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</si>
  <si>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</si>
  <si>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</si>
  <si>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</si>
  <si>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</si>
  <si>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</si>
  <si>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</si>
  <si>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</si>
  <si>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</si>
  <si>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</si>
  <si>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</si>
  <si>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</si>
  <si>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</si>
  <si>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</si>
  <si>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</si>
  <si>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</si>
  <si>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</si>
  <si>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</si>
  <si>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</si>
  <si>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</si>
  <si>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</si>
  <si>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</si>
  <si>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</si>
  <si>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</si>
  <si>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</si>
  <si>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</si>
  <si>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</si>
  <si>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</si>
  <si>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</si>
  <si>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</si>
  <si>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</si>
  <si>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</si>
  <si>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</si>
  <si>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</si>
  <si>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</si>
  <si>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</si>
  <si>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</si>
  <si>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</si>
  <si>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</si>
  <si>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</si>
  <si>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</si>
  <si>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</si>
  <si>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</si>
  <si>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</si>
  <si>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</si>
  <si>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</si>
  <si>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</si>
  <si>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</si>
  <si>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</si>
  <si>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</si>
  <si>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</si>
  <si>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</si>
  <si>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</si>
  <si>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</si>
  <si>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</si>
  <si>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</si>
  <si>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</si>
  <si>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</si>
  <si>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</si>
  <si>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</si>
  <si>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</si>
  <si>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</si>
  <si>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</si>
  <si>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</si>
  <si>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</si>
  <si>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</si>
  <si>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</si>
  <si>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</si>
  <si>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</si>
  <si>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</si>
  <si>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</si>
  <si>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</si>
  <si>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</si>
  <si>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</si>
  <si>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</si>
  <si>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</si>
  <si>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</si>
  <si>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</si>
  <si>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</si>
  <si>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</si>
  <si>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</si>
  <si>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</si>
  <si>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</si>
  <si>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</si>
  <si>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</si>
  <si>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</si>
  <si>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</si>
  <si>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</si>
  <si>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</si>
  <si>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</si>
  <si>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</si>
  <si>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</si>
  <si>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</si>
  <si>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</si>
  <si>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</si>
  <si>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</si>
  <si>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</si>
  <si>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</si>
  <si>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</si>
  <si>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</si>
  <si>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</si>
  <si>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</si>
  <si>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</si>
  <si>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</si>
  <si>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</si>
  <si>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</si>
  <si>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</si>
  <si>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</si>
  <si>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</si>
  <si>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</si>
  <si>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</si>
  <si>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</si>
  <si>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</si>
  <si>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</si>
  <si>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</si>
  <si>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</si>
  <si>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</si>
  <si>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</si>
  <si>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</si>
  <si>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</si>
  <si>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</si>
  <si>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</si>
  <si>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</si>
  <si>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</si>
  <si>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</si>
  <si>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</si>
  <si>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</si>
  <si>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</si>
  <si>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</si>
  <si>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</si>
  <si>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</si>
  <si>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</si>
  <si>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</si>
  <si>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</si>
  <si>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</si>
  <si>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</si>
  <si>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</si>
  <si>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</si>
  <si>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</si>
  <si>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</si>
  <si>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</si>
  <si>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</si>
  <si>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</si>
  <si>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</si>
  <si>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</si>
  <si>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</si>
  <si>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</si>
  <si>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</si>
  <si>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</si>
  <si>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</si>
  <si>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</si>
  <si>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</si>
  <si>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</si>
  <si>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</si>
  <si>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</si>
  <si>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</si>
  <si>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</si>
  <si>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</si>
  <si>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</si>
  <si>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</si>
  <si>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</si>
  <si>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</si>
  <si>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</si>
  <si>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</si>
  <si>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</si>
  <si>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</si>
  <si>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</si>
  <si>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</si>
  <si>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</si>
  <si>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</si>
  <si>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</si>
  <si>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</si>
  <si>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</si>
  <si>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</si>
  <si>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</si>
  <si>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</si>
  <si>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</si>
  <si>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</si>
  <si>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</si>
  <si>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</si>
  <si>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</si>
  <si>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</si>
  <si>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</si>
  <si>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</si>
  <si>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</si>
  <si>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</si>
  <si>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</si>
  <si>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</si>
  <si>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</si>
  <si>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</si>
  <si>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</si>
  <si>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</si>
  <si>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</si>
  <si>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</si>
  <si>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</si>
  <si>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</si>
  <si>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</si>
  <si>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</si>
  <si>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</si>
  <si>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</si>
  <si>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</si>
  <si>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</si>
  <si>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</si>
  <si>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</si>
  <si>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</si>
  <si>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</si>
  <si>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</si>
  <si>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</si>
  <si>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</si>
  <si>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</si>
  <si>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</si>
  <si>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</si>
  <si>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</si>
  <si>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</si>
  <si>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</si>
  <si>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</si>
  <si>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</si>
  <si>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</si>
  <si>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</si>
  <si>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</si>
  <si>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</si>
  <si>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</si>
  <si>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</si>
  <si>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</si>
  <si>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</si>
  <si>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</si>
  <si>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</si>
  <si>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</si>
  <si>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</si>
  <si>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</si>
  <si>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</si>
  <si>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</si>
  <si>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</si>
  <si>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</si>
  <si>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</si>
  <si>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</si>
  <si>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</si>
  <si>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</si>
  <si>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</si>
  <si>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</si>
  <si>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</si>
  <si>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</si>
  <si>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</si>
  <si>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</si>
  <si>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</si>
  <si>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</si>
  <si>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</si>
  <si>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</si>
  <si>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</si>
  <si>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</si>
  <si>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</si>
  <si>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</si>
  <si>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</si>
  <si>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</si>
  <si>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</si>
  <si>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</si>
  <si>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</si>
  <si>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</si>
  <si>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</si>
  <si>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</si>
  <si>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</si>
  <si>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</si>
  <si>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</si>
  <si>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</si>
  <si>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</si>
  <si>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</si>
  <si>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</si>
  <si>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</si>
  <si>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</si>
  <si>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</si>
  <si>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</si>
  <si>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</si>
  <si>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</si>
  <si>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</si>
  <si>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</si>
  <si>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</si>
  <si>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</si>
  <si>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</si>
  <si>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</si>
  <si>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</si>
  <si>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</si>
  <si>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</si>
  <si>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</si>
  <si>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</si>
  <si>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</si>
  <si>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</si>
  <si>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</si>
  <si>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</si>
  <si>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</si>
  <si>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</si>
  <si>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</si>
  <si>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</si>
  <si>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</si>
  <si>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</si>
  <si>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</si>
  <si>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</si>
  <si>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</si>
  <si>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</si>
  <si>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</si>
  <si>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</si>
  <si>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</si>
  <si>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</si>
  <si>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</si>
  <si>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</si>
  <si>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</si>
  <si>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</si>
  <si>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</si>
  <si>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</si>
  <si>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</si>
  <si>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</si>
  <si>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</si>
  <si>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</si>
  <si>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</si>
  <si>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</si>
  <si>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</si>
  <si>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</si>
  <si>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</si>
  <si>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</si>
  <si>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</si>
  <si>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</si>
  <si>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</si>
  <si>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</si>
  <si>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</si>
  <si>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</si>
  <si>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</si>
  <si>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</si>
  <si>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</si>
  <si>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</si>
  <si>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</si>
  <si>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</si>
  <si>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</si>
  <si>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</si>
  <si>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</si>
  <si>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</si>
  <si>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</si>
  <si>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</si>
  <si>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</si>
  <si>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</si>
  <si>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</si>
  <si>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</si>
  <si>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</si>
  <si>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</si>
  <si>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</si>
  <si>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</si>
  <si>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</si>
  <si>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</si>
  <si>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</si>
  <si>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</si>
  <si>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</si>
  <si>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</si>
  <si>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</si>
  <si>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</si>
  <si>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</si>
  <si>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</si>
  <si>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</si>
  <si>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</si>
  <si>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</si>
  <si>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</si>
  <si>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</si>
  <si>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</si>
  <si>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</si>
  <si>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</si>
  <si>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</si>
  <si>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</si>
  <si>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</si>
  <si>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</si>
  <si>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</si>
  <si>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</si>
  <si>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</si>
  <si>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</si>
  <si>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</si>
  <si>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</si>
  <si>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</si>
  <si>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</si>
  <si>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</si>
  <si>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</si>
  <si>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</si>
  <si>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</si>
  <si>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</si>
  <si>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</si>
  <si>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</si>
  <si>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</si>
  <si>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</si>
  <si>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</si>
  <si>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</si>
  <si>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</si>
  <si>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</si>
  <si>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</si>
  <si>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</si>
  <si>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</si>
  <si>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</si>
  <si>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</si>
  <si>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</si>
  <si>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</si>
  <si>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</si>
  <si>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</si>
  <si>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</si>
  <si>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</si>
  <si>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</si>
  <si>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</si>
  <si>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</si>
  <si>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</si>
  <si>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</si>
  <si>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</si>
  <si>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</si>
  <si>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</si>
  <si>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</si>
  <si>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</si>
  <si>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</si>
  <si>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</si>
  <si>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</si>
  <si>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</si>
  <si>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</si>
  <si>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</si>
  <si>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</si>
  <si>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</si>
  <si>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</si>
  <si>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</si>
  <si>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</si>
  <si>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</si>
  <si>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</si>
  <si>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</si>
  <si>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</si>
  <si>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</si>
  <si>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</si>
  <si>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</si>
  <si>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</si>
  <si>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</si>
  <si>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</si>
  <si>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</si>
  <si>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</si>
  <si>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</si>
  <si>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</si>
  <si>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</si>
  <si>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</si>
  <si>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</si>
  <si>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</si>
  <si>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</si>
  <si>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</si>
  <si>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</si>
  <si>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</si>
  <si>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</si>
  <si>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</si>
  <si>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</si>
  <si>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</si>
  <si>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</si>
  <si>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</si>
  <si>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</si>
  <si>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</si>
  <si>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</si>
  <si>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</si>
  <si>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</si>
  <si>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</si>
  <si>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</si>
  <si>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</si>
  <si>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</si>
  <si>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</si>
  <si>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</si>
  <si>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</si>
  <si>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</si>
  <si>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</si>
  <si>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</si>
  <si>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</si>
  <si>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</si>
  <si>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</si>
  <si>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</si>
  <si>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</si>
  <si>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</si>
  <si>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</si>
  <si>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</si>
  <si>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</si>
  <si>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</si>
  <si>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</si>
  <si>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</si>
  <si>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</si>
  <si>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</si>
  <si>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</si>
  <si>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</si>
  <si>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</si>
  <si>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</si>
  <si>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</si>
  <si>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</si>
  <si>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</si>
  <si>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</si>
  <si>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</si>
  <si>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</si>
  <si>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</si>
  <si>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</si>
  <si>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</si>
  <si>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</si>
  <si>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</si>
  <si>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</si>
  <si>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</si>
  <si>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</si>
  <si>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</si>
  <si>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</si>
  <si>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</si>
  <si>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</si>
  <si>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</si>
  <si>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</si>
  <si>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</si>
  <si>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</si>
  <si>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</si>
  <si>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</si>
  <si>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</si>
  <si>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</si>
  <si>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</si>
  <si>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</si>
  <si>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</si>
  <si>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</si>
  <si>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</si>
  <si>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</si>
  <si>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</si>
  <si>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</si>
  <si>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</si>
  <si>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</si>
  <si>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</si>
  <si>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</si>
  <si>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</si>
  <si>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</si>
  <si>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</si>
  <si>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</si>
  <si>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</si>
  <si>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</si>
  <si>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</si>
  <si>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</si>
  <si>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</si>
  <si>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</si>
  <si>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</si>
  <si>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</si>
  <si>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</si>
  <si>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</si>
  <si>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</si>
  <si>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</si>
  <si>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</si>
  <si>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</si>
  <si>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</si>
  <si>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</si>
  <si>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</si>
  <si>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</si>
  <si>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</si>
  <si>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</si>
  <si>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</si>
  <si>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</si>
  <si>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</si>
  <si>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</si>
  <si>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</si>
  <si>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</si>
  <si>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</si>
  <si>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</si>
  <si>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</si>
  <si>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</si>
  <si>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</si>
  <si>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</si>
  <si>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</si>
  <si>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</si>
  <si>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</si>
  <si>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</si>
  <si>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</si>
  <si>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</si>
  <si>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</si>
  <si>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</si>
  <si>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</si>
  <si>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</si>
  <si>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</si>
  <si>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</si>
  <si>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</si>
  <si>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</si>
  <si>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</si>
  <si>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</si>
  <si>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</si>
  <si>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</si>
  <si>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</si>
  <si>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</si>
  <si>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</si>
  <si>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</si>
  <si>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</si>
  <si>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</si>
  <si>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</si>
  <si>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</si>
  <si>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</si>
  <si>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</si>
  <si>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</si>
  <si>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</si>
  <si>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</si>
  <si>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</si>
  <si>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</si>
  <si>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</si>
  <si>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</si>
  <si>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</si>
  <si>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</si>
  <si>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</si>
  <si>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</si>
  <si>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</si>
  <si>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</si>
  <si>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</si>
  <si>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</si>
  <si>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</si>
  <si>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</si>
  <si>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</si>
  <si>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</si>
  <si>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</si>
  <si>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</si>
  <si>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Little Neston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</si>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</sst>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99EAB926-54AF-4007-A25B-7CAA9320AE30}"/>
    <cellStyle name="Bad 2" xfId="7" xr:uid="{3D91C6B2-C3DE-458B-A3E8-9466579BBDD2}"/>
    <cellStyle name="Calculation 2" xfId="10" xr:uid="{989E31E4-3D7D-40BF-BD3B-E66A52C360DB}"/>
    <cellStyle name="Normal" xfId="0" builtinId="0"/>
    <cellStyle name="Normal 10" xfId="8" xr:uid="{F9E87946-6300-4AE4-BCF0-3B89246C636E}"/>
    <cellStyle name="Normal 2" xfId="1" xr:uid="{04277EFF-F9F8-488E-9C59-135177B6C2D6}"/>
    <cellStyle name="Normal 2 2" xfId="2" xr:uid="{C9DF78D6-E3A1-4C09-8D13-F6C8D13836A2}"/>
    <cellStyle name="Normal 2 3" xfId="11" xr:uid="{534CA013-3C49-45B1-B84A-923EA81D6F8C}"/>
    <cellStyle name="Normal 6" xfId="6" xr:uid="{A5E1D539-24FA-4BDC-BC2C-B9F7833C7CE8}"/>
    <cellStyle name="Normal 7" xfId="4" xr:uid="{5F0E81E1-19D9-40E7-9C0B-DC498D5F534A}"/>
    <cellStyle name="Percent 2" xfId="3" xr:uid="{1DC94E97-8BC8-4ECA-92D4-630AD6AE35C0}"/>
    <cellStyle name="Percent 3" xfId="5" xr:uid="{C73C1C26-4A1B-4A40-874D-7DD6A05A3F29}"/>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468B-428E-BC2C-527A63E453D4}"/>
              </c:ext>
            </c:extLst>
          </c:dPt>
          <c:dPt>
            <c:idx val="1"/>
            <c:bubble3D val="0"/>
            <c:spPr>
              <a:solidFill>
                <a:srgbClr val="F7EBD9"/>
              </a:solidFill>
            </c:spPr>
            <c:extLst>
              <c:ext xmlns:c16="http://schemas.microsoft.com/office/drawing/2014/chart" uri="{C3380CC4-5D6E-409C-BE32-E72D297353CC}">
                <c16:uniqueId val="{00000003-468B-428E-BC2C-527A63E453D4}"/>
              </c:ext>
            </c:extLst>
          </c:dPt>
          <c:val>
            <c:numRef>
              <c:f>'Data - Overview'!$D$89:$D$90</c:f>
              <c:numCache>
                <c:formatCode>0%</c:formatCode>
                <c:ptCount val="2"/>
                <c:pt idx="0">
                  <c:v>0.31018620689655163</c:v>
                </c:pt>
                <c:pt idx="1">
                  <c:v>0.68981379310344837</c:v>
                </c:pt>
              </c:numCache>
            </c:numRef>
          </c:val>
          <c:extLst>
            <c:ext xmlns:c16="http://schemas.microsoft.com/office/drawing/2014/chart" uri="{C3380CC4-5D6E-409C-BE32-E72D297353CC}">
              <c16:uniqueId val="{00000004-468B-428E-BC2C-527A63E453D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177-4D4B-9447-927A542EA162}"/>
              </c:ext>
            </c:extLst>
          </c:dPt>
          <c:dPt>
            <c:idx val="1"/>
            <c:bubble3D val="0"/>
            <c:spPr>
              <a:solidFill>
                <a:srgbClr val="6C6F71"/>
              </a:solidFill>
            </c:spPr>
            <c:extLst>
              <c:ext xmlns:c16="http://schemas.microsoft.com/office/drawing/2014/chart" uri="{C3380CC4-5D6E-409C-BE32-E72D297353CC}">
                <c16:uniqueId val="{00000003-1177-4D4B-9447-927A542EA162}"/>
              </c:ext>
            </c:extLst>
          </c:dPt>
          <c:dPt>
            <c:idx val="2"/>
            <c:bubble3D val="0"/>
            <c:spPr>
              <a:solidFill>
                <a:srgbClr val="7A19C1"/>
              </a:solidFill>
            </c:spPr>
            <c:extLst>
              <c:ext xmlns:c16="http://schemas.microsoft.com/office/drawing/2014/chart" uri="{C3380CC4-5D6E-409C-BE32-E72D297353CC}">
                <c16:uniqueId val="{00000005-1177-4D4B-9447-927A542EA162}"/>
              </c:ext>
            </c:extLst>
          </c:dPt>
          <c:dPt>
            <c:idx val="3"/>
            <c:bubble3D val="0"/>
            <c:spPr>
              <a:solidFill>
                <a:srgbClr val="8CC119"/>
              </a:solidFill>
            </c:spPr>
            <c:extLst>
              <c:ext xmlns:c16="http://schemas.microsoft.com/office/drawing/2014/chart" uri="{C3380CC4-5D6E-409C-BE32-E72D297353CC}">
                <c16:uniqueId val="{00000007-1177-4D4B-9447-927A542EA162}"/>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177-4D4B-9447-927A542EA162}"/>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177-4D4B-9447-927A542EA162}"/>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177-4D4B-9447-927A542EA162}"/>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177-4D4B-9447-927A542EA162}"/>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1177-4D4B-9447-927A542EA162}"/>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104</c:v>
                </c:pt>
                <c:pt idx="1">
                  <c:v>1 
Index: 89</c:v>
                </c:pt>
                <c:pt idx="2">
                  <c:v>2 
Index: 93</c:v>
                </c:pt>
                <c:pt idx="3">
                  <c:v>3+ 
Index: 80</c:v>
                </c:pt>
              </c:strCache>
            </c:strRef>
          </c:cat>
          <c:val>
            <c:numRef>
              <c:f>'Data - Overview'!$D$128:$D$131</c:f>
              <c:numCache>
                <c:formatCode>0%</c:formatCode>
                <c:ptCount val="4"/>
                <c:pt idx="0">
                  <c:v>0.7578896551724138</c:v>
                </c:pt>
                <c:pt idx="1">
                  <c:v>0.11221379310344826</c:v>
                </c:pt>
                <c:pt idx="2">
                  <c:v>9.8462068965517249E-2</c:v>
                </c:pt>
                <c:pt idx="3">
                  <c:v>3.1634482758620693E-2</c:v>
                </c:pt>
              </c:numCache>
            </c:numRef>
          </c:val>
          <c:extLst>
            <c:ext xmlns:c16="http://schemas.microsoft.com/office/drawing/2014/chart" uri="{C3380CC4-5D6E-409C-BE32-E72D297353CC}">
              <c16:uniqueId val="{00000009-1177-4D4B-9447-927A542EA162}"/>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541A-4FC0-B218-D59CD4C8DCEB}"/>
              </c:ext>
            </c:extLst>
          </c:dPt>
          <c:dPt>
            <c:idx val="1"/>
            <c:bubble3D val="0"/>
            <c:spPr>
              <a:solidFill>
                <a:srgbClr val="6C6F71"/>
              </a:solidFill>
            </c:spPr>
            <c:extLst>
              <c:ext xmlns:c16="http://schemas.microsoft.com/office/drawing/2014/chart" uri="{C3380CC4-5D6E-409C-BE32-E72D297353CC}">
                <c16:uniqueId val="{00000003-541A-4FC0-B218-D59CD4C8DCEB}"/>
              </c:ext>
            </c:extLst>
          </c:dPt>
          <c:dPt>
            <c:idx val="2"/>
            <c:bubble3D val="0"/>
            <c:spPr>
              <a:solidFill>
                <a:srgbClr val="7A19C1"/>
              </a:solidFill>
            </c:spPr>
            <c:extLst>
              <c:ext xmlns:c16="http://schemas.microsoft.com/office/drawing/2014/chart" uri="{C3380CC4-5D6E-409C-BE32-E72D297353CC}">
                <c16:uniqueId val="{00000005-541A-4FC0-B218-D59CD4C8DCEB}"/>
              </c:ext>
            </c:extLst>
          </c:dPt>
          <c:dPt>
            <c:idx val="3"/>
            <c:bubble3D val="0"/>
            <c:spPr>
              <a:solidFill>
                <a:srgbClr val="8CC119"/>
              </a:solidFill>
            </c:spPr>
            <c:extLst>
              <c:ext xmlns:c16="http://schemas.microsoft.com/office/drawing/2014/chart" uri="{C3380CC4-5D6E-409C-BE32-E72D297353CC}">
                <c16:uniqueId val="{00000007-541A-4FC0-B218-D59CD4C8DCEB}"/>
              </c:ext>
            </c:extLst>
          </c:dPt>
          <c:dPt>
            <c:idx val="4"/>
            <c:bubble3D val="0"/>
            <c:spPr>
              <a:solidFill>
                <a:srgbClr val="EBC61C"/>
              </a:solidFill>
            </c:spPr>
            <c:extLst>
              <c:ext xmlns:c16="http://schemas.microsoft.com/office/drawing/2014/chart" uri="{C3380CC4-5D6E-409C-BE32-E72D297353CC}">
                <c16:uniqueId val="{00000009-541A-4FC0-B218-D59CD4C8DCEB}"/>
              </c:ext>
            </c:extLst>
          </c:dPt>
          <c:dPt>
            <c:idx val="5"/>
            <c:bubble3D val="0"/>
            <c:spPr>
              <a:solidFill>
                <a:srgbClr val="1964C1"/>
              </a:solidFill>
            </c:spPr>
            <c:extLst>
              <c:ext xmlns:c16="http://schemas.microsoft.com/office/drawing/2014/chart" uri="{C3380CC4-5D6E-409C-BE32-E72D297353CC}">
                <c16:uniqueId val="{0000000B-541A-4FC0-B218-D59CD4C8DCEB}"/>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541A-4FC0-B218-D59CD4C8DCEB}"/>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541A-4FC0-B218-D59CD4C8DCEB}"/>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541A-4FC0-B218-D59CD4C8DCEB}"/>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541A-4FC0-B218-D59CD4C8DCEB}"/>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541A-4FC0-B218-D59CD4C8DCEB}"/>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541A-4FC0-B218-D59CD4C8DCEB}"/>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82</c:v>
                </c:pt>
                <c:pt idx="1">
                  <c:v>20k - 40k 
Index: 94</c:v>
                </c:pt>
                <c:pt idx="2">
                  <c:v>40k - 60k 
Index: 103</c:v>
                </c:pt>
                <c:pt idx="3">
                  <c:v>60k - 80k 
Index: 106</c:v>
                </c:pt>
                <c:pt idx="4">
                  <c:v>80k - 100k 
Index: 118</c:v>
                </c:pt>
                <c:pt idx="5">
                  <c:v>100k+ 
Index: 121</c:v>
                </c:pt>
              </c:strCache>
            </c:strRef>
          </c:cat>
          <c:val>
            <c:numRef>
              <c:f>'Data - Overview'!$D$146:$D$151</c:f>
              <c:numCache>
                <c:formatCode>0%</c:formatCode>
                <c:ptCount val="6"/>
                <c:pt idx="0">
                  <c:v>0.1386</c:v>
                </c:pt>
                <c:pt idx="1">
                  <c:v>0.29659310344827589</c:v>
                </c:pt>
                <c:pt idx="2">
                  <c:v>0.21889655172413797</c:v>
                </c:pt>
                <c:pt idx="3">
                  <c:v>0.14801379310344831</c:v>
                </c:pt>
                <c:pt idx="4">
                  <c:v>8.6475862068965501E-2</c:v>
                </c:pt>
                <c:pt idx="5">
                  <c:v>0.11118620689655172</c:v>
                </c:pt>
              </c:numCache>
            </c:numRef>
          </c:val>
          <c:extLst>
            <c:ext xmlns:c16="http://schemas.microsoft.com/office/drawing/2014/chart" uri="{C3380CC4-5D6E-409C-BE32-E72D297353CC}">
              <c16:uniqueId val="{0000000C-541A-4FC0-B218-D59CD4C8DCEB}"/>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4.5131034482758618E-2</c:v>
                </c:pt>
                <c:pt idx="1">
                  <c:v>0.14553103448275861</c:v>
                </c:pt>
                <c:pt idx="2">
                  <c:v>5.8696551724137937E-2</c:v>
                </c:pt>
                <c:pt idx="3">
                  <c:v>9.559310344827586E-2</c:v>
                </c:pt>
                <c:pt idx="4">
                  <c:v>0.17588275862068964</c:v>
                </c:pt>
                <c:pt idx="5">
                  <c:v>0.23084827586206896</c:v>
                </c:pt>
                <c:pt idx="6">
                  <c:v>0.13546896551724139</c:v>
                </c:pt>
                <c:pt idx="7">
                  <c:v>0.1130344827586207</c:v>
                </c:pt>
              </c:numCache>
            </c:numRef>
          </c:val>
          <c:extLst>
            <c:ext xmlns:c16="http://schemas.microsoft.com/office/drawing/2014/chart" uri="{C3380CC4-5D6E-409C-BE32-E72D297353CC}">
              <c16:uniqueId val="{00000000-2837-4C86-962C-F403BFE19629}"/>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0.35904827586206889</c:v>
                </c:pt>
              </c:numCache>
            </c:numRef>
          </c:val>
          <c:extLst>
            <c:ext xmlns:c16="http://schemas.microsoft.com/office/drawing/2014/chart" uri="{C3380CC4-5D6E-409C-BE32-E72D297353CC}">
              <c16:uniqueId val="{00000000-7F47-436E-A8B5-E8E197DC670D}"/>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7F47-436E-A8B5-E8E197DC670D}"/>
              </c:ext>
            </c:extLst>
          </c:dPt>
          <c:val>
            <c:numRef>
              <c:f>'Data - Overview'!$D$116</c:f>
              <c:numCache>
                <c:formatCode>0%</c:formatCode>
                <c:ptCount val="1"/>
                <c:pt idx="0">
                  <c:v>0.17939310344827586</c:v>
                </c:pt>
              </c:numCache>
            </c:numRef>
          </c:val>
          <c:extLst>
            <c:ext xmlns:c16="http://schemas.microsoft.com/office/drawing/2014/chart" uri="{C3380CC4-5D6E-409C-BE32-E72D297353CC}">
              <c16:uniqueId val="{00000003-7F47-436E-A8B5-E8E197DC670D}"/>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2.2793103448275863E-2</c:v>
                </c:pt>
              </c:numCache>
            </c:numRef>
          </c:val>
          <c:extLst>
            <c:ext xmlns:c16="http://schemas.microsoft.com/office/drawing/2014/chart" uri="{C3380CC4-5D6E-409C-BE32-E72D297353CC}">
              <c16:uniqueId val="{00000004-7F47-436E-A8B5-E8E197DC670D}"/>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0.14192413793103445</c:v>
                </c:pt>
              </c:numCache>
            </c:numRef>
          </c:val>
          <c:extLst>
            <c:ext xmlns:c16="http://schemas.microsoft.com/office/drawing/2014/chart" uri="{C3380CC4-5D6E-409C-BE32-E72D297353CC}">
              <c16:uniqueId val="{00000005-7F47-436E-A8B5-E8E197DC670D}"/>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0.29679310344827586</c:v>
                </c:pt>
              </c:numCache>
            </c:numRef>
          </c:val>
          <c:extLst>
            <c:ext xmlns:c16="http://schemas.microsoft.com/office/drawing/2014/chart" uri="{C3380CC4-5D6E-409C-BE32-E72D297353CC}">
              <c16:uniqueId val="{00000006-7F47-436E-A8B5-E8E197DC670D}"/>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D3EC-4D83-B374-82068E7DC4BC}"/>
              </c:ext>
            </c:extLst>
          </c:dPt>
          <c:dPt>
            <c:idx val="1"/>
            <c:bubble3D val="0"/>
            <c:spPr>
              <a:solidFill>
                <a:srgbClr val="DBE6C4"/>
              </a:solidFill>
            </c:spPr>
            <c:extLst>
              <c:ext xmlns:c16="http://schemas.microsoft.com/office/drawing/2014/chart" uri="{C3380CC4-5D6E-409C-BE32-E72D297353CC}">
                <c16:uniqueId val="{00000003-D3EC-4D83-B374-82068E7DC4BC}"/>
              </c:ext>
            </c:extLst>
          </c:dPt>
          <c:val>
            <c:numRef>
              <c:f>'Data - Overview'!$A$89:$A$90</c:f>
              <c:numCache>
                <c:formatCode>0%</c:formatCode>
                <c:ptCount val="2"/>
                <c:pt idx="0">
                  <c:v>0.31704827586206902</c:v>
                </c:pt>
                <c:pt idx="1">
                  <c:v>0.68295172413793104</c:v>
                </c:pt>
              </c:numCache>
            </c:numRef>
          </c:val>
          <c:extLst>
            <c:ext xmlns:c16="http://schemas.microsoft.com/office/drawing/2014/chart" uri="{C3380CC4-5D6E-409C-BE32-E72D297353CC}">
              <c16:uniqueId val="{00000004-D3EC-4D83-B374-82068E7DC4B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3050-4D30-925B-4EC910D71A2F}"/>
              </c:ext>
            </c:extLst>
          </c:dPt>
          <c:dPt>
            <c:idx val="1"/>
            <c:bubble3D val="0"/>
            <c:spPr>
              <a:solidFill>
                <a:schemeClr val="accent2">
                  <a:lumMod val="20000"/>
                  <a:lumOff val="80000"/>
                </a:schemeClr>
              </a:solidFill>
            </c:spPr>
            <c:extLst>
              <c:ext xmlns:c16="http://schemas.microsoft.com/office/drawing/2014/chart" uri="{C3380CC4-5D6E-409C-BE32-E72D297353CC}">
                <c16:uniqueId val="{00000003-3050-4D30-925B-4EC910D71A2F}"/>
              </c:ext>
            </c:extLst>
          </c:dPt>
          <c:val>
            <c:numRef>
              <c:f>'Data - Overview'!$A$89:$A$90</c:f>
              <c:numCache>
                <c:formatCode>0%</c:formatCode>
                <c:ptCount val="2"/>
                <c:pt idx="0">
                  <c:v>0.31704827586206902</c:v>
                </c:pt>
                <c:pt idx="1">
                  <c:v>0.68295172413793104</c:v>
                </c:pt>
              </c:numCache>
            </c:numRef>
          </c:val>
          <c:extLst>
            <c:ext xmlns:c16="http://schemas.microsoft.com/office/drawing/2014/chart" uri="{C3380CC4-5D6E-409C-BE32-E72D297353CC}">
              <c16:uniqueId val="{00000004-3050-4D30-925B-4EC910D71A2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295F-43CA-A24A-478AC0E3C049}"/>
              </c:ext>
            </c:extLst>
          </c:dPt>
          <c:dPt>
            <c:idx val="1"/>
            <c:bubble3D val="0"/>
            <c:spPr>
              <a:solidFill>
                <a:srgbClr val="F7EBD9"/>
              </a:solidFill>
            </c:spPr>
            <c:extLst>
              <c:ext xmlns:c16="http://schemas.microsoft.com/office/drawing/2014/chart" uri="{C3380CC4-5D6E-409C-BE32-E72D297353CC}">
                <c16:uniqueId val="{00000003-295F-43CA-A24A-478AC0E3C049}"/>
              </c:ext>
            </c:extLst>
          </c:dPt>
          <c:val>
            <c:numRef>
              <c:f>'Data - Overview'!$E$89:$E$90</c:f>
              <c:numCache>
                <c:formatCode>0%</c:formatCode>
                <c:ptCount val="2"/>
                <c:pt idx="0">
                  <c:v>0.4088551724137931</c:v>
                </c:pt>
                <c:pt idx="1">
                  <c:v>0.5911448275862069</c:v>
                </c:pt>
              </c:numCache>
            </c:numRef>
          </c:val>
          <c:extLst>
            <c:ext xmlns:c16="http://schemas.microsoft.com/office/drawing/2014/chart" uri="{C3380CC4-5D6E-409C-BE32-E72D297353CC}">
              <c16:uniqueId val="{00000004-295F-43CA-A24A-478AC0E3C04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B7E4-4649-894D-2EF04B65F3FF}"/>
              </c:ext>
            </c:extLst>
          </c:dPt>
          <c:dPt>
            <c:idx val="1"/>
            <c:bubble3D val="0"/>
            <c:extLst>
              <c:ext xmlns:c16="http://schemas.microsoft.com/office/drawing/2014/chart" uri="{C3380CC4-5D6E-409C-BE32-E72D297353CC}">
                <c16:uniqueId val="{00000002-B7E4-4649-894D-2EF04B65F3FF}"/>
              </c:ext>
            </c:extLst>
          </c:dPt>
          <c:val>
            <c:numRef>
              <c:f>'Data - Overview'!$C$89:$C$90</c:f>
              <c:numCache>
                <c:formatCode>0%</c:formatCode>
                <c:ptCount val="2"/>
                <c:pt idx="0">
                  <c:v>9.5344827586206909E-2</c:v>
                </c:pt>
                <c:pt idx="1">
                  <c:v>0.90465517241379312</c:v>
                </c:pt>
              </c:numCache>
            </c:numRef>
          </c:val>
          <c:extLst>
            <c:ext xmlns:c16="http://schemas.microsoft.com/office/drawing/2014/chart" uri="{C3380CC4-5D6E-409C-BE32-E72D297353CC}">
              <c16:uniqueId val="{00000003-B7E4-4649-894D-2EF04B65F3F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0.16919310344827582</c:v>
                </c:pt>
              </c:numCache>
            </c:numRef>
          </c:val>
          <c:extLst>
            <c:ext xmlns:c16="http://schemas.microsoft.com/office/drawing/2014/chart" uri="{C3380CC4-5D6E-409C-BE32-E72D297353CC}">
              <c16:uniqueId val="{00000000-4365-4A55-B8FC-FA01C13849E0}"/>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4365-4A55-B8FC-FA01C13849E0}"/>
              </c:ext>
            </c:extLst>
          </c:dPt>
          <c:val>
            <c:numRef>
              <c:f>'Data - Overview'!$D$138</c:f>
              <c:numCache>
                <c:formatCode>0%</c:formatCode>
                <c:ptCount val="1"/>
                <c:pt idx="0">
                  <c:v>0.42680689655172416</c:v>
                </c:pt>
              </c:numCache>
            </c:numRef>
          </c:val>
          <c:extLst>
            <c:ext xmlns:c16="http://schemas.microsoft.com/office/drawing/2014/chart" uri="{C3380CC4-5D6E-409C-BE32-E72D297353CC}">
              <c16:uniqueId val="{00000003-4365-4A55-B8FC-FA01C13849E0}"/>
            </c:ext>
          </c:extLst>
        </c:ser>
        <c:ser>
          <c:idx val="1"/>
          <c:order val="2"/>
          <c:spPr>
            <a:solidFill>
              <a:srgbClr val="1964C1"/>
            </a:solidFill>
          </c:spPr>
          <c:invertIfNegative val="0"/>
          <c:val>
            <c:numRef>
              <c:f>'Data - Overview'!$D$139</c:f>
              <c:numCache>
                <c:formatCode>0%</c:formatCode>
                <c:ptCount val="1"/>
                <c:pt idx="0">
                  <c:v>0.33500689655172411</c:v>
                </c:pt>
              </c:numCache>
            </c:numRef>
          </c:val>
          <c:extLst>
            <c:ext xmlns:c16="http://schemas.microsoft.com/office/drawing/2014/chart" uri="{C3380CC4-5D6E-409C-BE32-E72D297353CC}">
              <c16:uniqueId val="{00000004-4365-4A55-B8FC-FA01C13849E0}"/>
            </c:ext>
          </c:extLst>
        </c:ser>
        <c:ser>
          <c:idx val="0"/>
          <c:order val="3"/>
          <c:spPr>
            <a:solidFill>
              <a:srgbClr val="7D38BA"/>
            </a:solidFill>
          </c:spPr>
          <c:invertIfNegative val="0"/>
          <c:val>
            <c:numRef>
              <c:f>'Data - Overview'!$D$140</c:f>
              <c:numCache>
                <c:formatCode>0%</c:formatCode>
                <c:ptCount val="1"/>
                <c:pt idx="0">
                  <c:v>6.9151724137931025E-2</c:v>
                </c:pt>
              </c:numCache>
            </c:numRef>
          </c:val>
          <c:extLst>
            <c:ext xmlns:c16="http://schemas.microsoft.com/office/drawing/2014/chart" uri="{C3380CC4-5D6E-409C-BE32-E72D297353CC}">
              <c16:uniqueId val="{00000005-4365-4A55-B8FC-FA01C13849E0}"/>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6B20-4040-B988-A505BEC63938}"/>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6B20-4040-B988-A505BEC63938}"/>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6B20-4040-B988-A505BEC63938}"/>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6B20-4040-B988-A505BEC63938}"/>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6B20-4040-B988-A505BEC63938}"/>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6B20-4040-B988-A505BEC63938}"/>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6B20-4040-B988-A505BEC63938}"/>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6B20-4040-B988-A505BEC63938}"/>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6B20-4040-B988-A505BEC63938}"/>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6B20-4040-B988-A505BEC63938}"/>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6B20-4040-B988-A505BEC63938}"/>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6B20-4040-B988-A505BEC63938}"/>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6B20-4040-B988-A505BEC63938}"/>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6B20-4040-B988-A505BEC63938}"/>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6B20-4040-B988-A505BEC63938}"/>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6B20-4040-B988-A505BEC63938}"/>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6B20-4040-B988-A505BEC63938}"/>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6B20-4040-B988-A505BEC63938}"/>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6B20-4040-B988-A505BEC63938}"/>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6B20-4040-B988-A505BEC63938}"/>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6B20-4040-B988-A505BEC63938}"/>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6B20-4040-B988-A505BEC63938}"/>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6B20-4040-B988-A505BEC63938}"/>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6B20-4040-B988-A505BEC63938}"/>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6B20-4040-B988-A505BEC63938}"/>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{0A1C64CB-D1E3-4614-B497-1AA1768AC655}</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6B20-4040-B988-A505BEC63938}"/>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{17F25070-30C0-46B1-8A48-A85F7F6430AB}</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6B20-4040-B988-A505BEC63938}"/>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{38B6EDDD-8CC5-455F-A96D-08FB9BBBD2D4}</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6B20-4040-B988-A505BEC63938}"/>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{46F29D04-0976-489B-858F-8F97CFC324CB}</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6B20-4040-B988-A505BEC63938}"/>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{B1407FEE-81EC-4438-BBAC-75BCB0E091E5}</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6B20-4040-B988-A505BEC63938}"/>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{076FEF61-3574-4527-8ADA-D7DD53DD5BAB}</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6B20-4040-B988-A505BEC63938}"/>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{73183410-593D-4E55-A4FB-C2A039013249}</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6B20-4040-B988-A505BEC63938}"/>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{1863BF64-37D9-4087-982B-306AE55A3BF7}</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6B20-4040-B988-A505BEC63938}"/>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{DB79B2FE-FF0F-4237-A7CC-5FE366B9AE72}</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6B20-4040-B988-A505BEC63938}"/>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{0D5A5585-F437-4A41-8856-2CADAFFAA621}</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6B20-4040-B988-A505BEC63938}"/>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{905FE2CA-42B6-4B08-A8B2-AB67548BB3BE}</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6B20-4040-B988-A505BEC63938}"/>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{8B383F14-74EA-4D7D-9E5C-84D5E8749F44}</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6B20-4040-B988-A505BEC63938}"/>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{933C8167-4206-4DE8-812F-E83417FCE3A0}</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6B20-4040-B988-A505BEC63938}"/>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{52486D9B-EBF9-4FD4-BB53-415A054ABE1E}</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6B20-4040-B988-A505BEC63938}"/>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{C7C1C735-3DAF-4729-9297-CF50D0698BA2}</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6B20-4040-B988-A505BEC63938}"/>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{5826686C-0375-4FB9-8839-BA24F640BD7A}</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6B20-4040-B988-A505BEC63938}"/>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{5A485DCE-09D4-4051-A1FD-C91841189C18}</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6B20-4040-B988-A505BEC63938}"/>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{8FE5F8D5-E11F-4B03-8E58-650C44716B4E}</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6B20-4040-B988-A505BEC63938}"/>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{15AE2139-3BCF-4255-9D34-50F1703DE903}</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6B20-4040-B988-A505BEC63938}"/>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{8987A3F6-095A-40B6-B815-29B6454F6D4D}</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6B20-4040-B988-A505BEC63938}"/>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{00837CAF-B079-44FE-8F40-68FDD26C7207}</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6B20-4040-B988-A505BEC63938}"/>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{5D4CBC39-A3DC-4B13-B22F-E1F01E07D471}</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6B20-4040-B988-A505BEC63938}"/>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{6988DDD8-DE5B-4281-8631-1BC34FD97582}</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6B20-4040-B988-A505BEC63938}"/>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{DD5418DD-89DB-4CC8-909E-B2B11A2D5D58}</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6B20-4040-B988-A505BEC63938}"/>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{E49E95B7-9BD2-4B78-BA9A-4FE72DD56AE3}</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6B20-4040-B988-A505BEC63938}"/>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1.3793103448275862E-2</c:v>
                </c:pt>
                <c:pt idx="1">
                  <c:v>1.3793103448275862E-2</c:v>
                </c:pt>
                <c:pt idx="2">
                  <c:v>0</c:v>
                </c:pt>
                <c:pt idx="3">
                  <c:v>2.0689655172413793E-2</c:v>
                </c:pt>
                <c:pt idx="4">
                  <c:v>0</c:v>
                </c:pt>
                <c:pt idx="5">
                  <c:v>0</c:v>
                </c:pt>
                <c:pt idx="6">
                  <c:v>0</c:v>
                </c:pt>
                <c:pt idx="7">
                  <c:v>0</c:v>
                </c:pt>
                <c:pt idx="8">
                  <c:v>6.8965517241379309E-3</c:v>
                </c:pt>
                <c:pt idx="9">
                  <c:v>0</c:v>
                </c:pt>
                <c:pt idx="10">
                  <c:v>0</c:v>
                </c:pt>
                <c:pt idx="11">
                  <c:v>0</c:v>
                </c:pt>
                <c:pt idx="12">
                  <c:v>0</c:v>
                </c:pt>
                <c:pt idx="13">
                  <c:v>4.8275862068965517E-2</c:v>
                </c:pt>
                <c:pt idx="14">
                  <c:v>6.8965517241379309E-3</c:v>
                </c:pt>
                <c:pt idx="15">
                  <c:v>0.1</c:v>
                </c:pt>
                <c:pt idx="16">
                  <c:v>0.1</c:v>
                </c:pt>
                <c:pt idx="17">
                  <c:v>0</c:v>
                </c:pt>
                <c:pt idx="18">
                  <c:v>0.1</c:v>
                </c:pt>
                <c:pt idx="19">
                  <c:v>0.1</c:v>
                </c:pt>
                <c:pt idx="20">
                  <c:v>8.2758620689655171E-2</c:v>
                </c:pt>
                <c:pt idx="21">
                  <c:v>0</c:v>
                </c:pt>
                <c:pt idx="22">
                  <c:v>1.3793103448275862E-2</c:v>
                </c:pt>
                <c:pt idx="23">
                  <c:v>4.8275862068965517E-2</c:v>
                </c:pt>
                <c:pt idx="24">
                  <c:v>3.4482758620689655E-2</c:v>
                </c:pt>
              </c:numCache>
            </c:numRef>
          </c:xVal>
          <c:yVal>
            <c:numRef>
              <c:f>'Customer View Chart'!$F$49:$F$73</c:f>
              <c:numCache>
                <c:formatCode>0</c:formatCode>
                <c:ptCount val="25"/>
                <c:pt idx="0">
                  <c:v>75.411570412129194</c:v>
                </c:pt>
                <c:pt idx="1">
                  <c:v>36.752883649435375</c:v>
                </c:pt>
                <c:pt idx="2">
                  <c:v>0</c:v>
                </c:pt>
                <c:pt idx="3">
                  <c:v>42.300955635836814</c:v>
                </c:pt>
                <c:pt idx="4">
                  <c:v>0</c:v>
                </c:pt>
                <c:pt idx="5">
                  <c:v>0</c:v>
                </c:pt>
                <c:pt idx="6">
                  <c:v>0</c:v>
                </c:pt>
                <c:pt idx="7">
                  <c:v>0</c:v>
                </c:pt>
                <c:pt idx="8">
                  <c:v>13.848560444020814</c:v>
                </c:pt>
                <c:pt idx="9">
                  <c:v>0</c:v>
                </c:pt>
                <c:pt idx="10">
                  <c:v>0</c:v>
                </c:pt>
                <c:pt idx="11">
                  <c:v>0</c:v>
                </c:pt>
                <c:pt idx="12">
                  <c:v>0</c:v>
                </c:pt>
                <c:pt idx="13">
                  <c:v>120.07908889591903</c:v>
                </c:pt>
                <c:pt idx="14">
                  <c:v>15.590971637468936</c:v>
                </c:pt>
                <c:pt idx="15">
                  <c:v>200</c:v>
                </c:pt>
                <c:pt idx="16">
                  <c:v>152.08273858713343</c:v>
                </c:pt>
                <c:pt idx="17">
                  <c:v>0</c:v>
                </c:pt>
                <c:pt idx="18">
                  <c:v>200</c:v>
                </c:pt>
                <c:pt idx="19">
                  <c:v>167.62374415780371</c:v>
                </c:pt>
                <c:pt idx="20">
                  <c:v>200</c:v>
                </c:pt>
                <c:pt idx="21">
                  <c:v>0</c:v>
                </c:pt>
                <c:pt idx="22">
                  <c:v>32.937705415929969</c:v>
                </c:pt>
                <c:pt idx="23">
                  <c:v>62.332065534542878</c:v>
                </c:pt>
                <c:pt idx="24">
                  <c:v>61.687855259362188</c:v>
                </c:pt>
              </c:numCache>
            </c:numRef>
          </c:yVal>
          <c:smooth val="0"/>
          <c:extLst>
            <c:ext xmlns:c16="http://schemas.microsoft.com/office/drawing/2014/chart" uri="{C3380CC4-5D6E-409C-BE32-E72D297353CC}">
              <c16:uniqueId val="{00000019-6B20-4040-B988-A505BEC63938}"/>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92.534664631159544</c:v>
                </c:pt>
                <c:pt idx="1">
                  <c:v>93.365420936829267</c:v>
                </c:pt>
                <c:pt idx="2">
                  <c:v>101.13681074043075</c:v>
                </c:pt>
                <c:pt idx="3">
                  <c:v>88.102714949429185</c:v>
                </c:pt>
                <c:pt idx="4">
                  <c:v>92.805903003446161</c:v>
                </c:pt>
                <c:pt idx="5">
                  <c:v>92.82959506202495</c:v>
                </c:pt>
                <c:pt idx="6">
                  <c:v>83.708328772343478</c:v>
                </c:pt>
                <c:pt idx="7">
                  <c:v>102.96057839613707</c:v>
                </c:pt>
                <c:pt idx="8">
                  <c:v>82.494054716161529</c:v>
                </c:pt>
                <c:pt idx="9">
                  <c:v>92.043198148907507</c:v>
                </c:pt>
                <c:pt idx="10">
                  <c:v>89.263717287330479</c:v>
                </c:pt>
                <c:pt idx="11">
                  <c:v>101.8261266594116</c:v>
                </c:pt>
                <c:pt idx="12">
                  <c:v>98.729492582008604</c:v>
                </c:pt>
                <c:pt idx="13">
                  <c:v>76.846569845546881</c:v>
                </c:pt>
                <c:pt idx="14">
                  <c:v>100.32144409543969</c:v>
                </c:pt>
                <c:pt idx="15">
                  <c:v>93.415632231858197</c:v>
                </c:pt>
                <c:pt idx="16">
                  <c:v>102.71851939365489</c:v>
                </c:pt>
                <c:pt idx="17">
                  <c:v>106.70707052911148</c:v>
                </c:pt>
                <c:pt idx="18">
                  <c:v>99.122804242707019</c:v>
                </c:pt>
                <c:pt idx="19">
                  <c:v>107.65347072547411</c:v>
                </c:pt>
                <c:pt idx="20">
                  <c:v>112.03521956736591</c:v>
                </c:pt>
                <c:pt idx="21">
                  <c:v>75.207927185129066</c:v>
                </c:pt>
                <c:pt idx="22">
                  <c:v>112.62666514230932</c:v>
                </c:pt>
                <c:pt idx="23">
                  <c:v>105.92297044718524</c:v>
                </c:pt>
                <c:pt idx="24">
                  <c:v>100.42048784787443</c:v>
                </c:pt>
                <c:pt idx="25">
                  <c:v>88.705784680456475</c:v>
                </c:pt>
                <c:pt idx="26">
                  <c:v>96.413334304428844</c:v>
                </c:pt>
                <c:pt idx="27">
                  <c:v>100.00000000000003</c:v>
                </c:pt>
                <c:pt idx="28">
                  <c:v>91.089604474740966</c:v>
                </c:pt>
                <c:pt idx="29">
                  <c:v>91.737055728090084</c:v>
                </c:pt>
                <c:pt idx="30">
                  <c:v>72.042301423956744</c:v>
                </c:pt>
                <c:pt idx="31">
                  <c:v>82.735734075654776</c:v>
                </c:pt>
                <c:pt idx="32">
                  <c:v>98.65564888432688</c:v>
                </c:pt>
                <c:pt idx="33">
                  <c:v>84.559095511746889</c:v>
                </c:pt>
                <c:pt idx="34">
                  <c:v>94.818565697841791</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7E46-4D4B-BD42-A23E2F3FABD2}"/>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A846-4705-94EE-69141E7422EE}"/>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E8AB-4B2E-B4DA-318ECAE6640B}"/>
              </c:ext>
            </c:extLst>
          </c:dPt>
          <c:dPt>
            <c:idx val="1"/>
            <c:invertIfNegative val="0"/>
            <c:bubble3D val="0"/>
            <c:spPr>
              <a:solidFill>
                <a:srgbClr val="89756E"/>
              </a:solidFill>
            </c:spPr>
            <c:extLst>
              <c:ext xmlns:c16="http://schemas.microsoft.com/office/drawing/2014/chart" uri="{C3380CC4-5D6E-409C-BE32-E72D297353CC}">
                <c16:uniqueId val="{00000003-E8AB-4B2E-B4DA-318ECAE6640B}"/>
              </c:ext>
            </c:extLst>
          </c:dPt>
          <c:dPt>
            <c:idx val="2"/>
            <c:invertIfNegative val="0"/>
            <c:bubble3D val="0"/>
            <c:spPr>
              <a:solidFill>
                <a:srgbClr val="30499F"/>
              </a:solidFill>
            </c:spPr>
            <c:extLst>
              <c:ext xmlns:c16="http://schemas.microsoft.com/office/drawing/2014/chart" uri="{C3380CC4-5D6E-409C-BE32-E72D297353CC}">
                <c16:uniqueId val="{00000005-E8AB-4B2E-B4DA-318ECAE6640B}"/>
              </c:ext>
            </c:extLst>
          </c:dPt>
          <c:dPt>
            <c:idx val="3"/>
            <c:invertIfNegative val="0"/>
            <c:bubble3D val="0"/>
            <c:spPr>
              <a:solidFill>
                <a:srgbClr val="C1C630"/>
              </a:solidFill>
            </c:spPr>
            <c:extLst>
              <c:ext xmlns:c16="http://schemas.microsoft.com/office/drawing/2014/chart" uri="{C3380CC4-5D6E-409C-BE32-E72D297353CC}">
                <c16:uniqueId val="{00000007-E8AB-4B2E-B4DA-318ECAE6640B}"/>
              </c:ext>
            </c:extLst>
          </c:dPt>
          <c:dPt>
            <c:idx val="4"/>
            <c:invertIfNegative val="0"/>
            <c:bubble3D val="0"/>
            <c:spPr>
              <a:solidFill>
                <a:srgbClr val="AB347D"/>
              </a:solidFill>
            </c:spPr>
            <c:extLst>
              <c:ext xmlns:c16="http://schemas.microsoft.com/office/drawing/2014/chart" uri="{C3380CC4-5D6E-409C-BE32-E72D297353CC}">
                <c16:uniqueId val="{00000009-E8AB-4B2E-B4DA-318ECAE6640B}"/>
              </c:ext>
            </c:extLst>
          </c:dPt>
          <c:val>
            <c:numRef>
              <c:f>'Wellbeing Acorn Group'!$K$13:$K$17</c:f>
              <c:numCache>
                <c:formatCode>0</c:formatCode>
                <c:ptCount val="5"/>
                <c:pt idx="0">
                  <c:v>24.867269164399985</c:v>
                </c:pt>
                <c:pt idx="1">
                  <c:v>3.9974408458899511</c:v>
                </c:pt>
                <c:pt idx="2">
                  <c:v>138.56640749371772</c:v>
                </c:pt>
                <c:pt idx="3">
                  <c:v>155.80694068965514</c:v>
                </c:pt>
                <c:pt idx="4">
                  <c:v>0</c:v>
                </c:pt>
              </c:numCache>
            </c:numRef>
          </c:val>
          <c:extLst>
            <c:ext xmlns:c16="http://schemas.microsoft.com/office/drawing/2014/chart" uri="{C3380CC4-5D6E-409C-BE32-E72D297353CC}">
              <c16:uniqueId val="{0000000A-E8AB-4B2E-B4DA-318ECAE6640B}"/>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5BBE-4E41-8A76-C72511D52709}"/>
              </c:ext>
            </c:extLst>
          </c:dPt>
          <c:dPt>
            <c:idx val="1"/>
            <c:invertIfNegative val="0"/>
            <c:bubble3D val="0"/>
            <c:spPr>
              <a:solidFill>
                <a:srgbClr val="89756E"/>
              </a:solidFill>
            </c:spPr>
            <c:extLst>
              <c:ext xmlns:c16="http://schemas.microsoft.com/office/drawing/2014/chart" uri="{C3380CC4-5D6E-409C-BE32-E72D297353CC}">
                <c16:uniqueId val="{00000003-5BBE-4E41-8A76-C72511D52709}"/>
              </c:ext>
            </c:extLst>
          </c:dPt>
          <c:dPt>
            <c:idx val="2"/>
            <c:invertIfNegative val="0"/>
            <c:bubble3D val="0"/>
            <c:spPr>
              <a:solidFill>
                <a:srgbClr val="30499F"/>
              </a:solidFill>
            </c:spPr>
            <c:extLst>
              <c:ext xmlns:c16="http://schemas.microsoft.com/office/drawing/2014/chart" uri="{C3380CC4-5D6E-409C-BE32-E72D297353CC}">
                <c16:uniqueId val="{00000005-5BBE-4E41-8A76-C72511D52709}"/>
              </c:ext>
            </c:extLst>
          </c:dPt>
          <c:dPt>
            <c:idx val="3"/>
            <c:invertIfNegative val="0"/>
            <c:bubble3D val="0"/>
            <c:spPr>
              <a:solidFill>
                <a:srgbClr val="C1C630"/>
              </a:solidFill>
            </c:spPr>
            <c:extLst>
              <c:ext xmlns:c16="http://schemas.microsoft.com/office/drawing/2014/chart" uri="{C3380CC4-5D6E-409C-BE32-E72D297353CC}">
                <c16:uniqueId val="{00000007-5BBE-4E41-8A76-C72511D52709}"/>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4.8275862068965517E-2</c:v>
                </c:pt>
                <c:pt idx="1">
                  <c:v>6.8965517241379309E-3</c:v>
                </c:pt>
                <c:pt idx="2">
                  <c:v>0.30344827586206896</c:v>
                </c:pt>
                <c:pt idx="3">
                  <c:v>0.64137931034482754</c:v>
                </c:pt>
              </c:numCache>
            </c:numRef>
          </c:val>
          <c:extLst>
            <c:ext xmlns:c16="http://schemas.microsoft.com/office/drawing/2014/chart" uri="{C3380CC4-5D6E-409C-BE32-E72D297353CC}">
              <c16:uniqueId val="{00000008-5BBE-4E41-8A76-C72511D52709}"/>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5BBE-4E41-8A76-C72511D52709}"/>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75.411570412129194</c:v>
                </c:pt>
                <c:pt idx="1">
                  <c:v>36.752883649435375</c:v>
                </c:pt>
                <c:pt idx="2">
                  <c:v>0</c:v>
                </c:pt>
                <c:pt idx="3">
                  <c:v>42.300955635836814</c:v>
                </c:pt>
                <c:pt idx="4">
                  <c:v>0</c:v>
                </c:pt>
              </c:numCache>
            </c:numRef>
          </c:val>
          <c:extLst>
            <c:ext xmlns:c16="http://schemas.microsoft.com/office/drawing/2014/chart" uri="{C3380CC4-5D6E-409C-BE32-E72D297353CC}">
              <c16:uniqueId val="{00000000-D501-4222-B831-50C28375E83C}"/>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13.848560444020814</c:v>
                </c:pt>
                <c:pt idx="4">
                  <c:v>0</c:v>
                </c:pt>
                <c:pt idx="5">
                  <c:v>0</c:v>
                </c:pt>
                <c:pt idx="6">
                  <c:v>0</c:v>
                </c:pt>
                <c:pt idx="7">
                  <c:v>0</c:v>
                </c:pt>
              </c:numCache>
            </c:numRef>
          </c:val>
          <c:extLst>
            <c:ext xmlns:c16="http://schemas.microsoft.com/office/drawing/2014/chart" uri="{C3380CC4-5D6E-409C-BE32-E72D297353CC}">
              <c16:uniqueId val="{00000000-37E7-4CB2-9120-0C23B15FAF8D}"/>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120.07908889591903</c:v>
                </c:pt>
                <c:pt idx="1">
                  <c:v>15.590971637468936</c:v>
                </c:pt>
                <c:pt idx="2">
                  <c:v>223.83276083206795</c:v>
                </c:pt>
                <c:pt idx="3">
                  <c:v>152.08273858713343</c:v>
                </c:pt>
                <c:pt idx="4">
                  <c:v>0</c:v>
                </c:pt>
              </c:numCache>
            </c:numRef>
          </c:val>
          <c:extLst>
            <c:ext xmlns:c16="http://schemas.microsoft.com/office/drawing/2014/chart" uri="{C3380CC4-5D6E-409C-BE32-E72D297353CC}">
              <c16:uniqueId val="{00000000-F255-458A-9CB2-61B2E85EC459}"/>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241.23086700572793</c:v>
                </c:pt>
                <c:pt idx="1">
                  <c:v>167.62374415780371</c:v>
                </c:pt>
                <c:pt idx="2">
                  <c:v>462.63165913361428</c:v>
                </c:pt>
                <c:pt idx="3">
                  <c:v>0</c:v>
                </c:pt>
                <c:pt idx="4">
                  <c:v>32.937705415929969</c:v>
                </c:pt>
                <c:pt idx="5">
                  <c:v>62.332065534542878</c:v>
                </c:pt>
                <c:pt idx="6">
                  <c:v>61.687855259362188</c:v>
                </c:pt>
              </c:numCache>
            </c:numRef>
          </c:val>
          <c:extLst>
            <c:ext xmlns:c16="http://schemas.microsoft.com/office/drawing/2014/chart" uri="{C3380CC4-5D6E-409C-BE32-E72D297353CC}">
              <c16:uniqueId val="{00000000-DA07-4B52-888F-D906723DCCE9}"/>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7C98-4627-964A-4CA39BE350BB}"/>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462.63165913361428</c:v>
                </c:pt>
                <c:pt idx="1">
                  <c:v>241.23086700572793</c:v>
                </c:pt>
                <c:pt idx="2">
                  <c:v>223.83276083206795</c:v>
                </c:pt>
                <c:pt idx="3">
                  <c:v>167.62374415780371</c:v>
                </c:pt>
                <c:pt idx="4">
                  <c:v>152.08273858713343</c:v>
                </c:pt>
                <c:pt idx="5">
                  <c:v>120.07908889591903</c:v>
                </c:pt>
                <c:pt idx="6">
                  <c:v>75.411570412129194</c:v>
                </c:pt>
                <c:pt idx="7">
                  <c:v>62.332065534542878</c:v>
                </c:pt>
                <c:pt idx="8">
                  <c:v>61.687855259362188</c:v>
                </c:pt>
                <c:pt idx="9">
                  <c:v>42.300955635836814</c:v>
                </c:pt>
                <c:pt idx="10">
                  <c:v>36.752883649435375</c:v>
                </c:pt>
                <c:pt idx="11">
                  <c:v>32.937705415929969</c:v>
                </c:pt>
                <c:pt idx="12">
                  <c:v>15.590971637468936</c:v>
                </c:pt>
                <c:pt idx="13">
                  <c:v>13.848560444020814</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1383-4DEC-968F-6C193698A53B}"/>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85C5149-417E-4776-A06A-3EC40EC242D8}"/>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B893809F-ACF7-4646-A11C-292273506363}"/>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233D118B-AB81-4119-A704-9E6E35E4CEC4}"/>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3F5A0A40-3564-4A86-B0F4-12E27946B602}"/>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8B8FB59F-6AB5-432D-A8EC-091AFF65F6EE}"/>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C04A2BDA-F878-422B-A09F-DD033A9A980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2E3A8A48-A42D-4E7C-BF32-EA8862795F6B}"/>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B35C4FD-8DDE-4A8E-B48D-E75D6082F36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42CE98D-B42F-405E-BCC4-7516171BFA84}"/>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E006BF61-7F59-4DCB-A085-13A79BA697CC}"/>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4C29E4EE-8D9B-4794-8F4F-A59BBA42E394}"/>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3922CC9F-2C46-4AEC-B34C-639E6713C35E}"/>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74C27180-CF55-40F9-807D-4A9C7ABB3D76}"/>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3C98AE47-6B31-4124-A26D-5AE0DCCAF058}"/>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74E43AB4-121C-4C4B-83F5-9B1F715E205A}"/>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CA198447-7290-42F6-9C94-A6658D0DECF6}"/>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5D12CB64-770C-40B3-82A4-3C49EDE49F71}"/>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364FF207-E88B-4C9D-887B-5421DC0BC33F}"/>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7C05A55E-A876-48EF-A516-B8D9CA2D3EEB}"/>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71AD032D-48B8-4EB5-BE69-F9930A3BCB19}"/>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E9C7799A-3248-4CF1-AAE9-55B823FA01C6}"/>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15F51245-590E-47E3-91CB-6263A53FF162}"/>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3E578F60-B1F0-4E69-A073-982D385FEE36}"/>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5344218B-5B06-4E54-BCEC-5E601040F7D5}"/>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F5A2F611-6FA5-4EAA-9161-77D462668905}"/>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4B19FFAF-DB11-46D3-B5AD-3272E8872178}"/>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F7D471D0-C4CC-41C2-B555-5D8D298C3015}"/>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AA4163C6-8BD9-47AE-A057-9349E8772DC0}"/>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43CDC2BE-9444-48D2-904A-E78E0B22B870}"/>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A5C9BCF7-93D3-496F-A043-8590C1DC74AD}"/>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D3A68B66-93CA-4B84-8F2C-84D0CA9B7EEA}"/>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02AD4F04-E301-451F-B00C-89F40ADDA34C}"/>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740A82F2-B976-4D8C-A27A-4EAC0DCD2863}"/>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7B0F4FB6-2241-4C16-86DD-AB9C64B8151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570F90C3-AC61-4701-B669-75862685BCA9}"/>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1E28029E-80B5-40F9-8A7D-0A9AE1FDF2A8}"/>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DFC4A026-667B-4CE5-9FD4-4392598EB32F}"/>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7BE5FDCB-FB6F-4DDB-9668-7962626FACB1}"/>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B8DA0859-3E7D-4DF8-8139-6869BAD07A4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F8D7DFFD-96EA-414E-A65B-48643039222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4F239B64-F517-4B74-A4B6-110A6E24FE4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B3EBBCAB-8EE6-46B0-A137-3659DB1B8895}"/>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8580195-272F-44E5-902A-3F2DBEB6A06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E19CE98D-7710-4FFB-B249-0F3D2E6C5474}"/>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50D79594-366D-47EE-9263-9D1EBE8AA4C0}"/>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47DF0137-B7A8-4E55-9C4D-E85BC140B8C7}"/>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117EF765-AE44-45F8-ADDB-2AFACBC97BC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4E2E2AA6-CAB5-4487-A033-14F4ADEDBCD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32C17CFD-7E54-405A-9429-EFB76CDED9D3}"/>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CE33AE3-DD65-417C-B442-3DAFBF34D4C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0BCACB8-5FAB-47F0-BC50-FCD3A54A6BFD}"/>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51461F4F-D612-4EEC-89E1-73D863EF2BD7}"/>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1BD61F65-8FA4-4EDA-A459-C10EEC884D6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5417011-5B1C-449A-9B24-15EE02A8AD9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CC20F2F6-6D1B-4631-9C86-2A03E36E0B62}"/>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BD800020-7758-478B-8964-EFE54299BB44}"/>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3504BEE6-D585-439E-8439-0614DA53CA97}"/>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3877E1B9-6E7F-4623-A1A3-3ABF98BA6482}"/>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0055692E-203B-42B9-AC72-58199C1F4BD5}"/>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A58ED9DF-398B-4901-8AAB-066E1FD4DADA}"/>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5C8E157-BC18-440A-8B3B-B44CCCFD875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266FB3D-946A-4DBE-B084-75A5C16A4E78}"/>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962EABC-70D8-4CE0-BB74-09EF300B02AC}"/>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2E23756-9B8A-4AFE-8335-8D8D591D331F}"/>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61E20F1-9727-44DD-BC5E-702EB4124F51}"/>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494EC8A9-BD4C-49BC-AA2E-CB10002BE28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96D3FFF-8B5D-4277-A2D0-398A1E28FE8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6CE0700-BA93-4E56-96BB-37CB25C7926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8DBA35A-6344-425F-BE41-B574E20C5C3D}"/>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F0111DED-1D24-4D9F-A6D1-E0B30B1C447E}"/>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1F068C1C-B48D-42C3-9EE8-8645132BF365}"/>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Little Neston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B5D09455-B46E-488E-9B7E-FDF0EE0CB470}"/>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4925B2EF-72CA-497F-834E-C5E7A8694965}"/>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47C47772-37D8-470E-A47B-9C91ED2BAD7C}"/>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25E3E145-FB70-422F-88E1-B7DE2635CAA3}"/>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44E68684-BF1F-4AB2-BACD-820AB0629BAA}"/>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A57DE9B7-49C0-42A8-9598-C6D0060842C0}"/>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3D88B00A-3EE7-47D6-8F8A-58580FDE6F7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B871E0C4-94F6-4D0C-BBD6-012254ED3C91}"/>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34EE8B2B-1704-4C94-9539-81D681BCABE8}"/>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1FF72E3F-1E82-4354-8676-645FA6B4576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796BE484-7470-4D17-8C90-F4762773B372}"/>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63D1D9BD-6DCF-43B4-B555-061C07356ACA}"/>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21F70337-9FDC-460C-AE38-3F29D4BAE37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C6F85C0B-24F6-4762-9BCB-360D2E4F5F0A}"/>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136738C6-79D6-4919-8CC1-ED5E36E4D18D}"/>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56D2214B-23C5-4A22-9CB6-9B93A07C5D5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D6A3DED4-788B-4953-A29B-A6850BF9A9E5}"/>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F38BAE4C-4A73-4932-AF43-C79EA9DBB260}"/>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8DCD7F28-E951-42D1-AB6A-0EB668AB068C}"/>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1FF5CEFD-770C-417C-BA37-4B435909A490}"/>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AC798939-279F-41D1-8853-9BA36E2476BB}"/>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561CC1F7-E118-4A64-B546-32B78ED53909}"/>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AB734843-9BCE-4296-AF13-9916DAAFE1E0}"/>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A9DCE74B-827E-4A83-B8FE-32180F55E7A1}"/>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2C539FCA-C15A-40D7-85BC-D76317EA04AD}"/>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101</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B9B08328-5487-4539-972F-21DCAB27FEAD}"/>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93</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DF49C2E1-7A1A-4216-8266-969C3D388DB9}"/>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82</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46119EB8-1B89-4649-AD02-967EEFBF5555}"/>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84</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82C32144-04F4-4318-8DE2-DFBFA630D6B6}"/>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101</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55F02BE3-4BCB-453B-96E4-68FEE8658CF9}"/>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1E03566C-A3B4-4C7B-B6BA-B7A0F3FCD619}"/>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A1389FC6-EBB8-49E8-AAA4-95E555E0E6AF}"/>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41AAAAE5-D558-4063-A0E8-EA4137343A17}"/>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FF3DCB67-9412-455C-93D6-59AD64B6A6D2}"/>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A1DAD2D0-8074-4B5F-8F89-5FC13AC44558}"/>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CA757B9C-FA82-4FE0-977C-243CD5F47C8F}"/>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7133F2EE-A2F9-4F39-838E-1044C15C968D}"/>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E0D90675-B959-4C40-8B98-D5793245D779}"/>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E1D6F63B-1F6C-4DD5-85F9-E1A6C18F8C2D}"/>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1DC79B05-2787-47FE-8FBA-12DAB2693F2A}"/>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E4F3BF6F-3536-4C9E-A4B6-73A6F03757F2}"/>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844E23F3-B154-4903-89A7-BE68D8141E2E}"/>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B348AB63-5097-43CD-95E1-8376030F7B2A}"/>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AC23221C-ACD2-4883-950A-ADE44FC8DE41}"/>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0379F06B-42FA-4759-9754-87F08612580C}"/>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147CF42E-E912-446E-808D-2B54C5A38CC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F243A7DF-8309-4277-A7DF-54DC101B941E}"/>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2363CD52-EC96-4158-8670-9C1E62DFE4BA}"/>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8D0404AB-7917-47CC-8D35-FE3AB93AD4A5}"/>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E37DDC2A-A05A-44F4-BA95-13F5B24196BD}"/>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8B333592-761E-4016-8A66-B00163381032}"/>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14801259-9316-4629-8893-4B6116FD907E}"/>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102</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2E4A9E6F-46CD-4F6C-B61A-7E28C1EE6311}"/>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2749DA28-AD43-495A-BA0A-9F76C55F3494}"/>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B11C055A-2BFB-45B2-A4BE-D783D28C7673}"/>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93</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DE384989-0682-47AE-9C13-56FE0C5CB7E9}"/>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7C6181DB-E477-4597-82CF-B9F2DCF4898B}"/>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21%</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C3FB2933-CB31-4C1E-9676-FCFA54247D5D}"/>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97</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F881D0B4-B4B4-49CB-B8E9-AF139ECD0E03}"/>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8A655BEB-CE12-49FC-B9B3-841C407EC180}"/>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B71913F0-93D1-4576-B74B-87451CCB7C46}"/>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90</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8710CB3D-5C50-4F3E-AACF-3D1CD14E746D}"/>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1848806F-1907-4F42-9879-530B1461A65B}"/>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B8C893DD-17EF-43FE-8341-E6D2271B481E}"/>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92</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50AA708D-67BF-4471-AE91-513883DD8D8D}"/>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FBB7CBDC-6895-496D-B0C4-9483FCC96BFD}"/>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212567BD-3017-4DF3-8E7F-8E1F93FB945F}"/>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92</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A94DDBEA-40EF-4591-ADAF-92FB00681D8D}"/>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C4BA1DD5-6127-4AC1-9587-BF58C34C7660}"/>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8899B307-0EA7-48A7-A71A-49C0490E67C7}"/>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78</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39EB0DDF-4902-4D96-AFA6-5590D9C6FD4D}"/>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C76287A5-9CBF-4D6F-AF7E-0BD69C360BDB}"/>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19%</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F8CACFC2-1AA4-49C8-BAFA-51390A3BE8EC}"/>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86</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B714AB98-9A3C-438D-9349-A7808D2C8886}"/>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66557BFC-394A-47FF-B08F-B79252624EBF}"/>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3B8D937E-060A-434E-A44B-2E7D0F3BF538}"/>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94</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C35F2CCD-6963-4C25-8DAE-7739FB931DFF}"/>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BF3F20BD-FD59-4858-95E6-4E71B3BDB3D7}"/>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07292161-637A-4E20-B2F4-CD271F02617C}"/>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7362C40F-CE0D-4FA0-849B-572CF79E0597}"/>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892D6A01-275F-4530-9521-8CAD4577E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1CBC7658-D5FD-415B-8891-65130022D6FC}"/>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F6D96EB1-158E-4037-A582-E60382A25A35}"/>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32%</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5020A228-F6F4-432D-956B-5527C14805C8}"/>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396D580F-DFAC-4EEE-8425-CA146BCF51E3}"/>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1C20D6D1-16A4-4097-96AD-F8DE78674769}"/>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35%</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B24D6541-A82C-45A4-9B74-82247F278FC7}"/>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90</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11C2BA34-581A-4936-9451-8106B5FE3AE3}"/>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DBD38A08-52E1-4A7F-A95E-72E98DEAC6A8}"/>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BC47114F-646F-4C58-BECA-77421A900403}"/>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70</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D2875690-4295-4CC9-852B-41D53E0D66E4}"/>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1FA47F57-4F9B-47BC-A299-BDD9C374A938}"/>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57853098-61AF-43B3-8670-97A3A550F03D}"/>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3A12AF0E-647F-4173-8154-9531C6EF4944}"/>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EAA6113A-F5FA-465C-AEC4-7470913F22A5}"/>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12FFA09C-3F4B-4BA2-9B73-28BED6FE95A6}"/>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45.9</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7C643546-18F0-4C9E-B5BC-02E7FE0F7427}"/>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709184E0-310E-4185-9AA2-E136C10142D2}"/>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BE8180CA-3DC7-4060-9E7F-2C0C0327D7F6}"/>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C4B7EC6F-C73A-4DB7-9D48-B71EA81A6D68}"/>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D310825A-8DD4-49BF-99C7-A67B4199AA16}"/>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94EA53D7-6194-427F-9C9D-82C64E5C1D8C}"/>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75C2E6BB-9EBB-4E9E-8BF4-D66279F7EC1E}"/>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DBD2AEFA-A6DD-44C3-9810-8388C1251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106CEC93-4E61-4166-BD7F-738D6224EAED}"/>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504C3B7F-475A-4C33-A533-78C2B0A850A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3E9AF1FB-C094-464C-AA60-628A4FEA16A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48FE7665-6B16-4DFB-AF01-DDEF3859D6C8}"/>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AF395925-DD28-46A6-8078-7948E02A1D3F}"/>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5C7F7DE4-82ED-4071-9735-CE5AA632A94B}"/>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E22D58F6-15D1-4C48-9089-FDCD208A66D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9110F7F1-07C1-4EE3-8648-358FE7940459}"/>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0A4A0D7E-E58E-47B7-85D5-C633BDDD2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CC50BD9F-3208-428D-B640-BAF4336E814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AB272CEB-FA59-4983-8F2D-E26ECCDD198A}"/>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B1A49824-8422-464D-89E3-1000CE8A44E7}"/>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8CFB905A-8778-44F8-8E02-1C0BCDBD342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82032DEF-AE17-4990-AB66-FDCF2480A83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BE32B20F-96CA-49C6-9052-F2F4CA02A8C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A93A3BDE-FD38-4B85-ACBC-38C91C2DB665}"/>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BF96BD37-159A-4F74-9460-492A8379EA06}"/>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F83A6C62-95B1-4771-BDAC-715156983C5C}"/>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5B665AE9-0DC6-4887-AADB-C44B1CEE53A5}"/>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E3EB3E4A-DD78-4819-8ED2-F100DE4FB6D4}"/>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86</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E10DD907-96BA-4825-8DD0-423F6784968D}"/>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D3355AC9-9F97-4553-80FF-D903FF41CF85}"/>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81</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DDB735D1-F6AF-44EC-B581-B94B0D8C8FEB}"/>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80</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48865565-D453-4AD4-85B1-EFB2ABFE4027}"/>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38CB4CBD-312B-4F16-8B41-1EC17FFF8529}"/>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110</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2416EACD-E13B-4C90-A8AB-48C07F80EE85}"/>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120</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4F947F49-2A35-4FD1-B8A3-EB0560ED6DE7}"/>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118</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C8A4A216-89AA-4B75-AE74-9681EFDDC83C}"/>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D241F729-14ED-4403-BE0C-4C77ABD829A7}"/>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D976700F-BD9C-4BB1-A328-353C954F5C85}"/>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36%</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DE61C4D0-728F-4F8E-91F8-2C89208C652C}"/>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79F5804E-461F-42D9-80C8-6B1FC31EABA2}"/>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C6354B65-42A0-41A3-8ED0-939F7C76AB60}"/>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14%</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F6A0F3B5-E1A2-4990-8DEA-9DD90A2B412C}"/>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0AF3196C-AFA8-497C-B747-A4D6B8948F4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45C4447D-91F9-4738-A1D9-CB8EFF697F4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281A12CC-95E6-4885-BB9A-E6ED89E1047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24EAD0C1-BB76-42C0-906C-23C74F02D23E}"/>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1E3656CF-80E7-4381-A412-5ED69B251628}"/>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EC76782F-D6BC-436B-9583-BD6F9C6FA331}"/>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350D1456-619E-407C-9921-575B5CF5746E}"/>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13D0326E-8A02-4C33-B6B5-76D0F2A22AD7}"/>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0AD506AC-D0A7-4D45-A869-F4CA4D4716B6}"/>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119</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2235F414-6B39-4C44-8E1B-E15EF6F50195}"/>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77CE8E21-1A02-4AF0-9241-CD89B22B824F}"/>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74</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C947DA42-E072-4A33-AD7D-16A0603A7F57}"/>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84</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03F25B3A-C117-48B8-A335-81607CDCA034}"/>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95</a:t>
            </a:fld>
            <a:endParaRPr lang="en-GB" sz="500" b="1">
              <a:solidFill>
                <a:schemeClr val="bg1"/>
              </a:solidFill>
            </a:endParaRPr>
          </a:p>
        </xdr:txBody>
      </xdr:sp>
      <xdr:pic>
        <xdr:nvPicPr>
          <xdr:cNvPr id="164" name="Picture 163">
            <a:extLst>
              <a:ext uri="{FF2B5EF4-FFF2-40B4-BE49-F238E27FC236}">
                <a16:creationId xmlns:a16="http://schemas.microsoft.com/office/drawing/2014/main" id="{C85C0F08-DF8F-4E9C-9387-CBEDAD7FA215}"/>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53645F3A-CAEC-4099-B4AE-F31DB3BCC486}"/>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BFD58176-4949-4572-B66B-F1C18E058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DFBA3F4A-06B9-4F48-B806-1FEFC617E00D}"/>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7B1A44E6-58A9-4132-9F76-8DEAA52FF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F827A133-73DA-4DF5-A4E4-770B82C30093}"/>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61EFD3FD-3080-4A1E-8B83-F536BFEE1EFA}"/>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143B0EDD-6FEC-47E6-B8CF-F45D4224016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E3D64594-392B-45F4-A514-966761A55017}"/>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049B1F73-FC07-4166-A854-F6CD8F2A1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6368D766-9E87-44C4-8F8E-6512327B35A0}"/>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C2B39218-EEAE-4B88-A5BE-E51661522694}"/>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DC268AD4-2EBE-4D76-A564-5922E200C0A1}"/>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88EE9F98-769E-45EF-B0F2-60C9CCE0BE60}"/>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8E65EC95-2DB4-4DC8-9E40-63A6D71279B7}"/>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104</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1CA24B68-09BA-482E-BD9A-9DA66E101807}"/>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97</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2759C7F-6517-4CAA-8271-680474E95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C5CBDB5D-B2F0-4330-9395-003BFC4D41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BD8A38FB-54FA-475F-9112-66B032E12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CA15E8A0-A8BD-46D8-A368-C326933BE365}"/>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17%</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299A9998-4D0E-4096-BC88-FD4F7F190E53}"/>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0D8B7D0F-3B49-42BA-8886-16B70C1A6965}"/>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DC5F4D25-35E2-472E-963C-3F500B5D5102}"/>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43%</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3174F4CE-499B-4157-9AC2-992402B3A1AC}"/>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6BCD6ED1-45D4-45D9-B8DF-04AC2EFCCDB4}"/>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7%</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9516F1CD-2A93-4827-AA3D-CB24B186FA97}"/>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C4DCD35D-CD8D-40C9-9AFE-388D1206D765}"/>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89</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FB753FA7-5DC1-4D6F-A126-9CE30BCCE94D}"/>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110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BEAC36E1-9610-45C7-965B-3494CB714820}"/>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AA13FE59-A90A-4226-BB7F-E9383A33451E}"/>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87</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B52D8E90-90E8-4C5F-A556-816443053D54}"/>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0CD091B4-8ACE-4075-85B4-9B520245CFFD}"/>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3A456C06-B30A-4EC8-9965-D4CDF1959BA7}"/>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8AD8A95D-2D86-4E7A-BE21-8BCA452C2D8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C28B3D80-443B-4D1F-A730-8C3CB45A5BCD}"/>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0EBB2168-EB93-445E-B652-1947BE89A5D9}"/>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347C7B19-8FC7-4659-B5C1-1D926B7A718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BD9AC411-4A33-466E-8DF1-F8BF5AAB9511}"/>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12FDBA92-518D-44DB-87B0-4007E98A17D8}"/>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52045D1B-170D-49FF-9168-EEEC85B9191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A3634B21-0869-420E-9E03-8E98CA37F069}"/>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EE56910E-67C6-48C5-A2FF-F8B6A3CF0E5E}"/>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CADA7DDC-4ADC-40BE-BD6A-8030435FA2F5}"/>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C1FFA94F-0880-4A93-B8A5-06932345F7AE}"/>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F4AEB22A-5441-42DE-962A-46B2A9F851EA}"/>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92CBD9C7-9133-46C3-9262-E70EACEE7083}"/>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0860B053-D9D5-46BB-88EC-88FD4F6AB744}"/>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E8EE27BE-1A02-46BD-ABC8-97FE8E16FF48}"/>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4F3E9959-B392-4357-9D29-8FB40859456D}"/>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239D54D-B81D-4A2D-9C86-04913CDB0F8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17763B7-97CE-4319-9D27-149B9376D22D}"/>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AA56617-3B84-4363-AD73-E8302C10A6A8}"/>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D1BBB76-7246-433C-B638-097AF811DDC6}"/>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F889FA3-0694-4742-9AFB-92CAB1B5955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0C3B73D-A0AC-4554-8707-87837F79246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49D5EB6-EE28-4C24-89EC-AA3469758A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A9D4366-0B0E-4FEB-A71E-B5EC07C320D9}"/>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43D467EA-3D4F-443C-BBDE-83C06A40A3CA}"/>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14DAA8B4-CD6A-4C56-A0D7-5EFAF20534B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2C8CD17-A012-453C-941F-FF21F1069FD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75CE37D3-4A22-42BD-8D69-23F1B12FF32A}"/>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FF339621-ED4E-448F-9702-BC8666B11609}"/>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Little Neston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7405C53D-79E6-4392-BF37-0900BEFAD831}"/>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21EC06D2-3EBE-4360-8574-9E57F1C08CE5}"/>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45265550-EED8-4BD6-8C28-C59DF63A2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638518D4-4E5A-4101-8DD4-C8E08935CB6F}"/>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09F82391-2B11-49C4-A4DF-946B4838BDCD}"/>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C73CEEB1-563A-4C19-BCB5-B0C1BF3ABE23}"/>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C33B7A4D-2B01-4A94-BBF6-3372B155BF63}"/>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10B2048C-C371-4A35-A17B-F49F16B67746}"/>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A52A97A4-1799-45AB-9830-1BAD520EABF9}"/>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02B81371-DA29-456E-AFC1-48BCC977C6FB}"/>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E62D774B-AF3A-4AAA-8D6E-7619800BD874}"/>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9EFBB898-4DF3-4F6F-84E6-FF1DEB15A359}"/>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4362019C-E7EB-40F5-BF92-0D656BD20DA4}"/>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02C4479-6ACD-4009-9100-2AD819A610FB}"/>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877E1BC-243B-49C6-8964-F7AFD17EA9C8}"/>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7CC771D-4D42-4575-A045-A7CC076E5F0F}"/>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AB29FE2-CD92-4068-97B9-178C4E1526EA}"/>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385D199-D450-45A4-A1FC-3B111D424B05}"/>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67F0BF1-02DE-428A-97EE-3AEBD461FC4A}"/>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6AE7B7A-0661-4B89-AA41-99E38FC98C5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A89BD19E-3EA6-4E23-A062-9431AC63D73B}"/>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DF685524-F05A-4D76-88E3-746485AB5343}"/>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22A4B991-9B8A-47F0-A551-784B95C9FAB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09009C1-77AD-474D-AAB3-E0FEAD15F79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3DFAD419-6284-468D-8CB3-174B213BB10E}"/>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E96D20D4-0FD2-4B6D-820C-38BEAA42E0BE}"/>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Little Neston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E52ED581-4728-40A0-B3CE-084157065537}"/>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5C258B2D-B6FC-4A72-8C7D-B0536F119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67B1D39D-CCD0-41E4-AECC-98E011451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661E7416-E4FB-4829-9FFA-CB62D363A0AA}"/>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23470DB-3B28-40CD-8E98-6558A790D00D}"/>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FAB54CB-7AF7-4023-8DA9-AC4D22E5EB4D}"/>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82E95AA-8401-47FC-999F-8A2D9A4A33C1}"/>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2E3954E-2585-4A0F-BE41-9A6901D98E74}"/>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A3D4BBA-9C54-4E3E-8DC7-9621D6F8058B}"/>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84CDF15-8936-48D2-9D16-9952D8F002EA}"/>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84CBD6F-40A4-453D-8354-3A700F247E3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BD7723C9-8F15-45DD-961F-A8E43E4C4826}"/>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206208F8-1A85-44DC-AAB7-C77C6E367F27}"/>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846F4DEE-AD77-4776-89A7-E9F99E72FF0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A0AE500-994E-4218-9A71-1B8EBF9EE72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16362B4-5CC5-4D2B-AE1A-1B25E834C43B}"/>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A06D9C3B-3466-4CE9-B24B-06E4DE69E9D7}"/>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Little Neston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62732893-6E1C-47DA-8ACD-690D98174CA5}"/>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8FBCCB9C-07F9-4040-9272-E4A389863C9F}"/>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C578D877-E394-4050-8DBF-2626262DA879}"/>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A5F48444-847C-4363-A685-D3B6A35999F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30126CC6-B59D-48D1-B482-C9255683F06F}"/>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2C232F76-6E85-442C-8EFE-CDE7DB9F13ED}"/>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FF191045-727D-4CF6-AFCE-FFCB1508680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A1FC798D-FEBA-44F7-ABA4-397DC9DA5977}"/>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81433669-7E41-4967-A5B9-7E3CD0E91CF1}"/>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35092112-5F58-457A-AB05-87923768E21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90BE404E-C246-491B-904D-2DF986437AF7}"/>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D09AEE56-B0FD-49A8-9854-321091257297}"/>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19E38C02-6649-4BB2-A7E9-F490330B440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04760F49-3397-4FEA-93A6-EFEE288B0814}"/>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A30EF6D3-19CA-4779-91F8-D34F9A7B7EEE}"/>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4E3CCB91-D90E-413A-8DD9-E1A079DDF62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D247EC0C-F2DE-414E-BBDE-184858D81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82E39201-96AF-4CAC-BB17-2044E7531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0E02B559-75BC-4A7E-9F34-C79738A70C6C}"/>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47D8E25-B3E3-4CA8-8802-16894393F796}"/>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0DD89BD-CE81-4221-AFDF-3BF9639BA3BD}"/>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9091F8C-844E-4000-B052-1D1768FF5E49}"/>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F9526D9-9C8C-43AC-AA1F-C44670C5B5B9}"/>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D082D40-3D82-415B-8FCD-992BA9CF2C9C}"/>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E39D561-4ADE-41C0-8C94-EFF191125181}"/>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C9F918B-6F6A-4946-ADAF-BAC6E6A1FC72}"/>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4C0D834-7AF0-47A2-BDD5-F432EB9CB54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56736B5D-C0FA-42A7-9974-DB930DCB93C4}"/>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C8F93B01-871D-4370-964D-91E4E03BFD32}"/>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14C5E54C-81B3-4BD6-B3B7-03226816BC3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FC271CF-AF68-4FB3-B8EB-8C0842524E8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28E4C2FF-557C-49EE-B881-AEEAA12050D8}"/>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D1E33E93-7532-47F3-A859-0A54CB003258}"/>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Little Neston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56F9A0AD-542D-4A21-9AE8-AE84F57E2E48}"/>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23E6E1C8-033E-4327-875F-38C7B7156FB7}"/>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F7F6FAE1-D0AD-45C4-B4D5-041343E40F6A}"/>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29D5F325-D1BE-426F-AC49-E3C49C6DF74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BD707944-A2CD-4474-975B-753B1B77F663}"/>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21D4CD22-C0B1-4EAE-B86E-AD2D745FAE08}"/>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C6A210E-E994-4F77-9B5C-4D162C9F162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BEDA1ABF-A125-498D-9879-01E22A6E9848}"/>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000B5EA3-9552-4C86-9E5C-2A3329B8B283}"/>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E13B777D-3283-419C-9CA0-60A3C11C017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86A5745A-EB00-4709-82C2-AED1F827A67D}"/>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39D1CD1C-2BF4-42A6-AB0F-A3747B114786}"/>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BE2D439C-5ECB-4DAE-84C1-14E4E77A7AF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022BB2FE-2212-46D6-B60A-7CDF6EAAAEEA}"/>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3A67EF58-6BF4-4FDA-B1EC-B9E698F55AE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CC4A39CF-9373-42B6-896C-AA544BEE7B4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4C723E85-81A8-4338-BCB6-9A2DDD01C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3990A95E-2514-4C91-9CBE-4F8A4B928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FE8FA9D7-851C-4E28-A0B4-F82DA97ED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56D05CA8-F9DA-46E2-9A72-373FECAB5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6079C45A-8F86-45A1-9374-73C01B1D6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BC6FFBB7-C9B6-4BB8-8A2E-7831036679CC}"/>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4E2B2DBA-9A93-46DA-B229-721BCED0C062}"/>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F7E105D9-650A-4141-94BF-98D84DC9622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7A967A49-9762-4910-873B-0450BF55970B}"/>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495FD405-CE0B-4840-BC2C-6C8CE55C1FA7}"/>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06AC2323-393C-4DBE-8537-98B130087C7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A5669F95-8342-4186-B882-74432E5F5923}"/>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FB2646F3-79CD-4293-99F6-C747A154A8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2F5F7D3F-AB49-48E5-979E-E639EC0B06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23CA0A02-6BE9-4D7E-B137-942BF4EBD5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9974FE95-30DD-45B4-82C3-D2368FB55692}"/>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CD91B2A2-7868-4E4D-8B23-6B528714170B}"/>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DCC143E-E060-49F0-BA86-798D89EDBE36}"/>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B46FB6C-077B-40F7-A9CA-3B7CB79FC49D}"/>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5547C3B-ADC0-4A5A-B42E-447AE9E89F9E}"/>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1F3ECD4-F3CA-41BC-BF73-1FA8504E9F79}"/>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5A20AEB-0735-45DD-B287-666BC9383EA5}"/>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E06AF53-9A9D-4AAA-9321-AB1836C2E9CD}"/>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4893C62-7DE8-4F5B-9564-E2651DDE88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5F6BD73B-DC60-4275-9E36-65BA4E2D8DA6}"/>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ADB9DB47-48AF-436A-A3BF-42A5799C8AAA}"/>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69C79C5D-5A73-4B31-85F3-ED58E9590EC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1C56716-CB6B-4FC8-88E4-0E4D7310A4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3E43BD57-38AD-450E-8FEC-8E6409D076D0}"/>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C7F3CE6-BDCC-4CBB-BF18-9CBC27490DEC}"/>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Little Neston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D6EE983B-AC7D-485A-853D-F76624AA4E2E}"/>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C8720F03-AD21-4062-8090-F41472201167}"/>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2E600D50-5F3C-44D1-828D-712A0D208A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D1751531-A580-4034-971D-F34D03E6E8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FB972DD4-A104-402D-B155-2F669F0F91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2F2C316B-3295-4F9D-AA51-E316563287DD}"/>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EE37C219-0EBC-44B7-9A86-70888987455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29CA9389-168C-4436-90D8-6BBC60D144D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1735484A-3F1B-412C-AB0D-A18FB86268F2}"/>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C7F0C2E6-BD4C-46B1-B5C1-8B1A2EFBDCC7}"/>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7ED4BDAE-90BC-4447-8501-F1E97DB73FD8}"/>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B1EBEF16-38D6-4FEB-A8B1-1F3318AC2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6118D79F-785E-44E7-AB94-B8F7D967E02B}"/>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3A6294980D00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0.31704827586206902</v>
          </cell>
          <cell r="C89">
            <v>9.5344827586206909E-2</v>
          </cell>
          <cell r="D89">
            <v>0.31018620689655163</v>
          </cell>
          <cell r="E89">
            <v>0.4088551724137931</v>
          </cell>
        </row>
        <row r="90">
          <cell r="A90">
            <v>0.68295172413793104</v>
          </cell>
          <cell r="C90">
            <v>0.90465517241379312</v>
          </cell>
          <cell r="D90">
            <v>0.68981379310344837</v>
          </cell>
          <cell r="E90">
            <v>0.5911448275862069</v>
          </cell>
        </row>
        <row r="96">
          <cell r="C96" t="str">
            <v>0-4</v>
          </cell>
          <cell r="E96">
            <v>4.5131034482758618E-2</v>
          </cell>
        </row>
        <row r="97">
          <cell r="C97" t="str">
            <v>5-17</v>
          </cell>
          <cell r="E97">
            <v>0.14553103448275861</v>
          </cell>
        </row>
        <row r="98">
          <cell r="C98" t="str">
            <v>18-24</v>
          </cell>
          <cell r="E98">
            <v>5.8696551724137937E-2</v>
          </cell>
        </row>
        <row r="99">
          <cell r="C99" t="str">
            <v>25-34</v>
          </cell>
          <cell r="E99">
            <v>9.559310344827586E-2</v>
          </cell>
        </row>
        <row r="100">
          <cell r="C100" t="str">
            <v>35-49</v>
          </cell>
          <cell r="E100">
            <v>0.17588275862068964</v>
          </cell>
        </row>
        <row r="101">
          <cell r="C101" t="str">
            <v>50-64</v>
          </cell>
          <cell r="E101">
            <v>0.23084827586206896</v>
          </cell>
        </row>
        <row r="102">
          <cell r="C102" t="str">
            <v>65-74</v>
          </cell>
          <cell r="E102">
            <v>0.13546896551724139</v>
          </cell>
        </row>
        <row r="103">
          <cell r="C103" t="str">
            <v>75 plus</v>
          </cell>
          <cell r="E103">
            <v>0.1130344827586207</v>
          </cell>
        </row>
        <row r="115">
          <cell r="C115" t="str">
            <v>Couple - no children</v>
          </cell>
          <cell r="D115">
            <v>0.35904827586206889</v>
          </cell>
        </row>
        <row r="116">
          <cell r="C116" t="str">
            <v>Couple with children</v>
          </cell>
          <cell r="D116">
            <v>0.17939310344827586</v>
          </cell>
        </row>
        <row r="117">
          <cell r="C117" t="str">
            <v>Lone parent</v>
          </cell>
          <cell r="D117">
            <v>2.2793103448275863E-2</v>
          </cell>
        </row>
        <row r="118">
          <cell r="C118" t="str">
            <v>Single person - no children</v>
          </cell>
          <cell r="D118">
            <v>0.14192413793103445</v>
          </cell>
        </row>
        <row r="119">
          <cell r="C119" t="str">
            <v>Other: two or more adults</v>
          </cell>
          <cell r="D119">
            <v>0.29679310344827586</v>
          </cell>
        </row>
        <row r="128">
          <cell r="D128">
            <v>0.7578896551724138</v>
          </cell>
          <cell r="L128" t="str">
            <v>0 
Index: 104</v>
          </cell>
        </row>
        <row r="129">
          <cell r="D129">
            <v>0.11221379310344826</v>
          </cell>
          <cell r="L129" t="str">
            <v>1 
Index: 89</v>
          </cell>
        </row>
        <row r="130">
          <cell r="D130">
            <v>9.8462068965517249E-2</v>
          </cell>
          <cell r="L130" t="str">
            <v>2 
Index: 93</v>
          </cell>
        </row>
        <row r="131">
          <cell r="D131">
            <v>3.1634482758620693E-2</v>
          </cell>
          <cell r="L131" t="str">
            <v>3+ 
Index: 80</v>
          </cell>
        </row>
        <row r="137">
          <cell r="D137">
            <v>0.16919310344827582</v>
          </cell>
        </row>
        <row r="138">
          <cell r="D138">
            <v>0.42680689655172416</v>
          </cell>
        </row>
        <row r="139">
          <cell r="D139">
            <v>0.33500689655172411</v>
          </cell>
        </row>
        <row r="140">
          <cell r="D140">
            <v>6.9151724137931025E-2</v>
          </cell>
        </row>
        <row r="146">
          <cell r="D146">
            <v>0.1386</v>
          </cell>
          <cell r="L146" t="str">
            <v>&lt;20k 
Index: 82</v>
          </cell>
        </row>
        <row r="147">
          <cell r="D147">
            <v>0.29659310344827589</v>
          </cell>
          <cell r="L147" t="str">
            <v>20k - 40k 
Index: 94</v>
          </cell>
        </row>
        <row r="148">
          <cell r="D148">
            <v>0.21889655172413797</v>
          </cell>
          <cell r="L148" t="str">
            <v>40k - 60k 
Index: 103</v>
          </cell>
        </row>
        <row r="149">
          <cell r="D149">
            <v>0.14801379310344831</v>
          </cell>
          <cell r="L149" t="str">
            <v>60k - 80k 
Index: 106</v>
          </cell>
        </row>
        <row r="150">
          <cell r="D150">
            <v>8.6475862068965501E-2</v>
          </cell>
          <cell r="L150" t="str">
            <v>80k - 100k 
Index: 118</v>
          </cell>
        </row>
        <row r="151">
          <cell r="D151">
            <v>0.11118620689655172</v>
          </cell>
          <cell r="L151" t="str">
            <v>100k+ 
Index: 121</v>
          </cell>
        </row>
      </sheetData>
      <sheetData sheetId="4"/>
      <sheetData sheetId="5"/>
      <sheetData sheetId="6">
        <row r="48">
          <cell r="F48" t="str">
            <v>Capped Index</v>
          </cell>
        </row>
        <row r="49">
          <cell r="E49">
            <v>1.3793103448275862E-2</v>
          </cell>
          <cell r="F49">
            <v>75.411570412129194</v>
          </cell>
          <cell r="G49">
            <v>1.1000000000000001</v>
          </cell>
        </row>
        <row r="50">
          <cell r="E50">
            <v>1.3793103448275862E-2</v>
          </cell>
          <cell r="F50">
            <v>36.752883649435375</v>
          </cell>
          <cell r="G50">
            <v>1.2</v>
          </cell>
        </row>
        <row r="51">
          <cell r="E51">
            <v>0</v>
          </cell>
          <cell r="F51">
            <v>0</v>
          </cell>
          <cell r="G51">
            <v>1.3</v>
          </cell>
        </row>
        <row r="52">
          <cell r="E52">
            <v>2.0689655172413793E-2</v>
          </cell>
          <cell r="F52">
            <v>42.300955635836814</v>
          </cell>
          <cell r="G52">
            <v>1.4</v>
          </cell>
        </row>
        <row r="53">
          <cell r="E53">
            <v>0</v>
          </cell>
          <cell r="F53">
            <v>0</v>
          </cell>
          <cell r="G53">
            <v>1.5</v>
          </cell>
        </row>
        <row r="54">
          <cell r="E54">
            <v>0</v>
          </cell>
          <cell r="F54">
            <v>0</v>
          </cell>
          <cell r="G54">
            <v>2.6</v>
          </cell>
        </row>
        <row r="55">
          <cell r="E55">
            <v>0</v>
          </cell>
          <cell r="F55">
            <v>0</v>
          </cell>
          <cell r="G55">
            <v>2.7</v>
          </cell>
        </row>
        <row r="56">
          <cell r="E56">
            <v>0</v>
          </cell>
          <cell r="F56">
            <v>0</v>
          </cell>
          <cell r="G56">
            <v>2.8</v>
          </cell>
        </row>
        <row r="57">
          <cell r="E57">
            <v>6.8965517241379309E-3</v>
          </cell>
          <cell r="F57">
            <v>13.848560444020814</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4.8275862068965517E-2</v>
          </cell>
          <cell r="F62">
            <v>120.07908889591903</v>
          </cell>
          <cell r="G62">
            <v>3.14</v>
          </cell>
        </row>
        <row r="63">
          <cell r="E63">
            <v>6.8965517241379309E-3</v>
          </cell>
          <cell r="F63">
            <v>15.590971637468936</v>
          </cell>
          <cell r="G63">
            <v>3.15</v>
          </cell>
        </row>
        <row r="64">
          <cell r="E64">
            <v>0.1</v>
          </cell>
          <cell r="F64">
            <v>200</v>
          </cell>
          <cell r="G64">
            <v>3.16</v>
          </cell>
        </row>
        <row r="65">
          <cell r="E65">
            <v>0.1</v>
          </cell>
          <cell r="F65">
            <v>152.08273858713343</v>
          </cell>
          <cell r="G65">
            <v>3.17</v>
          </cell>
        </row>
        <row r="66">
          <cell r="E66">
            <v>0</v>
          </cell>
          <cell r="F66">
            <v>0</v>
          </cell>
          <cell r="G66">
            <v>3.18</v>
          </cell>
        </row>
        <row r="67">
          <cell r="E67">
            <v>0.1</v>
          </cell>
          <cell r="F67">
            <v>200</v>
          </cell>
          <cell r="G67">
            <v>4.1900000000000004</v>
          </cell>
        </row>
        <row r="68">
          <cell r="E68">
            <v>0.1</v>
          </cell>
          <cell r="F68">
            <v>167.62374415780371</v>
          </cell>
          <cell r="G68">
            <v>4.2</v>
          </cell>
        </row>
        <row r="69">
          <cell r="E69">
            <v>8.2758620689655171E-2</v>
          </cell>
          <cell r="F69">
            <v>200</v>
          </cell>
          <cell r="G69">
            <v>4.21</v>
          </cell>
        </row>
        <row r="70">
          <cell r="E70">
            <v>0</v>
          </cell>
          <cell r="F70">
            <v>0</v>
          </cell>
          <cell r="G70">
            <v>4.22</v>
          </cell>
        </row>
        <row r="71">
          <cell r="E71">
            <v>1.3793103448275862E-2</v>
          </cell>
          <cell r="F71">
            <v>32.937705415929969</v>
          </cell>
          <cell r="G71">
            <v>4.2300000000000004</v>
          </cell>
        </row>
        <row r="72">
          <cell r="E72">
            <v>4.8275862068965517E-2</v>
          </cell>
          <cell r="F72">
            <v>62.332065534542878</v>
          </cell>
          <cell r="G72">
            <v>4.24</v>
          </cell>
        </row>
        <row r="73">
          <cell r="E73">
            <v>3.4482758620689655E-2</v>
          </cell>
          <cell r="F73">
            <v>61.687855259362188</v>
          </cell>
          <cell r="G73">
            <v>4.25</v>
          </cell>
        </row>
      </sheetData>
      <sheetData sheetId="7">
        <row r="19">
          <cell r="A19">
            <v>92.534664631159544</v>
          </cell>
        </row>
        <row r="20">
          <cell r="A20">
            <v>93.365420936829267</v>
          </cell>
        </row>
        <row r="21">
          <cell r="A21">
            <v>101.13681074043075</v>
          </cell>
        </row>
        <row r="22">
          <cell r="A22">
            <v>88.102714949429185</v>
          </cell>
        </row>
        <row r="23">
          <cell r="A23">
            <v>92.805903003446161</v>
          </cell>
        </row>
        <row r="24">
          <cell r="A24">
            <v>92.82959506202495</v>
          </cell>
        </row>
        <row r="25">
          <cell r="A25">
            <v>83.708328772343478</v>
          </cell>
        </row>
        <row r="26">
          <cell r="A26">
            <v>102.96057839613707</v>
          </cell>
        </row>
        <row r="27">
          <cell r="A27">
            <v>82.494054716161529</v>
          </cell>
        </row>
        <row r="28">
          <cell r="A28">
            <v>92.043198148907507</v>
          </cell>
        </row>
        <row r="29">
          <cell r="A29">
            <v>89.263717287330479</v>
          </cell>
        </row>
        <row r="30">
          <cell r="A30">
            <v>101.8261266594116</v>
          </cell>
        </row>
        <row r="31">
          <cell r="A31">
            <v>98.729492582008604</v>
          </cell>
        </row>
        <row r="32">
          <cell r="A32">
            <v>76.846569845546881</v>
          </cell>
        </row>
        <row r="33">
          <cell r="A33">
            <v>100.32144409543969</v>
          </cell>
        </row>
        <row r="34">
          <cell r="A34">
            <v>93.415632231858197</v>
          </cell>
        </row>
        <row r="35">
          <cell r="A35">
            <v>102.71851939365489</v>
          </cell>
        </row>
        <row r="36">
          <cell r="A36">
            <v>106.70707052911148</v>
          </cell>
        </row>
        <row r="37">
          <cell r="A37">
            <v>99.122804242707019</v>
          </cell>
        </row>
        <row r="38">
          <cell r="A38">
            <v>107.65347072547411</v>
          </cell>
        </row>
        <row r="39">
          <cell r="A39">
            <v>112.03521956736591</v>
          </cell>
        </row>
        <row r="40">
          <cell r="A40">
            <v>75.207927185129066</v>
          </cell>
        </row>
        <row r="41">
          <cell r="A41">
            <v>112.62666514230932</v>
          </cell>
        </row>
        <row r="42">
          <cell r="A42">
            <v>105.92297044718524</v>
          </cell>
        </row>
        <row r="43">
          <cell r="A43">
            <v>100.42048784787443</v>
          </cell>
        </row>
        <row r="44">
          <cell r="A44">
            <v>88.705784680456475</v>
          </cell>
        </row>
        <row r="45">
          <cell r="A45">
            <v>96.413334304428844</v>
          </cell>
        </row>
        <row r="46">
          <cell r="A46">
            <v>100.00000000000003</v>
          </cell>
        </row>
        <row r="47">
          <cell r="A47">
            <v>91.089604474740966</v>
          </cell>
        </row>
        <row r="48">
          <cell r="A48">
            <v>91.737055728090084</v>
          </cell>
        </row>
        <row r="49">
          <cell r="A49">
            <v>72.042301423956744</v>
          </cell>
        </row>
        <row r="50">
          <cell r="A50">
            <v>82.735734075654776</v>
          </cell>
        </row>
        <row r="51">
          <cell r="A51">
            <v>98.65564888432688</v>
          </cell>
        </row>
        <row r="52">
          <cell r="A52">
            <v>84.559095511746889</v>
          </cell>
        </row>
        <row r="53">
          <cell r="A53">
            <v>94.818565697841791</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24.867269164399985</v>
          </cell>
        </row>
        <row r="14">
          <cell r="K14">
            <v>3.9974408458899511</v>
          </cell>
        </row>
        <row r="15">
          <cell r="K15">
            <v>138.56640749371772</v>
          </cell>
        </row>
        <row r="16">
          <cell r="K16">
            <v>155.80694068965514</v>
          </cell>
        </row>
        <row r="17">
          <cell r="K17">
            <v>0</v>
          </cell>
        </row>
        <row r="24">
          <cell r="A24" t="str">
            <v>Health Challenges</v>
          </cell>
          <cell r="B24">
            <v>4.8275862068965517E-2</v>
          </cell>
          <cell r="C24">
            <v>0.19413415180335644</v>
          </cell>
        </row>
        <row r="25">
          <cell r="A25" t="str">
            <v>At Risk</v>
          </cell>
          <cell r="B25">
            <v>6.8965517241379309E-3</v>
          </cell>
          <cell r="C25">
            <v>0.17252417208946966</v>
          </cell>
        </row>
        <row r="26">
          <cell r="A26" t="str">
            <v>Caution</v>
          </cell>
          <cell r="B26">
            <v>0.30344827586206896</v>
          </cell>
          <cell r="C26">
            <v>0.2189912269146666</v>
          </cell>
        </row>
        <row r="27">
          <cell r="A27" t="str">
            <v>Healthy</v>
          </cell>
          <cell r="B27">
            <v>0.64137931034482754</v>
          </cell>
          <cell r="C27">
            <v>0.41165002502832154</v>
          </cell>
        </row>
      </sheetData>
      <sheetData sheetId="9">
        <row r="14">
          <cell r="K14">
            <v>75.411570412129194</v>
          </cell>
        </row>
        <row r="15">
          <cell r="K15">
            <v>36.752883649435375</v>
          </cell>
        </row>
        <row r="16">
          <cell r="K16">
            <v>0</v>
          </cell>
        </row>
        <row r="17">
          <cell r="K17">
            <v>42.300955635836814</v>
          </cell>
        </row>
        <row r="18">
          <cell r="K18">
            <v>0</v>
          </cell>
        </row>
        <row r="21">
          <cell r="K21">
            <v>0</v>
          </cell>
        </row>
        <row r="22">
          <cell r="K22">
            <v>0</v>
          </cell>
        </row>
        <row r="23">
          <cell r="K23">
            <v>0</v>
          </cell>
        </row>
        <row r="24">
          <cell r="K24">
            <v>13.848560444020814</v>
          </cell>
        </row>
        <row r="25">
          <cell r="K25">
            <v>0</v>
          </cell>
        </row>
        <row r="26">
          <cell r="K26">
            <v>0</v>
          </cell>
        </row>
        <row r="27">
          <cell r="K27">
            <v>0</v>
          </cell>
        </row>
        <row r="28">
          <cell r="K28">
            <v>0</v>
          </cell>
        </row>
        <row r="31">
          <cell r="K31">
            <v>120.07908889591903</v>
          </cell>
        </row>
        <row r="32">
          <cell r="K32">
            <v>15.590971637468936</v>
          </cell>
        </row>
        <row r="33">
          <cell r="K33">
            <v>223.83276083206795</v>
          </cell>
        </row>
        <row r="34">
          <cell r="K34">
            <v>152.08273858713343</v>
          </cell>
        </row>
        <row r="35">
          <cell r="K35">
            <v>0</v>
          </cell>
        </row>
        <row r="38">
          <cell r="K38">
            <v>241.23086700572793</v>
          </cell>
        </row>
        <row r="39">
          <cell r="K39">
            <v>167.62374415780371</v>
          </cell>
        </row>
        <row r="40">
          <cell r="K40">
            <v>462.63165913361428</v>
          </cell>
        </row>
        <row r="41">
          <cell r="K41">
            <v>0</v>
          </cell>
        </row>
        <row r="42">
          <cell r="K42">
            <v>32.937705415929969</v>
          </cell>
        </row>
        <row r="43">
          <cell r="K43">
            <v>62.332065534542878</v>
          </cell>
        </row>
        <row r="44">
          <cell r="K44">
            <v>61.687855259362188</v>
          </cell>
        </row>
        <row r="47">
          <cell r="K47">
            <v>0</v>
          </cell>
        </row>
        <row r="48">
          <cell r="K48">
            <v>0</v>
          </cell>
        </row>
        <row r="49">
          <cell r="K49">
            <v>0</v>
          </cell>
        </row>
      </sheetData>
      <sheetData sheetId="10">
        <row r="13">
          <cell r="V13">
            <v>462.63165913361428</v>
          </cell>
        </row>
        <row r="14">
          <cell r="V14">
            <v>241.23086700572793</v>
          </cell>
        </row>
        <row r="15">
          <cell r="V15">
            <v>223.83276083206795</v>
          </cell>
        </row>
        <row r="16">
          <cell r="V16">
            <v>167.62374415780371</v>
          </cell>
        </row>
        <row r="17">
          <cell r="V17">
            <v>152.08273858713343</v>
          </cell>
        </row>
        <row r="18">
          <cell r="V18">
            <v>120.07908889591903</v>
          </cell>
        </row>
        <row r="19">
          <cell r="V19">
            <v>75.411570412129194</v>
          </cell>
        </row>
        <row r="20">
          <cell r="V20">
            <v>62.332065534542878</v>
          </cell>
        </row>
        <row r="21">
          <cell r="V21">
            <v>61.687855259362188</v>
          </cell>
        </row>
        <row r="22">
          <cell r="V22">
            <v>42.300955635836814</v>
          </cell>
        </row>
        <row r="23">
          <cell r="V23">
            <v>36.752883649435375</v>
          </cell>
        </row>
        <row r="24">
          <cell r="V24">
            <v>32.937705415929969</v>
          </cell>
        </row>
        <row r="25">
          <cell r="V25">
            <v>15.590971637468936</v>
          </cell>
        </row>
        <row r="26">
          <cell r="V26">
            <v>13.848560444020814</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510E7-F8DD-4BAA-BC10-8041C2B0654F}">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3BDF1-3B5D-4AEE-A9BF-DF0B4335069F}">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CD494-8780-4083-A2C0-FDC933B2E2A3}">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Cholesterol (taking medication for) are about 1%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2%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19% Does not enjoy general happiness. This is 6%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30%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36%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35% never do moderate intensity sports, which are 27% below and 10%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16% below the base average, with white bread being eaten by about 26%, which is 14%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29.7%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2E591-79E2-4939-9B9B-3702004A9728}">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Cholesterol (taking medication for) are about 1% above the base average.</v>
      </c>
    </row>
    <row r="5" spans="1:2">
      <c r="A5" s="1" t="s">
        <v>49</v>
      </c>
      <c r="B5" s="1" t="str">
        <f>"• Incidents of "&amp;A55&amp;" are "&amp;TEXT(B55,"0%")&amp;" "&amp;C55&amp;" in this profile than in the base."</f>
        <v>• Incidents of High blood pressure are 2% above in this profile than in the base.</v>
      </c>
    </row>
    <row r="6" spans="1:2">
      <c r="A6" s="55" t="s">
        <v>50</v>
      </c>
      <c r="B6" s="54" t="str">
        <f>"• Approximately "&amp;TEXT(B68,"0%")&amp;" "&amp;A68&amp;". This is "&amp;TEXT(C68,"0%")&amp;" "&amp;D68&amp;" the base."</f>
        <v>• Approximately 19% Does not enjoy general happiness. This is 6%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30% below the base average.</v>
      </c>
    </row>
    <row r="10" spans="1:2">
      <c r="A10" s="1" t="s">
        <v>51</v>
      </c>
      <c r="B10" s="48" t="str">
        <f>"• Circa "&amp;TEXT(D81,"0%")&amp;" smoke 20+ cigarettes per day, which is "&amp;TEXT(ABS(I81/100),"0%")&amp;" "&amp;J81&amp;" the base."</f>
        <v>• Circa 2% smoke 20+ cigarettes per day, which is 36%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35% never do moderate intensity sports, which are 27% below and 10%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16% below the base average, with white bread being eaten by about 26%, which is 14%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29.7%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1.9075862068965516E-2</v>
      </c>
      <c r="E27" s="63">
        <f>RANK('Data - Overview'!$D27,'Data - Overview'!$D$27:$D$31)</f>
        <v>3</v>
      </c>
      <c r="F27" s="62">
        <f>INDEX('Data - Knowledge'!$G:$G,MATCH('Data - Overview'!$A27,'Data - Knowledge'!$A:$A,0))</f>
        <v>1.8861443157352491E-2</v>
      </c>
      <c r="G27" s="64">
        <f>INDEX('Data - Knowledge'!$J:$J,MATCH('Data - Overview'!$A27,'Data - Knowledge'!$A:$A,0))</f>
        <v>101.13681074043075</v>
      </c>
      <c r="H27" s="64">
        <f>RANK('Data - Overview'!$G27,'Data - Overview'!$G$27:$G$31)</f>
        <v>2</v>
      </c>
      <c r="I27" s="65">
        <f>G27-100</f>
        <v>1.1368107404307466</v>
      </c>
      <c r="J27" s="65" t="str">
        <f>IF(I27&gt;0,"above","below")</f>
        <v>above</v>
      </c>
      <c r="K27" s="66" t="str">
        <f>"" &amp;TEXT('Data - Overview'!$C27,"0")&amp;" "</f>
        <v xml:space="preserve">Coronary heart disease </v>
      </c>
      <c r="L27" s="67" t="str">
        <f>"Index: "&amp;TEXT('Data - Overview'!$G27,"0")&amp;""</f>
        <v>Index: 101</v>
      </c>
      <c r="M27" s="61" t="str">
        <f>'Data - Overview'!$K27&amp;CHAR(10)&amp;'Data - Overview'!$L27</f>
        <v>Coronary heart disease 
Index: 101</v>
      </c>
      <c r="N27" s="61">
        <v>1</v>
      </c>
    </row>
    <row r="28" spans="1:14">
      <c r="A28" s="1" t="s">
        <v>71</v>
      </c>
      <c r="B28" s="1" t="str">
        <f>INDEX('Data - Knowledge'!$D:$D,MATCH('Data - Overview'!$A28,'Data - Knowledge'!$A:$A,0))</f>
        <v>Asthma</v>
      </c>
      <c r="C28" s="1" t="s">
        <v>72</v>
      </c>
      <c r="D28" s="68">
        <f>INDEX('Data - Knowledge'!$E:$E,MATCH('Data - Overview'!$A28,'Data - Knowledge'!$A:$A,0))</f>
        <v>0.12072413793103445</v>
      </c>
      <c r="E28" s="69">
        <f>RANK('Data - Overview'!$D28,'Data - Overview'!$D$27:$D$31)</f>
        <v>2</v>
      </c>
      <c r="F28" s="68">
        <f>INDEX('Data - Knowledge'!$G:$G,MATCH('Data - Overview'!$A28,'Data - Knowledge'!$A:$A,0))</f>
        <v>0.13046368991797541</v>
      </c>
      <c r="G28" s="70">
        <f>INDEX('Data - Knowledge'!$J:$J,MATCH('Data - Overview'!$A28,'Data - Knowledge'!$A:$A,0))</f>
        <v>92.534664631159544</v>
      </c>
      <c r="H28" s="70">
        <f>RANK('Data - Overview'!$G28,'Data - Overview'!$G$27:$G$31)</f>
        <v>3</v>
      </c>
      <c r="I28" s="71">
        <f>G28-100</f>
        <v>-7.4653353688404565</v>
      </c>
      <c r="J28" s="71" t="str">
        <f>IF(I28&gt;0,"above","below")</f>
        <v>below</v>
      </c>
      <c r="K28" s="1" t="str">
        <f>"" &amp;TEXT('Data - Overview'!$C28,"0")&amp;" "</f>
        <v xml:space="preserve">Asthma </v>
      </c>
      <c r="L28" s="1" t="str">
        <f>"Index: "&amp;TEXT('Data - Overview'!$G28,"0")&amp;""</f>
        <v>Index: 93</v>
      </c>
      <c r="M28" s="1" t="str">
        <f>'Data - Overview'!$K28&amp;CHAR(10)&amp;'Data - Overview'!$L28</f>
        <v>Asthma 
Index: 93</v>
      </c>
      <c r="N28" s="1">
        <v>2</v>
      </c>
    </row>
    <row r="29" spans="1:14">
      <c r="A29" s="72" t="s">
        <v>73</v>
      </c>
      <c r="B29" s="72" t="str">
        <f>INDEX('Data - Knowledge'!$D:$D,MATCH('Data - Overview'!$A29,'Data - Knowledge'!$A:$A,0))</f>
        <v>Chronic bronchitis</v>
      </c>
      <c r="C29" s="72" t="s">
        <v>74</v>
      </c>
      <c r="D29" s="73">
        <f>INDEX('Data - Knowledge'!$E:$E,MATCH('Data - Overview'!$A29,'Data - Knowledge'!$A:$A,0))</f>
        <v>7.5241379310344806E-3</v>
      </c>
      <c r="E29" s="74">
        <f>RANK('Data - Overview'!$D29,'Data - Overview'!$D$27:$D$31)</f>
        <v>4</v>
      </c>
      <c r="F29" s="73">
        <f>INDEX('Data - Knowledge'!$G:$G,MATCH('Data - Overview'!$A29,'Data - Knowledge'!$A:$A,0))</f>
        <v>9.1208244726518652E-3</v>
      </c>
      <c r="G29" s="75">
        <f>INDEX('Data - Knowledge'!$J:$J,MATCH('Data - Overview'!$A29,'Data - Knowledge'!$A:$A,0))</f>
        <v>82.494054716161529</v>
      </c>
      <c r="H29" s="75">
        <f>RANK('Data - Overview'!$G29,'Data - Overview'!$G$27:$G$31)</f>
        <v>5</v>
      </c>
      <c r="I29" s="75">
        <f>G29-100</f>
        <v>-17.505945283838471</v>
      </c>
      <c r="J29" s="75" t="str">
        <f>IF(I29&gt;0,"above","below")</f>
        <v>below</v>
      </c>
      <c r="K29" s="55" t="str">
        <f>"" &amp;TEXT('Data - Overview'!$C29,"0")&amp;" "</f>
        <v xml:space="preserve">Chronic bronchitis </v>
      </c>
      <c r="L29" s="72" t="str">
        <f>"Index: "&amp;TEXT('Data - Overview'!$G29,"0")&amp;""</f>
        <v>Index: 82</v>
      </c>
      <c r="M29" s="72" t="str">
        <f>'Data - Overview'!$K29&amp;CHAR(10)&amp;'Data - Overview'!$L29</f>
        <v>Chronic bronchitis 
Index: 82</v>
      </c>
      <c r="N29" s="72">
        <v>3</v>
      </c>
    </row>
    <row r="30" spans="1:14">
      <c r="A30" s="1" t="s">
        <v>75</v>
      </c>
      <c r="B30" s="1" t="str">
        <f>INDEX('Data - Knowledge'!$D:$D,MATCH('Data - Overview'!$A30,'Data - Knowledge'!$A:$A,0))</f>
        <v>Emphysema</v>
      </c>
      <c r="C30" s="1" t="s">
        <v>76</v>
      </c>
      <c r="D30" s="68">
        <f>INDEX('Data - Knowledge'!$E:$E,MATCH('Data - Overview'!$A30,'Data - Knowledge'!$A:$A,0))</f>
        <v>4.3241379310344835E-3</v>
      </c>
      <c r="E30" s="69">
        <f>RANK('Data - Overview'!$D30,'Data - Overview'!$D$27:$D$31)</f>
        <v>5</v>
      </c>
      <c r="F30" s="68">
        <f>INDEX('Data - Knowledge'!$G:$G,MATCH('Data - Overview'!$A30,'Data - Knowledge'!$A:$A,0))</f>
        <v>5.1657200597022817E-3</v>
      </c>
      <c r="G30" s="70">
        <f>INDEX('Data - Knowledge'!$J:$J,MATCH('Data - Overview'!$A30,'Data - Knowledge'!$A:$A,0))</f>
        <v>83.708328772343478</v>
      </c>
      <c r="H30" s="70">
        <f>RANK('Data - Overview'!$G30,'Data - Overview'!$G$27:$G$31)</f>
        <v>4</v>
      </c>
      <c r="I30" s="71">
        <f>G30-100</f>
        <v>-16.291671227656522</v>
      </c>
      <c r="J30" s="71" t="str">
        <f>IF(I30&gt;0,"above","below")</f>
        <v>below</v>
      </c>
      <c r="K30" s="1" t="str">
        <f>"" &amp;TEXT('Data - Overview'!$C30,"0")&amp;" "</f>
        <v xml:space="preserve">Emphysema </v>
      </c>
      <c r="L30" s="1" t="str">
        <f>"Index: "&amp;TEXT('Data - Overview'!$G30,"0")&amp;""</f>
        <v>Index: 84</v>
      </c>
      <c r="M30" s="1" t="str">
        <f>'Data - Overview'!$K30&amp;CHAR(10)&amp;'Data - Overview'!$L30</f>
        <v>Emphysema 
Index: 84</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0.17623448275862069</v>
      </c>
      <c r="E31" s="79">
        <f>RANK('Data - Overview'!$D31,'Data - Overview'!$D$27:$D$31)</f>
        <v>1</v>
      </c>
      <c r="F31" s="78">
        <f>INDEX('Data - Knowledge'!$G:$G,MATCH('Data - Overview'!$A31,'Data - Knowledge'!$A:$A,0))</f>
        <v>0.17390801622000024</v>
      </c>
      <c r="G31" s="80">
        <f>INDEX('Data - Knowledge'!$J:$J,MATCH('Data - Overview'!$A31,'Data - Knowledge'!$A:$A,0))</f>
        <v>101.33775692989182</v>
      </c>
      <c r="H31" s="81">
        <f>RANK('Data - Overview'!$G31,'Data - Overview'!$G$27:$G$31)</f>
        <v>1</v>
      </c>
      <c r="I31" s="80">
        <f>G31-100</f>
        <v>1.3377569298918246</v>
      </c>
      <c r="J31" s="80" t="str">
        <f>IF(I31&gt;0,"above","below")</f>
        <v>above</v>
      </c>
      <c r="K31" s="77" t="str">
        <f>"" &amp;TEXT('Data - Overview'!$C31,"0")&amp;" "</f>
        <v xml:space="preserve">Cholesterol (taking medication for) </v>
      </c>
      <c r="L31" s="57" t="str">
        <f>"Index: "&amp;TEXT('Data - Overview'!$G31,"0")&amp;""</f>
        <v>Index: 101</v>
      </c>
      <c r="M31" s="57" t="str">
        <f>'Data - Overview'!$K31&amp;CHAR(10)&amp;'Data - Overview'!$L31</f>
        <v>Cholesterol (taking medication for) 
Index: 101</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Cholesterol (taking medication for)</v>
      </c>
      <c r="B34" s="82">
        <f>ABS(INDEX(I27:I31,MATCH(1,H27:H31,0))/100)</f>
        <v>1.3377569298918247E-2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0.17975862068965517</v>
      </c>
      <c r="E40" s="63">
        <f>RANK('Data - Overview'!$D40,'Data - Overview'!$D$40:$D$44)</f>
        <v>2</v>
      </c>
      <c r="F40" s="62">
        <f>INDEX('Data - Knowledge'!$G:$G,MATCH('Data - Overview'!$A40,'Data - Knowledge'!$A:$A,0))</f>
        <v>0.17653487035887408</v>
      </c>
      <c r="G40" s="64">
        <f>INDEX('Data - Knowledge'!$J:$J,MATCH('Data - Overview'!$A40,'Data - Knowledge'!$A:$A,0))</f>
        <v>101.8261266594116</v>
      </c>
      <c r="H40" s="64">
        <f>RANK('Data - Overview'!$G40,'Data - Overview'!$G$40:$G$44)</f>
        <v>1</v>
      </c>
      <c r="I40" s="64">
        <f>'Data - Overview'!$G40-100</f>
        <v>1.8261266594115995</v>
      </c>
      <c r="J40" s="64" t="str">
        <f>IF(I27&gt;0,"above","below")</f>
        <v>above</v>
      </c>
      <c r="K40" s="61" t="str">
        <f>"" &amp;TEXT('Data - Overview'!$C40,"0")&amp;" "</f>
        <v xml:space="preserve">High blood pressure </v>
      </c>
      <c r="L40" s="61" t="str">
        <f>"Index: "&amp;TEXT('Data - Overview'!$G40,"0")&amp;""</f>
        <v>Index: 102</v>
      </c>
      <c r="M40" s="72" t="str">
        <f>'Data - Overview'!$K40&amp;CHAR(10)&amp;'Data - Overview'!$L40</f>
        <v>High blood pressure 
Index: 102</v>
      </c>
      <c r="N40" s="61">
        <v>1</v>
      </c>
    </row>
    <row r="41" spans="1:14">
      <c r="A41" s="1" t="s">
        <v>85</v>
      </c>
      <c r="B41" s="1" t="str">
        <f>INDEX('Data - Knowledge'!$D:$D,MATCH('Data - Overview'!$A41,'Data - Knowledge'!$A:$A,0))</f>
        <v>Stroke</v>
      </c>
      <c r="C41" s="1" t="s">
        <v>86</v>
      </c>
      <c r="D41" s="68">
        <f>INDEX('Data - Knowledge'!$E:$E,MATCH('Data - Overview'!$A41,'Data - Knowledge'!$A:$A,0))</f>
        <v>1.8517241379310347E-2</v>
      </c>
      <c r="E41" s="69">
        <f>RANK('Data - Overview'!$D41,'Data - Overview'!$D$40:$D$44)</f>
        <v>4</v>
      </c>
      <c r="F41" s="68">
        <f>INDEX('Data - Knowledge'!$G:$G,MATCH('Data - Overview'!$A41,'Data - Knowledge'!$A:$A,0))</f>
        <v>1.9947562376996131E-2</v>
      </c>
      <c r="G41" s="70">
        <f>INDEX('Data - Knowledge'!$J:$J,MATCH('Data - Overview'!$A41,'Data - Knowledge'!$A:$A,0))</f>
        <v>92.82959506202495</v>
      </c>
      <c r="H41" s="70">
        <f>RANK('Data - Overview'!$G41,'Data - Overview'!$G$40:$G$44)</f>
        <v>3</v>
      </c>
      <c r="I41" s="70">
        <f>'Data - Overview'!$G41-100</f>
        <v>-7.1704049379750501</v>
      </c>
      <c r="J41" s="70" t="str">
        <f>IF(I28&gt;0,"above","below")</f>
        <v>below</v>
      </c>
      <c r="K41" s="1" t="str">
        <f>"" &amp;TEXT('Data - Overview'!$C41,"0")&amp;" "</f>
        <v xml:space="preserve">Stroke </v>
      </c>
      <c r="L41" s="1" t="str">
        <f>"Index: "&amp;TEXT('Data - Overview'!$G41,"0")&amp;""</f>
        <v>Index: 93</v>
      </c>
      <c r="M41" s="1" t="str">
        <f>'Data - Overview'!$K41&amp;CHAR(10)&amp;'Data - Overview'!$L41</f>
        <v>Stroke 
Index: 93</v>
      </c>
      <c r="N41" s="1">
        <v>2</v>
      </c>
    </row>
    <row r="42" spans="1:14">
      <c r="A42" s="55" t="s">
        <v>87</v>
      </c>
      <c r="B42" s="72" t="str">
        <f>INDEX('Data - Knowledge'!$D:$D,MATCH('Data - Overview'!$A42,'Data - Knowledge'!$A:$A,0))</f>
        <v>BMI &gt; 30</v>
      </c>
      <c r="C42" s="72" t="s">
        <v>88</v>
      </c>
      <c r="D42" s="84">
        <f>INDEX('Data - Knowledge'!$E:$E,MATCH('Data - Overview'!$A42,'Data - Knowledge'!$A:$A,0))</f>
        <v>0.21235862068965519</v>
      </c>
      <c r="E42" s="85">
        <f>RANK('Data - Overview'!$D42,'Data - Overview'!$D$40:$D$44)</f>
        <v>1</v>
      </c>
      <c r="F42" s="84">
        <f>INDEX('Data - Knowledge'!$G:$G,MATCH('Data - Overview'!$A42,'Data - Knowledge'!$A:$A,0))</f>
        <v>0.21804121702835863</v>
      </c>
      <c r="G42" s="75">
        <f>INDEX('Data - Knowledge'!$J:$J,MATCH('Data - Overview'!$A42,'Data - Knowledge'!$A:$A,0))</f>
        <v>97.393797183784585</v>
      </c>
      <c r="H42" s="75">
        <f>RANK('Data - Overview'!$G42,'Data - Overview'!$G$40:$G$44)</f>
        <v>2</v>
      </c>
      <c r="I42" s="75">
        <f>'Data - Overview'!$G42-100</f>
        <v>-2.6062028162154149</v>
      </c>
      <c r="J42" s="75" t="str">
        <f>IF(I29&gt;0,"above","below")</f>
        <v>below</v>
      </c>
      <c r="K42" s="72" t="str">
        <f>"" &amp;TEXT('Data - Overview'!$C42,"0")&amp;" "</f>
        <v xml:space="preserve">BMI &gt; 30 </v>
      </c>
      <c r="L42" s="72" t="str">
        <f>"Index: "&amp;TEXT('Data - Overview'!$G42,"0")&amp;""</f>
        <v>Index: 97</v>
      </c>
      <c r="M42" s="72" t="str">
        <f>'Data - Overview'!$K42&amp;CHAR(10)&amp;'Data - Overview'!$L42</f>
        <v>BMI &gt; 30 
Index: 97</v>
      </c>
      <c r="N42" s="72">
        <v>3</v>
      </c>
    </row>
    <row r="43" spans="1:14">
      <c r="A43" s="86"/>
      <c r="B43" s="1" t="s">
        <v>89</v>
      </c>
      <c r="C43" s="1" t="s">
        <v>89</v>
      </c>
      <c r="D43" s="68">
        <f>SUM(D49:D51)</f>
        <v>6.175862068965518E-2</v>
      </c>
      <c r="E43" s="69">
        <f>RANK('Data - Overview'!$D43,'Data - Overview'!$D$40:$D$44)</f>
        <v>3</v>
      </c>
      <c r="F43" s="68">
        <f>SUM(E49:E51)</f>
        <v>6.8436117238373256E-2</v>
      </c>
      <c r="G43" s="70">
        <f>D43/F43*100</f>
        <v>90.242730274338399</v>
      </c>
      <c r="H43" s="70">
        <f>RANK('Data - Overview'!$G43,'Data - Overview'!$G$40:$G$44)</f>
        <v>5</v>
      </c>
      <c r="I43" s="70">
        <f>'Data - Overview'!$G43-100</f>
        <v>-9.757269725661601</v>
      </c>
      <c r="J43" s="70" t="str">
        <f>IF(I30&gt;0,"above","below")</f>
        <v>below</v>
      </c>
      <c r="K43" s="1" t="str">
        <f>"" &amp;TEXT('Data - Overview'!$C43,"0")&amp;" "</f>
        <v xml:space="preserve">Diabetes </v>
      </c>
      <c r="L43" s="1" t="str">
        <f>"Index: "&amp;TEXT('Data - Overview'!$G43,"0")&amp;""</f>
        <v>Index: 90</v>
      </c>
      <c r="M43" s="1" t="str">
        <f>'Data - Overview'!$K43&amp;CHAR(10)&amp;'Data - Overview'!$L43</f>
        <v>Diabetes 
Index: 90</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1.3296551724137932E-2</v>
      </c>
      <c r="E44" s="89">
        <f>RANK('Data - Overview'!$D44,'Data - Overview'!$D$40:$D$44)</f>
        <v>5</v>
      </c>
      <c r="F44" s="88">
        <f>INDEX('Data - Knowledge'!$G:$G,MATCH('Data - Overview'!$A44,'Data - Knowledge'!$A:$A,0))</f>
        <v>1.4445990569152939E-2</v>
      </c>
      <c r="G44" s="80">
        <f>INDEX('Data - Knowledge'!$J:$J,MATCH('Data - Overview'!$A44,'Data - Knowledge'!$A:$A,0))</f>
        <v>92.043198148907507</v>
      </c>
      <c r="H44" s="80">
        <f>RANK('Data - Overview'!$G44,'Data - Overview'!$G$40:$G$44)</f>
        <v>4</v>
      </c>
      <c r="I44" s="80">
        <f>'Data - Overview'!$G44-100</f>
        <v>-7.9568018510924929</v>
      </c>
      <c r="J44" s="80" t="str">
        <f>IF(I31&gt;0,"above","below")</f>
        <v>above</v>
      </c>
      <c r="K44" s="57" t="str">
        <f>"" &amp;TEXT('Data - Overview'!$C44,"0")&amp;" "</f>
        <v xml:space="preserve">Any kind of liver condition </v>
      </c>
      <c r="L44" s="57" t="str">
        <f>"Index: "&amp;TEXT('Data - Overview'!$G44,"0")&amp;""</f>
        <v>Index: 92</v>
      </c>
      <c r="M44" s="58" t="str">
        <f>'Data - Overview'!$K44&amp;CHAR(10)&amp;'Data - Overview'!$L44</f>
        <v>Any kind of liver condition 
Index: 92</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8.0482758620689671E-3</v>
      </c>
      <c r="E49" s="84">
        <f>INDEX('Data - Knowledge'!$G:$G,MATCH('Data - Overview'!$A49,'Data - Knowledge'!$A:$A,0))</f>
        <v>8.0145755458399942E-3</v>
      </c>
      <c r="F49" s="75">
        <f>INDEX('Data - Knowledge'!$J:$J,MATCH('Data - Overview'!$A49,'Data - Knowledge'!$A:$A,0))</f>
        <v>100.42048784787443</v>
      </c>
    </row>
    <row r="50" spans="1:14">
      <c r="A50" s="1" t="s">
        <v>95</v>
      </c>
      <c r="B50" s="1" t="str">
        <f>INDEX('Data - Knowledge'!$D:$D,MATCH('Data - Overview'!$A50,'Data - Knowledge'!$A:$A,0))</f>
        <v>Type 2 diabetes</v>
      </c>
      <c r="C50" s="1" t="s">
        <v>96</v>
      </c>
      <c r="D50" s="68">
        <f>INDEX('Data - Knowledge'!$E:$E,MATCH('Data - Overview'!$A50,'Data - Knowledge'!$A:$A,0))</f>
        <v>5.2710344827586214E-2</v>
      </c>
      <c r="E50" s="68">
        <f>INDEX('Data - Knowledge'!$G:$G,MATCH('Data - Overview'!$A50,'Data - Knowledge'!$A:$A,0))</f>
        <v>5.9421541692533254E-2</v>
      </c>
      <c r="F50" s="70">
        <f>INDEX('Data - Knowledge'!$J:$J,MATCH('Data - Overview'!$A50,'Data - Knowledge'!$A:$A,0))</f>
        <v>88.705784680456475</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1.8261266594115994E-2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4.4337931034482754E-2</v>
      </c>
      <c r="E61" s="63">
        <f>RANK('Data - Overview'!$D61,'Data - Overview'!$D$61:$D$65)</f>
        <v>5</v>
      </c>
      <c r="F61" s="62">
        <f>INDEX('Data - Knowledge'!$G:$G,MATCH('Data - Overview'!$A61,'Data - Knowledge'!$A:$A,0))</f>
        <v>4.8331539182924078E-2</v>
      </c>
      <c r="G61" s="64">
        <f>INDEX('Data - Knowledge'!$J:$J,MATCH('Data - Overview'!$A61,'Data - Knowledge'!$A:$A,0))</f>
        <v>91.737055728090084</v>
      </c>
      <c r="H61" s="64">
        <f>RANK('Data - Overview'!$G61,'Data - Overview'!$G$61:$G$65)</f>
        <v>2</v>
      </c>
      <c r="I61" s="64">
        <f>'Data - Overview'!$G61-100</f>
        <v>-8.262944271909916</v>
      </c>
      <c r="J61" s="64" t="str">
        <f>IF(I61&gt;0,"above","below")</f>
        <v>below</v>
      </c>
      <c r="K61" s="61" t="str">
        <f>"" &amp;TEXT('Data - Overview'!$C61,"0")&amp;" "</f>
        <v xml:space="preserve">Has Depression </v>
      </c>
      <c r="L61" s="61" t="str">
        <f>"Index: "&amp;TEXT('Data - Overview'!$G61,"0")&amp;""</f>
        <v>Index: 92</v>
      </c>
      <c r="M61" s="61" t="str">
        <f>'Data - Overview'!$K61&amp;CHAR(10)&amp;'Data - Overview'!$L61</f>
        <v>Has Depression 
Index: 92</v>
      </c>
      <c r="N61" s="61">
        <v>1</v>
      </c>
    </row>
    <row r="62" spans="1:14">
      <c r="A62" s="86" t="s">
        <v>104</v>
      </c>
      <c r="B62" s="1" t="str">
        <f>INDEX('Data - Knowledge'!$D:$D,MATCH('Data - Overview'!$A62,'Data - Knowledge'!$A:$A,0))</f>
        <v>Poor general health</v>
      </c>
      <c r="C62" s="48" t="s">
        <v>105</v>
      </c>
      <c r="D62" s="68">
        <f>INDEX('Data - Knowledge'!$E:$E,MATCH('Data - Overview'!$A62,'Data - Knowledge'!$A:$A,0))</f>
        <v>0.18608275862068965</v>
      </c>
      <c r="E62" s="69">
        <f>RANK('Data - Overview'!$D62,'Data - Overview'!$D$61:$D$65)</f>
        <v>1</v>
      </c>
      <c r="F62" s="68">
        <f>INDEX('Data - Knowledge'!$G:$G,MATCH('Data - Overview'!$A62,'Data - Knowledge'!$A:$A,0))</f>
        <v>0.21753300136047227</v>
      </c>
      <c r="G62" s="70">
        <f>INDEX('Data - Knowledge'!$J:$J,MATCH('Data - Overview'!$A62,'Data - Knowledge'!$A:$A,0))</f>
        <v>85.542311951248877</v>
      </c>
      <c r="H62" s="70">
        <f>RANK('Data - Overview'!$G62,'Data - Overview'!$G$61:$G$65)</f>
        <v>4</v>
      </c>
      <c r="I62" s="70">
        <f>'Data - Overview'!$G62-100</f>
        <v>-14.457688048751123</v>
      </c>
      <c r="J62" s="70" t="str">
        <f>IF(I62&gt;0,"above","below")</f>
        <v>below</v>
      </c>
      <c r="K62" s="1" t="str">
        <f>"" &amp;TEXT('Data - Overview'!$C62,"0")&amp;" "</f>
        <v xml:space="preserve">Poor general health </v>
      </c>
      <c r="L62" s="1" t="str">
        <f>"Index: "&amp;TEXT('Data - Overview'!$G62,"0")&amp;""</f>
        <v>Index: 86</v>
      </c>
      <c r="M62" s="1" t="str">
        <f>'Data - Overview'!$K62&amp;CHAR(10)&amp;'Data - Overview'!$L62</f>
        <v>Poor general health 
Index: 86</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6.8096551724137935E-2</v>
      </c>
      <c r="E63" s="85">
        <f>RANK('Data - Overview'!$D63,'Data - Overview'!$D$61:$D$65)</f>
        <v>4</v>
      </c>
      <c r="F63" s="84">
        <f>INDEX('Data - Knowledge'!$G:$G,MATCH('Data - Overview'!$A63,'Data - Knowledge'!$A:$A,0))</f>
        <v>8.6933284021714755E-2</v>
      </c>
      <c r="G63" s="75">
        <f>INDEX('Data - Knowledge'!$J:$J,MATCH('Data - Overview'!$A63,'Data - Knowledge'!$A:$A,0))</f>
        <v>78.331967428181287</v>
      </c>
      <c r="H63" s="75">
        <f>RANK('Data - Overview'!$G63,'Data - Overview'!$G$61:$G$65)</f>
        <v>5</v>
      </c>
      <c r="I63" s="75">
        <f>'Data - Overview'!$G63-100</f>
        <v>-21.668032571818713</v>
      </c>
      <c r="J63" s="75" t="str">
        <f>IF(I63&gt;0,"above","below")</f>
        <v>below</v>
      </c>
      <c r="K63" s="72" t="str">
        <f>"" &amp;TEXT('Data - Overview'!$C63,"0")&amp;" "</f>
        <v xml:space="preserve">Feels downhearted / depressed in the past 4 weeks </v>
      </c>
      <c r="L63" s="72" t="str">
        <f>"Index: "&amp;TEXT('Data - Overview'!$G63,"0")&amp;""</f>
        <v>Index: 78</v>
      </c>
      <c r="M63" s="72" t="str">
        <f>'Data - Overview'!$K63&amp;CHAR(10)&amp;'Data - Overview'!$L63</f>
        <v>Feels downhearted / depressed in the past 4 weeks 
Index: 78</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0.14026206896551727</v>
      </c>
      <c r="E64" s="69">
        <f>RANK('Data - Overview'!$D64,'Data - Overview'!$D$61:$D$65)</f>
        <v>2</v>
      </c>
      <c r="F64" s="68">
        <f>INDEX('Data - Knowledge'!$G:$G,MATCH('Data - Overview'!$A64,'Data - Knowledge'!$A:$A,0))</f>
        <v>0.14972517137988878</v>
      </c>
      <c r="G64" s="70">
        <f>INDEX('Data - Knowledge'!$J:$J,MATCH('Data - Overview'!$A64,'Data - Knowledge'!$A:$A,0))</f>
        <v>93.679685034147425</v>
      </c>
      <c r="H64" s="70">
        <f>RANK('Data - Overview'!$G64,'Data - Overview'!$G$61:$G$65)</f>
        <v>1</v>
      </c>
      <c r="I64" s="70">
        <f>'Data - Overview'!$G64-100</f>
        <v>-6.3203149658525746</v>
      </c>
      <c r="J64" s="70" t="str">
        <f>IF(I64&gt;0,"above","below")</f>
        <v>below</v>
      </c>
      <c r="K64" s="1" t="str">
        <f>"" &amp;TEXT('Data - Overview'!$C64,"0")&amp;" "</f>
        <v xml:space="preserve">Does not enjoy general happiness </v>
      </c>
      <c r="L64" s="1" t="str">
        <f>"Index: "&amp;TEXT('Data - Overview'!$G64,"0")&amp;""</f>
        <v>Index: 94</v>
      </c>
      <c r="M64" s="1" t="str">
        <f>'Data - Overview'!$K64&amp;CHAR(10)&amp;'Data - Overview'!$L64</f>
        <v>Does not enjoy general happiness 
Index: 94</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8.2820689655172433E-2</v>
      </c>
      <c r="E65" s="89">
        <f>RANK('Data - Overview'!$D65,'Data - Overview'!$D$61:$D$65)</f>
        <v>3</v>
      </c>
      <c r="F65" s="88">
        <f>INDEX('Data - Knowledge'!$G:$G,MATCH('Data - Overview'!$A65,'Data - Knowledge'!$A:$A,0))</f>
        <v>9.6739951657002457E-2</v>
      </c>
      <c r="G65" s="80">
        <f>INDEX('Data - Knowledge'!$J:$J,MATCH('Data - Overview'!$A65,'Data - Knowledge'!$A:$A,0))</f>
        <v>85.611671534443559</v>
      </c>
      <c r="H65" s="80">
        <f>RANK('Data - Overview'!$G65,'Data - Overview'!$G$61:$G$65)</f>
        <v>3</v>
      </c>
      <c r="I65" s="80">
        <f>'Data - Overview'!$G65-100</f>
        <v>-14.388328465556441</v>
      </c>
      <c r="J65" s="80" t="str">
        <f>IF(I65&gt;0,"above","below")</f>
        <v>below</v>
      </c>
      <c r="K65" s="57" t="str">
        <f>"" &amp;TEXT('Data - Overview'!$C65,"0")&amp;" "</f>
        <v xml:space="preserve">Does not feel a sense of self-worth </v>
      </c>
      <c r="L65" s="57" t="str">
        <f>"Index: "&amp;TEXT('Data - Overview'!$G65,"0")&amp;""</f>
        <v>Index: 86</v>
      </c>
      <c r="M65" s="57" t="str">
        <f>'Data - Overview'!$K65&amp;CHAR(10)&amp;'Data - Overview'!$L65</f>
        <v>Does not feel a sense of self-worth 
Index: 86</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0.18608275862068965</v>
      </c>
      <c r="C68" s="102">
        <f>ABS(INDEX('Data - Overview'!$I$61:$I$65,MATCH(1,'Data - Overview'!$H$61:$H$65,0))/100)</f>
        <v>6.3203149658525748E-2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0.31704827586206902</v>
      </c>
      <c r="E74" s="63">
        <f>RANK('Data - Overview'!$D74,'Data - Overview'!$D$74:$D$83)</f>
        <v>4</v>
      </c>
      <c r="F74" s="62">
        <f>INDEX('Data - Knowledge'!$G:$G,MATCH('Data - Overview'!$A74,'Data - Knowledge'!$A:$A,0))</f>
        <v>0.37014716216037724</v>
      </c>
      <c r="G74" s="64">
        <f>INDEX('Data - Knowledge'!$J:$J,MATCH('Data - Overview'!$A74,'Data - Knowledge'!$A:$A,0))</f>
        <v>85.654655302935552</v>
      </c>
      <c r="H74" s="64">
        <f>RANK('Data - Overview'!$G74,'Data - Overview'!$G$74:$G$83)</f>
        <v>6</v>
      </c>
      <c r="I74" s="64">
        <f>'Data - Overview'!$G74-100</f>
        <v>-14.345344697064448</v>
      </c>
      <c r="J74" s="64" t="str">
        <f t="shared" ref="J74:J83" si="0">IF(I74&gt;0,"above","below")</f>
        <v>below</v>
      </c>
      <c r="K74" s="61" t="str">
        <f>"" &amp;TEXT('Data - Overview'!$C74,"0")&amp;" "</f>
        <v xml:space="preserve">Eats fruit 3 or less days per week </v>
      </c>
      <c r="L74" s="61" t="str">
        <f>"Index: "&amp;TEXT('Data - Overview'!$G74,"0")&amp;""</f>
        <v>Index: 86</v>
      </c>
      <c r="M74" s="61" t="str">
        <f>'Data - Overview'!$K74&amp;CHAR(10)&amp;'Data - Overview'!$L74</f>
        <v>Eats fruit 3 or less days per week 
Index: 86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0.34909655172413789</v>
      </c>
      <c r="E75" s="69">
        <f>RANK('Data - Overview'!$D75,'Data - Overview'!$D$74:$D$83)</f>
        <v>3</v>
      </c>
      <c r="F75" s="68">
        <f>INDEX('Data - Knowledge'!$G:$G,MATCH('Data - Overview'!$A75,'Data - Knowledge'!$A:$A,0))</f>
        <v>0.38837125705002062</v>
      </c>
      <c r="G75" s="70">
        <f>INDEX('Data - Knowledge'!$J:$J,MATCH('Data - Overview'!$A75,'Data - Knowledge'!$A:$A,0))</f>
        <v>89.887329555692546</v>
      </c>
      <c r="H75" s="70">
        <f>RANK('Data - Overview'!$G75,'Data - Overview'!$G$74:$G$83)</f>
        <v>3</v>
      </c>
      <c r="I75" s="70">
        <f>'Data - Overview'!$G75-100</f>
        <v>-10.112670444307454</v>
      </c>
      <c r="J75" s="70" t="str">
        <f t="shared" si="0"/>
        <v>below</v>
      </c>
      <c r="K75" s="1" t="str">
        <f>"" &amp;TEXT('Data - Overview'!$C75,"0")&amp;" "</f>
        <v xml:space="preserve">Never does moderate intensity sports </v>
      </c>
      <c r="L75" s="1" t="str">
        <f>"Index: "&amp;TEXT('Data - Overview'!$G75,"0")&amp;""</f>
        <v>Index: 90</v>
      </c>
      <c r="M75" s="1" t="str">
        <f>'Data - Overview'!$K75&amp;CHAR(10)&amp;'Data - Overview'!$L75</f>
        <v>Never does moderate intensity sports 
Index: 90</v>
      </c>
      <c r="N75" s="1">
        <v>2</v>
      </c>
    </row>
    <row r="76" spans="1:14">
      <c r="A76" s="56" t="s">
        <v>118</v>
      </c>
      <c r="B76" s="72" t="str">
        <f>INDEX('Data - Knowledge'!$D:$D,MATCH('Data - Overview'!$A76,'Data - Knowledge'!$A:$A,0))</f>
        <v>Current cigarette smoker</v>
      </c>
      <c r="C76" s="72" t="s">
        <v>119</v>
      </c>
      <c r="D76" s="103">
        <f>INDEX('Data - Knowledge'!$E:$E,MATCH('Data - Overview'!$A76,'Data - Knowledge'!$A:$A,0))</f>
        <v>9.5344827586206909E-2</v>
      </c>
      <c r="E76" s="104">
        <f>RANK('Data - Overview'!$D76,'Data - Overview'!$D$74:$D$83)</f>
        <v>8</v>
      </c>
      <c r="F76" s="84">
        <f>INDEX('Data - Knowledge'!$G:$G,MATCH('Data - Overview'!$A76,'Data - Knowledge'!$A:$A,0))</f>
        <v>0.13619121240539428</v>
      </c>
      <c r="G76" s="75">
        <f>INDEX('Data - Knowledge'!$J:$J,MATCH('Data - Overview'!$A76,'Data - Knowledge'!$A:$A,0))</f>
        <v>70.008061388276815</v>
      </c>
      <c r="H76" s="75">
        <f>RANK('Data - Overview'!$G76,'Data - Overview'!$G$74:$G$83)</f>
        <v>9</v>
      </c>
      <c r="I76" s="75">
        <f>'Data - Overview'!$G76-100</f>
        <v>-29.991938611723185</v>
      </c>
      <c r="J76" s="75" t="str">
        <f t="shared" si="0"/>
        <v>below</v>
      </c>
      <c r="K76" s="72" t="str">
        <f>"" &amp;TEXT('Data - Overview'!$C76,"0")&amp;" "</f>
        <v xml:space="preserve">Current cigarette smoker </v>
      </c>
      <c r="L76" s="72" t="str">
        <f>"Index: "&amp;TEXT('Data - Overview'!$G76,"0")&amp;""</f>
        <v>Index: 70</v>
      </c>
      <c r="M76" s="72" t="str">
        <f>'Data - Overview'!$K76&amp;CHAR(10)&amp;'Data - Overview'!$L76</f>
        <v>Current cigarette smoker 
Index: 70</v>
      </c>
      <c r="N76" s="72">
        <v>3</v>
      </c>
    </row>
    <row r="77" spans="1:14">
      <c r="A77" s="86" t="s">
        <v>120</v>
      </c>
      <c r="B77" s="1" t="str">
        <f>INDEX('Data - Knowledge'!$D:$D,MATCH('Data - Overview'!$A77,'Data - Knowledge'!$A:$A,0))</f>
        <v>Never eats fruit</v>
      </c>
      <c r="C77" s="1" t="s">
        <v>121</v>
      </c>
      <c r="D77" s="105">
        <f>INDEX('Data - Knowledge'!$E:$E,MATCH('Data - Overview'!$A77,'Data - Knowledge'!$A:$A,0))</f>
        <v>5.7241379310344835E-2</v>
      </c>
      <c r="E77" s="106">
        <f>RANK('Data - Overview'!$D77,'Data - Overview'!$D$74:$D$83)</f>
        <v>9</v>
      </c>
      <c r="F77" s="68">
        <f>INDEX('Data - Knowledge'!$G:$G,MATCH('Data - Overview'!$A77,'Data - Knowledge'!$A:$A,0))</f>
        <v>7.860336287627627E-2</v>
      </c>
      <c r="G77" s="70">
        <f>INDEX('Data - Knowledge'!$J:$J,MATCH('Data - Overview'!$A77,'Data - Knowledge'!$A:$A,0))</f>
        <v>72.8230666166844</v>
      </c>
      <c r="H77" s="70">
        <f>RANK('Data - Overview'!$G77,'Data - Overview'!$G$74:$G$83)</f>
        <v>8</v>
      </c>
      <c r="I77" s="70">
        <f>'Data - Overview'!$G77-100</f>
        <v>-27.1769333833156</v>
      </c>
      <c r="J77" s="70" t="str">
        <f t="shared" si="0"/>
        <v>below</v>
      </c>
      <c r="K77" s="1" t="str">
        <f>"" &amp;TEXT('Data - Overview'!$C77,"0")&amp;" "</f>
        <v xml:space="preserve">Never eats fruit </v>
      </c>
      <c r="L77" s="1" t="str">
        <f>"Index: "&amp;TEXT('Data - Overview'!$G77,"0")&amp;""</f>
        <v>Index: 73</v>
      </c>
      <c r="M77" s="1" t="str">
        <f>'Data - Overview'!$K77&amp;CHAR(10)&amp;'Data - Overview'!$L77</f>
        <v>Never eats fruit 
Index: 73</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0.11252413793103448</v>
      </c>
      <c r="E78" s="104">
        <f>RANK('Data - Overview'!$D78,'Data - Overview'!$D$74:$D$83)</f>
        <v>7</v>
      </c>
      <c r="F78" s="84">
        <f>INDEX('Data - Knowledge'!$G:$G,MATCH('Data - Overview'!$A78,'Data - Knowledge'!$A:$A,0))</f>
        <v>0.13392666657861022</v>
      </c>
      <c r="G78" s="75">
        <f>INDEX('Data - Knowledge'!$J:$J,MATCH('Data - Overview'!$A78,'Data - Knowledge'!$A:$A,0))</f>
        <v>84.019217983736496</v>
      </c>
      <c r="H78" s="75">
        <f>RANK('Data - Overview'!$G78,'Data - Overview'!$G$74:$G$83)</f>
        <v>7</v>
      </c>
      <c r="I78" s="75">
        <f>'Data - Overview'!$G78-100</f>
        <v>-15.980782016263504</v>
      </c>
      <c r="J78" s="75" t="str">
        <f t="shared" si="0"/>
        <v>below</v>
      </c>
      <c r="K78" s="72" t="str">
        <f>"" &amp;TEXT('Data - Overview'!$C78,"0")&amp;" "</f>
        <v xml:space="preserve">Drinks whole fat milk </v>
      </c>
      <c r="L78" s="72" t="str">
        <f>"Index: "&amp;TEXT('Data - Overview'!$G78,"0")&amp;""</f>
        <v>Index: 84</v>
      </c>
      <c r="M78" s="72" t="str">
        <f>'Data - Overview'!$K78&amp;CHAR(10)&amp;'Data - Overview'!$L78</f>
        <v>Drinks whole fat milk 
Index: 84</v>
      </c>
      <c r="N78" s="72">
        <v>5</v>
      </c>
    </row>
    <row r="79" spans="1:14">
      <c r="A79" s="86" t="s">
        <v>124</v>
      </c>
      <c r="B79" s="1" t="str">
        <f>INDEX('Data - Knowledge'!$D:$D,MATCH('Data - Overview'!$A79,'Data - Knowledge'!$A:$A,0))</f>
        <v>Usually eats white bread</v>
      </c>
      <c r="C79" s="1" t="s">
        <v>125</v>
      </c>
      <c r="D79" s="105">
        <f>INDEX('Data - Knowledge'!$E:$E,MATCH('Data - Overview'!$A79,'Data - Knowledge'!$A:$A,0))</f>
        <v>0.25913793103448274</v>
      </c>
      <c r="E79" s="106">
        <f>RANK('Data - Overview'!$D79,'Data - Overview'!$D$74:$D$83)</f>
        <v>6</v>
      </c>
      <c r="F79" s="68">
        <f>INDEX('Data - Knowledge'!$G:$G,MATCH('Data - Overview'!$A79,'Data - Knowledge'!$A:$A,0))</f>
        <v>0.30027916099803198</v>
      </c>
      <c r="G79" s="70">
        <f>INDEX('Data - Knowledge'!$J:$J,MATCH('Data - Overview'!$A79,'Data - Knowledge'!$A:$A,0))</f>
        <v>86.299005956054714</v>
      </c>
      <c r="H79" s="70">
        <f>RANK('Data - Overview'!$G79,'Data - Overview'!$G$74:$G$83)</f>
        <v>5</v>
      </c>
      <c r="I79" s="70">
        <f>'Data - Overview'!$G79-100</f>
        <v>-13.700994043945286</v>
      </c>
      <c r="J79" s="70" t="str">
        <f t="shared" si="0"/>
        <v>below</v>
      </c>
      <c r="K79" s="1" t="str">
        <f>"" &amp;TEXT('Data - Overview'!$C79,"0")&amp;" "</f>
        <v xml:space="preserve">Eats white bread </v>
      </c>
      <c r="L79" s="1" t="str">
        <f>"Index: "&amp;TEXT('Data - Overview'!$G79,"0")&amp;""</f>
        <v>Index: 86</v>
      </c>
      <c r="M79" s="1" t="str">
        <f>'Data - Overview'!$K79&amp;CHAR(10)&amp;'Data - Overview'!$L79</f>
        <v>Eats white bread 
Index: 86</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0.36061379310344827</v>
      </c>
      <c r="E80" s="104">
        <f>RANK('Data - Overview'!$D80,'Data - Overview'!$D$74:$D$83)</f>
        <v>2</v>
      </c>
      <c r="F80" s="84">
        <f>INDEX('Data - Knowledge'!$G:$G,MATCH('Data - Overview'!$A80,'Data - Knowledge'!$A:$A,0))</f>
        <v>0.40960850757505707</v>
      </c>
      <c r="G80" s="75">
        <f>INDEX('Data - Knowledge'!$J:$J,MATCH('Data - Overview'!$A80,'Data - Knowledge'!$A:$A,0))</f>
        <v>88.038648229826876</v>
      </c>
      <c r="H80" s="75">
        <f>RANK('Data - Overview'!$G80,'Data - Overview'!$G$74:$G$83)</f>
        <v>4</v>
      </c>
      <c r="I80" s="75">
        <f>'Data - Overview'!$G80-100</f>
        <v>-11.961351770173124</v>
      </c>
      <c r="J80" s="75" t="str">
        <f t="shared" si="0"/>
        <v>below</v>
      </c>
      <c r="K80" s="72" t="str">
        <f>"" &amp;TEXT('Data - Overview'!$C80,"0")&amp;" "</f>
        <v xml:space="preserve">Never does mild intensity sports </v>
      </c>
      <c r="L80" s="72" t="str">
        <f>"Index: "&amp;TEXT('Data - Overview'!$G80,"0")&amp;""</f>
        <v>Index: 88</v>
      </c>
      <c r="M80" s="72" t="str">
        <f>'Data - Overview'!$K80&amp;CHAR(10)&amp;'Data - Overview'!$L80</f>
        <v>Never does mild intensity sports 
Index: 88</v>
      </c>
      <c r="N80" s="72">
        <v>7</v>
      </c>
    </row>
    <row r="81" spans="1:14">
      <c r="A81" s="86" t="s">
        <v>128</v>
      </c>
      <c r="B81" s="1" t="str">
        <f>INDEX('Data - Knowledge'!$D:$D,MATCH('Data - Overview'!$A81,'Data - Knowledge'!$A:$A,0))</f>
        <v>Smokes 20+ per day</v>
      </c>
      <c r="C81" s="1" t="s">
        <v>129</v>
      </c>
      <c r="D81" s="105">
        <f>INDEX('Data - Knowledge'!$E:$E,MATCH('Data - Overview'!$A81,'Data - Knowledge'!$A:$A,0))</f>
        <v>1.9951724137931032E-2</v>
      </c>
      <c r="E81" s="106">
        <f>RANK('Data - Overview'!$D81,'Data - Overview'!$D$74:$D$83)</f>
        <v>10</v>
      </c>
      <c r="F81" s="68">
        <f>INDEX('Data - Knowledge'!$G:$G,MATCH('Data - Overview'!$A81,'Data - Knowledge'!$A:$A,0))</f>
        <v>3.100067363193279E-2</v>
      </c>
      <c r="G81" s="70">
        <f>INDEX('Data - Knowledge'!$J:$J,MATCH('Data - Overview'!$A81,'Data - Knowledge'!$A:$A,0))</f>
        <v>64.359001919814432</v>
      </c>
      <c r="H81" s="70">
        <f>RANK('Data - Overview'!$G81,'Data - Overview'!$G$74:$G$83)</f>
        <v>10</v>
      </c>
      <c r="I81" s="70">
        <f>'Data - Overview'!$G81-100</f>
        <v>-35.640998080185568</v>
      </c>
      <c r="J81" s="70" t="str">
        <f t="shared" si="0"/>
        <v>below</v>
      </c>
      <c r="K81" s="1" t="str">
        <f>"" &amp;TEXT('Data - Overview'!$C81,"0")&amp;" "</f>
        <v xml:space="preserve">Smokes 20+ per day </v>
      </c>
      <c r="L81" s="1" t="str">
        <f>"Index: "&amp;TEXT('Data - Overview'!$G81,"0")&amp;""</f>
        <v>Index: 64</v>
      </c>
      <c r="M81" s="1" t="str">
        <f>'Data - Overview'!$K81&amp;CHAR(10)&amp;'Data - Overview'!$L81</f>
        <v>Smokes 20+ per day 
Index: 64</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0.31018620689655163</v>
      </c>
      <c r="E82" s="104">
        <f>RANK('Data - Overview'!$D82,'Data - Overview'!$D$74:$D$83)</f>
        <v>5</v>
      </c>
      <c r="F82" s="84">
        <f>INDEX('Data - Knowledge'!$G:$G,MATCH('Data - Overview'!$A82,'Data - Knowledge'!$A:$A,0))</f>
        <v>0.29959698318561867</v>
      </c>
      <c r="G82" s="75">
        <f>INDEX('Data - Knowledge'!$J:$J,MATCH('Data - Overview'!$A82,'Data - Knowledge'!$A:$A,0))</f>
        <v>103.53448943254955</v>
      </c>
      <c r="H82" s="75">
        <f>RANK('Data - Overview'!$G82,'Data - Overview'!$G$74:$G$83)</f>
        <v>1</v>
      </c>
      <c r="I82" s="75">
        <f>'Data - Overview'!$G82-100</f>
        <v>3.5344894325495488</v>
      </c>
      <c r="J82" s="75" t="str">
        <f t="shared" si="0"/>
        <v>above</v>
      </c>
      <c r="K82" s="72" t="str">
        <f>"" &amp;TEXT('Data - Overview'!$C82,"0")&amp;" "</f>
        <v xml:space="preserve">&gt; 3 units per day (Women) </v>
      </c>
      <c r="L82" s="72" t="str">
        <f>"Index: "&amp;TEXT('Data - Overview'!$G82,"0")&amp;""</f>
        <v>Index: 104</v>
      </c>
      <c r="M82" s="72" t="str">
        <f>'Data - Overview'!$K82&amp;CHAR(10)&amp;'Data - Overview'!$L82</f>
        <v>&gt; 3 units per day (Women) 
Index: 104</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0.4088551724137931</v>
      </c>
      <c r="E83" s="110">
        <f>RANK('Data - Overview'!$D83,'Data - Overview'!$D$74:$D$83)</f>
        <v>1</v>
      </c>
      <c r="F83" s="111">
        <f>INDEX('Data - Knowledge'!$G:$G,MATCH('Data - Overview'!$A83,'Data - Knowledge'!$A:$A,0))</f>
        <v>0.41974617945026349</v>
      </c>
      <c r="G83" s="112">
        <f>INDEX('Data - Knowledge'!$J:$J,MATCH('Data - Overview'!$A83,'Data - Knowledge'!$A:$A,0))</f>
        <v>97.405335040634739</v>
      </c>
      <c r="H83" s="112">
        <f>RANK('Data - Overview'!$G83,'Data - Overview'!$G$74:$G$83)</f>
        <v>2</v>
      </c>
      <c r="I83" s="112">
        <f>'Data - Overview'!$G83-100</f>
        <v>-2.5946649593652609</v>
      </c>
      <c r="J83" s="112" t="str">
        <f t="shared" si="0"/>
        <v>below</v>
      </c>
      <c r="K83" s="108" t="str">
        <f>"" &amp;TEXT('Data - Overview'!$C83,"0")&amp;" "</f>
        <v xml:space="preserve">&gt; 4 units per day (Men) </v>
      </c>
      <c r="L83" s="108" t="str">
        <f>"Index: "&amp;TEXT('Data - Overview'!$G83,"0")&amp;""</f>
        <v>Index: 97</v>
      </c>
      <c r="M83" s="108" t="str">
        <f>'Data - Overview'!$K83&amp;CHAR(10)&amp;'Data - Overview'!$L83</f>
        <v>&gt; 4 units per day (Men) 
Index: 97</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0.31704827586206902</v>
      </c>
      <c r="B89" s="62">
        <f>D75</f>
        <v>0.34909655172413789</v>
      </c>
      <c r="C89" s="62">
        <f>D76</f>
        <v>9.5344827586206909E-2</v>
      </c>
      <c r="D89" s="62">
        <f>D82</f>
        <v>0.31018620689655163</v>
      </c>
      <c r="E89" s="62">
        <f>D83</f>
        <v>0.4088551724137931</v>
      </c>
      <c r="F89" s="68"/>
      <c r="G89" s="69"/>
      <c r="H89" s="68"/>
      <c r="I89" s="70"/>
      <c r="J89" s="70"/>
    </row>
    <row r="90" spans="1:14" ht="15" thickBot="1">
      <c r="A90" s="113">
        <f>1-A89</f>
        <v>0.68295172413793104</v>
      </c>
      <c r="B90" s="113">
        <f>1-B89</f>
        <v>0.65090344827586211</v>
      </c>
      <c r="C90" s="113">
        <f>1-C89</f>
        <v>0.90465517241379312</v>
      </c>
      <c r="D90" s="113">
        <f>1-D89</f>
        <v>0.68981379310344837</v>
      </c>
      <c r="E90" s="113">
        <f>1-E89</f>
        <v>0.5911448275862069</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4.5131034482758618E-2</v>
      </c>
      <c r="F96" s="63">
        <f>RANK('Data - Overview'!$E96,'Data - Overview'!$E$96:$E$103)</f>
        <v>8</v>
      </c>
      <c r="G96" s="62">
        <f>INDEX('Data - Knowledge'!$G:$G,MATCH('Data - Overview'!$A96,'Data - Knowledge'!$A:$A,0))</f>
        <v>5.244063453486375E-2</v>
      </c>
      <c r="H96" s="64">
        <f>INDEX('Data - Knowledge'!$J:$J,MATCH('Data - Overview'!$A96,'Data - Knowledge'!$A:$A,0))</f>
        <v>86.061190683637619</v>
      </c>
      <c r="I96" s="64">
        <f>RANK('Data - Overview'!$H96,'Data - Overview'!$H$96:$H$103)</f>
        <v>6</v>
      </c>
      <c r="J96" s="64">
        <f>'Data - Overview'!$H96-100</f>
        <v>-13.938809316362381</v>
      </c>
      <c r="K96" s="61" t="str">
        <f>"" &amp;TEXT('Data - Overview'!$B96,"0")&amp;" "</f>
        <v xml:space="preserve">Age 0-4 </v>
      </c>
      <c r="L96" s="61" t="str">
        <f>"Index: "&amp;TEXT('Data - Overview'!$H96,"0")&amp;""</f>
        <v>Index: 86</v>
      </c>
      <c r="M96" s="61" t="str">
        <f>'Data - Overview'!$K96&amp;CHAR(10)&amp;'Data - Overview'!$L96</f>
        <v>Age 0-4 
Index: 86</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0.14553103448275861</v>
      </c>
      <c r="F97" s="69">
        <f>RANK('Data - Overview'!$E97,'Data - Overview'!$E$96:$E$103)</f>
        <v>3</v>
      </c>
      <c r="G97" s="68">
        <f>INDEX('Data - Knowledge'!$G:$G,MATCH('Data - Overview'!$A97,'Data - Knowledge'!$A:$A,0))</f>
        <v>0.15387029283176373</v>
      </c>
      <c r="H97" s="70">
        <f>INDEX('Data - Knowledge'!$J:$J,MATCH('Data - Overview'!$A97,'Data - Knowledge'!$A:$A,0))</f>
        <v>94.580332437449144</v>
      </c>
      <c r="I97" s="70">
        <f>RANK('Data - Overview'!$H97,'Data - Overview'!$H$96:$H$103)</f>
        <v>5</v>
      </c>
      <c r="J97" s="70">
        <f>'Data - Overview'!$H97-100</f>
        <v>-5.4196675625508561</v>
      </c>
      <c r="K97" s="1" t="str">
        <f>"" &amp;TEXT('Data - Overview'!$B97,"0")&amp;" "</f>
        <v xml:space="preserve">Age 5-17 </v>
      </c>
      <c r="L97" s="1" t="str">
        <f>"Index: "&amp;TEXT('Data - Overview'!$H97,"0")&amp;""</f>
        <v>Index: 95</v>
      </c>
      <c r="M97" s="1" t="str">
        <f>'Data - Overview'!$K97&amp;CHAR(10)&amp;'Data - Overview'!$L97</f>
        <v>Age 5-17 
Index: 95</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5.8696551724137937E-2</v>
      </c>
      <c r="F98" s="85">
        <f>RANK('Data - Overview'!$E98,'Data - Overview'!$E$96:$E$103)</f>
        <v>7</v>
      </c>
      <c r="G98" s="84">
        <f>INDEX('Data - Knowledge'!$G:$G,MATCH('Data - Overview'!$A98,'Data - Knowledge'!$A:$A,0))</f>
        <v>7.2868919150959596E-2</v>
      </c>
      <c r="H98" s="75">
        <f>INDEX('Data - Knowledge'!$J:$J,MATCH('Data - Overview'!$A98,'Data - Knowledge'!$A:$A,0))</f>
        <v>80.550874650053004</v>
      </c>
      <c r="I98" s="75">
        <f>RANK('Data - Overview'!$H98,'Data - Overview'!$H$96:$H$103)</f>
        <v>7</v>
      </c>
      <c r="J98" s="75">
        <f>'Data - Overview'!$H98-100</f>
        <v>-19.449125349946996</v>
      </c>
      <c r="K98" s="72" t="str">
        <f>"" &amp;TEXT('Data - Overview'!$B98,"0")&amp;" "</f>
        <v xml:space="preserve">Age 18-24 </v>
      </c>
      <c r="L98" s="72" t="str">
        <f>"Index: "&amp;TEXT('Data - Overview'!$H98,"0")&amp;""</f>
        <v>Index: 81</v>
      </c>
      <c r="M98" s="72" t="str">
        <f>'Data - Overview'!$K98&amp;CHAR(10)&amp;'Data - Overview'!$L98</f>
        <v>Age 18-24 
Index: 81</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9.559310344827586E-2</v>
      </c>
      <c r="F99" s="69">
        <f>RANK('Data - Overview'!$E99,'Data - Overview'!$E$96:$E$103)</f>
        <v>6</v>
      </c>
      <c r="G99" s="68">
        <f>INDEX('Data - Knowledge'!$G:$G,MATCH('Data - Overview'!$A99,'Data - Knowledge'!$A:$A,0))</f>
        <v>0.11896888745063336</v>
      </c>
      <c r="H99" s="70">
        <f>INDEX('Data - Knowledge'!$J:$J,MATCH('Data - Overview'!$A99,'Data - Knowledge'!$A:$A,0))</f>
        <v>80.351346891381681</v>
      </c>
      <c r="I99" s="70">
        <f>RANK('Data - Overview'!$H99,'Data - Overview'!$H$96:$H$103)</f>
        <v>8</v>
      </c>
      <c r="J99" s="70">
        <f>'Data - Overview'!$H99-100</f>
        <v>-19.648653108618319</v>
      </c>
      <c r="K99" s="1" t="str">
        <f>"" &amp;TEXT('Data - Overview'!$B99,"0")&amp;" "</f>
        <v xml:space="preserve">Age 25-34 </v>
      </c>
      <c r="L99" s="1" t="str">
        <f>"Index: "&amp;TEXT('Data - Overview'!$H99,"0")&amp;""</f>
        <v>Index: 80</v>
      </c>
      <c r="M99" s="1" t="str">
        <f>'Data - Overview'!$K99&amp;CHAR(10)&amp;'Data - Overview'!$L99</f>
        <v>Age 25-34 
Index: 80</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0.17588275862068964</v>
      </c>
      <c r="F100" s="85">
        <f>RANK('Data - Overview'!$E100,'Data - Overview'!$E$96:$E$103)</f>
        <v>2</v>
      </c>
      <c r="G100" s="84">
        <f>INDEX('Data - Knowledge'!$G:$G,MATCH('Data - Overview'!$A100,'Data - Knowledge'!$A:$A,0))</f>
        <v>0.18424111400229828</v>
      </c>
      <c r="H100" s="75">
        <f>INDEX('Data - Knowledge'!$J:$J,MATCH('Data - Overview'!$A100,'Data - Knowledge'!$A:$A,0))</f>
        <v>95.46336037595583</v>
      </c>
      <c r="I100" s="75">
        <f>RANK('Data - Overview'!$H100,'Data - Overview'!$H$96:$H$103)</f>
        <v>4</v>
      </c>
      <c r="J100" s="75">
        <f>'Data - Overview'!$H100-100</f>
        <v>-4.5366396240441702</v>
      </c>
      <c r="K100" s="72" t="str">
        <f>"" &amp;TEXT('Data - Overview'!$B100,"0")&amp;" "</f>
        <v xml:space="preserve">Age 35-49 </v>
      </c>
      <c r="L100" s="72" t="str">
        <f>"Index: "&amp;TEXT('Data - Overview'!$H100,"0")&amp;""</f>
        <v>Index: 95</v>
      </c>
      <c r="M100" s="72" t="str">
        <f>'Data - Overview'!$K100&amp;CHAR(10)&amp;'Data - Overview'!$L100</f>
        <v>Age 35-49 
Index: 95</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0.23084827586206896</v>
      </c>
      <c r="F101" s="69">
        <f>RANK('Data - Overview'!$E101,'Data - Overview'!$E$96:$E$103)</f>
        <v>1</v>
      </c>
      <c r="G101" s="68">
        <f>INDEX('Data - Knowledge'!$G:$G,MATCH('Data - Overview'!$A101,'Data - Knowledge'!$A:$A,0))</f>
        <v>0.20902672073333423</v>
      </c>
      <c r="H101" s="70">
        <f>INDEX('Data - Knowledge'!$J:$J,MATCH('Data - Overview'!$A101,'Data - Knowledge'!$A:$A,0))</f>
        <v>110.43960076117425</v>
      </c>
      <c r="I101" s="70">
        <f>RANK('Data - Overview'!$H101,'Data - Overview'!$H$96:$H$103)</f>
        <v>3</v>
      </c>
      <c r="J101" s="70">
        <f>'Data - Overview'!$H101-100</f>
        <v>10.439600761174248</v>
      </c>
      <c r="K101" s="1" t="str">
        <f>"" &amp;TEXT('Data - Overview'!$B101,"0")&amp;" "</f>
        <v xml:space="preserve">Age 50-64 </v>
      </c>
      <c r="L101" s="1" t="str">
        <f>"Index: "&amp;TEXT('Data - Overview'!$H101,"0")&amp;""</f>
        <v>Index: 110</v>
      </c>
      <c r="M101" s="1" t="str">
        <f>'Data - Overview'!$K101&amp;CHAR(10)&amp;'Data - Overview'!$L101</f>
        <v>Age 50-64 
Index: 110</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0.13546896551724139</v>
      </c>
      <c r="F102" s="85">
        <f>RANK('Data - Overview'!$E102,'Data - Overview'!$E$96:$E$103)</f>
        <v>4</v>
      </c>
      <c r="G102" s="84">
        <f>INDEX('Data - Knowledge'!$G:$G,MATCH('Data - Overview'!$A102,'Data - Knowledge'!$A:$A,0))</f>
        <v>0.11312736266494076</v>
      </c>
      <c r="H102" s="75">
        <f>INDEX('Data - Knowledge'!$J:$J,MATCH('Data - Overview'!$A102,'Data - Knowledge'!$A:$A,0))</f>
        <v>119.74907071640281</v>
      </c>
      <c r="I102" s="75">
        <f>RANK('Data - Overview'!$H102,'Data - Overview'!$H$96:$H$103)</f>
        <v>1</v>
      </c>
      <c r="J102" s="75">
        <f>'Data - Overview'!$H102-100</f>
        <v>19.749070716402812</v>
      </c>
      <c r="K102" s="72" t="str">
        <f>"" &amp;TEXT('Data - Overview'!$B102,"0")&amp;" "</f>
        <v xml:space="preserve">Aged 65-74 </v>
      </c>
      <c r="L102" s="72" t="str">
        <f>"Index: "&amp;TEXT('Data - Overview'!$H102,"0")&amp;""</f>
        <v>Index: 120</v>
      </c>
      <c r="M102" s="72" t="str">
        <f>'Data - Overview'!$K102&amp;CHAR(10)&amp;'Data - Overview'!$L102</f>
        <v>Aged 65-74 
Index: 120</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0.1130344827586207</v>
      </c>
      <c r="F103" s="115">
        <f>RANK('Data - Overview'!$E103,'Data - Overview'!$E$96:$E$103)</f>
        <v>5</v>
      </c>
      <c r="G103" s="111">
        <f>INDEX('Data - Knowledge'!$G:$G,MATCH('Data - Overview'!$A103,'Data - Knowledge'!$A:$A,0))</f>
        <v>9.553313344516505E-2</v>
      </c>
      <c r="H103" s="112">
        <f>INDEX('Data - Knowledge'!$J:$J,MATCH('Data - Overview'!$A103,'Data - Knowledge'!$A:$A,0))</f>
        <v>118.31966426967584</v>
      </c>
      <c r="I103" s="112">
        <f>RANK('Data - Overview'!$H103,'Data - Overview'!$H$96:$H$103)</f>
        <v>2</v>
      </c>
      <c r="J103" s="112">
        <f>'Data - Overview'!$H103-100</f>
        <v>18.31966426967584</v>
      </c>
      <c r="K103" s="108" t="str">
        <f>"" &amp;TEXT('Data - Overview'!$B103,"0")&amp;" "</f>
        <v xml:space="preserve">Aged 75 plus </v>
      </c>
      <c r="L103" s="108" t="str">
        <f>"Index: "&amp;TEXT('Data - Overview'!$H103,"0")&amp;""</f>
        <v>Index: 118</v>
      </c>
      <c r="M103" s="108" t="str">
        <f>'Data - Overview'!$K103&amp;CHAR(10)&amp;'Data - Overview'!$L103</f>
        <v>Aged 75 plus 
Index: 118</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45.877351724137938</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0.35904827586206889</v>
      </c>
      <c r="E115" s="63">
        <f>RANK('Data - Overview'!$D115,'Data - Overview'!$D$115:$D$119)</f>
        <v>1</v>
      </c>
      <c r="F115" s="62">
        <f>INDEX('Data - Knowledge'!$G:$G,MATCH('Data - Overview'!$A115,'Data - Knowledge'!$A:$A,0))</f>
        <v>0.30240027605700776</v>
      </c>
      <c r="G115" s="64">
        <f>INDEX('Data - Knowledge'!$J:$J,MATCH('Data - Overview'!$A115,'Data - Knowledge'!$A:$A,0))</f>
        <v>118.73278706742383</v>
      </c>
      <c r="H115" s="64">
        <f>RANK('Data - Overview'!$G115,'Data - Overview'!$G$115:$G$119)</f>
        <v>1</v>
      </c>
      <c r="I115" s="64">
        <f>'Data - Overview'!$G115-100</f>
        <v>18.732787067423828</v>
      </c>
      <c r="J115" s="61" t="str">
        <f>"" &amp;TEXT('Data - Overview'!$B115,"0")&amp;" "</f>
        <v xml:space="preserve">Couple, no children </v>
      </c>
      <c r="K115" s="61" t="str">
        <f>"Index: "&amp;TEXT('Data - Overview'!$G115,"0")&amp;""</f>
        <v>Index: 119</v>
      </c>
      <c r="L115" s="61" t="str">
        <f>'Data - Overview'!$J115&amp;CHAR(10)&amp;'Data - Overview'!$K115</f>
        <v>Couple, no children 
Index: 119</v>
      </c>
      <c r="M115" s="61">
        <v>1</v>
      </c>
    </row>
    <row r="116" spans="1:13">
      <c r="A116" s="86" t="s">
        <v>159</v>
      </c>
      <c r="B116" s="1" t="str">
        <f>INDEX('Data - Knowledge'!$D:$D,MATCH('Data - Overview'!$A116,'Data - Knowledge'!$A:$A,0))</f>
        <v>Couple with children</v>
      </c>
      <c r="C116" s="1" t="s">
        <v>160</v>
      </c>
      <c r="D116" s="68">
        <f>INDEX('Data - Knowledge'!$E:$E,MATCH('Data - Overview'!$A116,'Data - Knowledge'!$A:$A,0))</f>
        <v>0.17939310344827586</v>
      </c>
      <c r="E116" s="69">
        <f>RANK('Data - Overview'!$D116,'Data - Overview'!$D$115:$D$119)</f>
        <v>3</v>
      </c>
      <c r="F116" s="68">
        <f>INDEX('Data - Knowledge'!$G:$G,MATCH('Data - Overview'!$A116,'Data - Knowledge'!$A:$A,0))</f>
        <v>0.18597672007291077</v>
      </c>
      <c r="G116" s="70">
        <f>INDEX('Data - Knowledge'!$J:$J,MATCH('Data - Overview'!$A116,'Data - Knowledge'!$A:$A,0))</f>
        <v>96.459978097229666</v>
      </c>
      <c r="H116" s="70">
        <f>RANK('Data - Overview'!$G116,'Data - Overview'!$G$115:$G$119)</f>
        <v>2</v>
      </c>
      <c r="I116" s="70">
        <f>'Data - Overview'!$G116-100</f>
        <v>-3.5400219027703343</v>
      </c>
      <c r="J116" s="1" t="str">
        <f>"" &amp;TEXT('Data - Overview'!$B116,"0")&amp;" "</f>
        <v xml:space="preserve">Couple with children </v>
      </c>
      <c r="K116" s="1" t="str">
        <f>"Index: "&amp;TEXT('Data - Overview'!$G116,"0")&amp;""</f>
        <v>Index: 96</v>
      </c>
      <c r="L116" s="1" t="str">
        <f>'Data - Overview'!$J116&amp;CHAR(10)&amp;'Data - Overview'!$K116</f>
        <v>Couple with children 
Index: 96</v>
      </c>
      <c r="M116" s="1">
        <v>2</v>
      </c>
    </row>
    <row r="117" spans="1:13">
      <c r="A117" s="56" t="s">
        <v>161</v>
      </c>
      <c r="B117" s="72" t="str">
        <f>INDEX('Data - Knowledge'!$D:$D,MATCH('Data - Overview'!$A117,'Data - Knowledge'!$A:$A,0))</f>
        <v>Single parent</v>
      </c>
      <c r="C117" s="72" t="s">
        <v>162</v>
      </c>
      <c r="D117" s="84">
        <f>INDEX('Data - Knowledge'!$E:$E,MATCH('Data - Overview'!$A117,'Data - Knowledge'!$A:$A,0))</f>
        <v>2.2793103448275863E-2</v>
      </c>
      <c r="E117" s="85">
        <f>RANK('Data - Overview'!$D117,'Data - Overview'!$D$115:$D$119)</f>
        <v>5</v>
      </c>
      <c r="F117" s="84">
        <f>INDEX('Data - Knowledge'!$G:$G,MATCH('Data - Overview'!$A117,'Data - Knowledge'!$A:$A,0))</f>
        <v>3.0785626543739845E-2</v>
      </c>
      <c r="G117" s="75">
        <f>INDEX('Data - Knowledge'!$J:$J,MATCH('Data - Overview'!$A117,'Data - Knowledge'!$A:$A,0))</f>
        <v>74.038134048991012</v>
      </c>
      <c r="H117" s="75">
        <f>RANK('Data - Overview'!$G117,'Data - Overview'!$G$115:$G$119)</f>
        <v>5</v>
      </c>
      <c r="I117" s="75">
        <f>'Data - Overview'!$G117-100</f>
        <v>-25.961865951008988</v>
      </c>
      <c r="J117" s="72" t="str">
        <f>"" &amp;TEXT('Data - Overview'!$B117,"0")&amp;" "</f>
        <v xml:space="preserve">Single parent </v>
      </c>
      <c r="K117" s="72" t="str">
        <f>"Index: "&amp;TEXT('Data - Overview'!$G117,"0")&amp;""</f>
        <v>Index: 74</v>
      </c>
      <c r="L117" s="72" t="str">
        <f>'Data - Overview'!$J117&amp;CHAR(10)&amp;'Data - Overview'!$K117</f>
        <v>Single parent 
Index: 74</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0.14192413793103445</v>
      </c>
      <c r="E118" s="69">
        <f>RANK('Data - Overview'!$D118,'Data - Overview'!$D$115:$D$119)</f>
        <v>4</v>
      </c>
      <c r="F118" s="68">
        <f>INDEX('Data - Knowledge'!$G:$G,MATCH('Data - Overview'!$A118,'Data - Knowledge'!$A:$A,0))</f>
        <v>0.16796368331374079</v>
      </c>
      <c r="G118" s="70">
        <f>INDEX('Data - Knowledge'!$J:$J,MATCH('Data - Overview'!$A118,'Data - Knowledge'!$A:$A,0))</f>
        <v>84.496919292924261</v>
      </c>
      <c r="H118" s="70">
        <f>RANK('Data - Overview'!$G118,'Data - Overview'!$G$115:$G$119)</f>
        <v>4</v>
      </c>
      <c r="I118" s="70">
        <f>'Data - Overview'!$G118-100</f>
        <v>-15.503080707075739</v>
      </c>
      <c r="J118" s="1" t="str">
        <f>"" &amp;TEXT('Data - Overview'!$B118,"0")&amp;" "</f>
        <v xml:space="preserve">Single person, no children </v>
      </c>
      <c r="K118" s="1" t="str">
        <f>"Index: "&amp;TEXT('Data - Overview'!$G118,"0")&amp;""</f>
        <v>Index: 84</v>
      </c>
      <c r="L118" s="1" t="str">
        <f>'Data - Overview'!$J118&amp;CHAR(10)&amp;'Data - Overview'!$K118</f>
        <v>Single person, no children 
Index: 84</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0.29679310344827586</v>
      </c>
      <c r="E119" s="89">
        <f>RANK('Data - Overview'!$D119,'Data - Overview'!$D$115:$D$119)</f>
        <v>2</v>
      </c>
      <c r="F119" s="88">
        <f>INDEX('Data - Knowledge'!$G:$G,MATCH('Data - Overview'!$A119,'Data - Knowledge'!$A:$A,0))</f>
        <v>0.31305189607576378</v>
      </c>
      <c r="G119" s="80">
        <f>INDEX('Data - Knowledge'!$J:$J,MATCH('Data - Overview'!$A119,'Data - Knowledge'!$A:$A,0))</f>
        <v>94.80635868004677</v>
      </c>
      <c r="H119" s="80">
        <f>RANK('Data - Overview'!$G119,'Data - Overview'!$G$115:$G$119)</f>
        <v>3</v>
      </c>
      <c r="I119" s="80">
        <f>'Data - Overview'!$G119-100</f>
        <v>-5.1936413199532296</v>
      </c>
      <c r="J119" s="57" t="str">
        <f>"" &amp;TEXT('Data - Overview'!$B119,"0")&amp;" "</f>
        <v xml:space="preserve">Other: two or more adults, may include a couple, may have children </v>
      </c>
      <c r="K119" s="57" t="str">
        <f>"Index: "&amp;TEXT('Data - Overview'!$G119,"0")&amp;""</f>
        <v>Index: 95</v>
      </c>
      <c r="L119" s="57" t="str">
        <f>'Data - Overview'!$J119&amp;CHAR(10)&amp;'Data - Overview'!$K119</f>
        <v>Other: two or more adults, may include a couple, may have children 
Index: 95</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18.732787067423828</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0.7578896551724138</v>
      </c>
      <c r="E128" s="63">
        <f>RANK('Data - Overview'!$D128,'Data - Overview'!$D$128:$D$131)</f>
        <v>1</v>
      </c>
      <c r="F128" s="62">
        <f>INDEX('Data - Knowledge'!$G:$G,MATCH('Data - Overview'!$A128,'Data - Knowledge'!$A:$A,0))</f>
        <v>0.72843787396478632</v>
      </c>
      <c r="G128" s="64">
        <f>INDEX('Data - Knowledge'!$J:$J,MATCH('Data - Overview'!$A128,'Data - Knowledge'!$A:$A,0))</f>
        <v>104.04314249166171</v>
      </c>
      <c r="H128" s="64">
        <f>RANK('Data - Overview'!$G128,'Data - Overview'!$G$128:$G$131)</f>
        <v>1</v>
      </c>
      <c r="I128" s="64">
        <f>'Data - Overview'!$G128 - 100</f>
        <v>4.0431424916617118</v>
      </c>
      <c r="J128" s="61" t="str">
        <f>"" &amp;TEXT('Data - Overview'!$C128,"0")&amp;" "</f>
        <v xml:space="preserve">0 </v>
      </c>
      <c r="K128" s="61" t="str">
        <f>"Index: "&amp;TEXT('Data - Overview'!$G128,"0")&amp;""</f>
        <v>Index: 104</v>
      </c>
      <c r="L128" s="61" t="str">
        <f>'Data - Overview'!$J128&amp;CHAR(10)&amp;'Data - Overview'!$K128</f>
        <v>0 
Index: 104</v>
      </c>
      <c r="M128" s="61">
        <v>1</v>
      </c>
    </row>
    <row r="129" spans="1:13">
      <c r="A129" s="86" t="s">
        <v>170</v>
      </c>
      <c r="B129" s="1" t="str">
        <f>INDEX('Data - Knowledge'!$D:$D,MATCH('Data - Overview'!$A129,'Data - Knowledge'!$A:$A,0))</f>
        <v>Children at home : 1</v>
      </c>
      <c r="C129" s="1">
        <v>1</v>
      </c>
      <c r="D129" s="68">
        <f>INDEX('Data - Knowledge'!$E:$E,MATCH('Data - Overview'!$A129,'Data - Knowledge'!$A:$A,0))</f>
        <v>0.11221379310344826</v>
      </c>
      <c r="E129" s="69">
        <f>RANK('Data - Overview'!$D129,'Data - Overview'!$D$128:$D$131)</f>
        <v>2</v>
      </c>
      <c r="F129" s="68">
        <f>INDEX('Data - Knowledge'!$G:$G,MATCH('Data - Overview'!$A129,'Data - Knowledge'!$A:$A,0))</f>
        <v>0.12590590946915162</v>
      </c>
      <c r="G129" s="70">
        <f>INDEX('Data - Knowledge'!$J:$J,MATCH('Data - Overview'!$A129,'Data - Knowledge'!$A:$A,0))</f>
        <v>89.125120160417808</v>
      </c>
      <c r="H129" s="70">
        <f>RANK('Data - Overview'!$G129,'Data - Overview'!$G$128:$G$131)</f>
        <v>3</v>
      </c>
      <c r="I129" s="70">
        <f>'Data - Overview'!$G129 - 100</f>
        <v>-10.874879839582192</v>
      </c>
      <c r="J129" s="1" t="str">
        <f>"" &amp;TEXT('Data - Overview'!$C129,"0")&amp;" "</f>
        <v xml:space="preserve">1 </v>
      </c>
      <c r="K129" s="1" t="str">
        <f>"Index: "&amp;TEXT('Data - Overview'!$G129,"0")&amp;""</f>
        <v>Index: 89</v>
      </c>
      <c r="L129" s="1" t="str">
        <f>'Data - Overview'!$J129&amp;CHAR(10)&amp;'Data - Overview'!$K129</f>
        <v>1 
Index: 89</v>
      </c>
      <c r="M129" s="1">
        <v>2</v>
      </c>
    </row>
    <row r="130" spans="1:13">
      <c r="A130" s="56" t="s">
        <v>171</v>
      </c>
      <c r="B130" s="72" t="str">
        <f>INDEX('Data - Knowledge'!$D:$D,MATCH('Data - Overview'!$A130,'Data - Knowledge'!$A:$A,0))</f>
        <v>Children at home : 2</v>
      </c>
      <c r="C130" s="72">
        <v>2</v>
      </c>
      <c r="D130" s="84">
        <f>INDEX('Data - Knowledge'!$E:$E,MATCH('Data - Overview'!$A130,'Data - Knowledge'!$A:$A,0))</f>
        <v>9.8462068965517249E-2</v>
      </c>
      <c r="E130" s="85">
        <f>RANK('Data - Overview'!$D130,'Data - Overview'!$D$128:$D$131)</f>
        <v>3</v>
      </c>
      <c r="F130" s="84">
        <f>INDEX('Data - Knowledge'!$G:$G,MATCH('Data - Overview'!$A130,'Data - Knowledge'!$A:$A,0))</f>
        <v>0.10607782430094176</v>
      </c>
      <c r="G130" s="75">
        <f>INDEX('Data - Knowledge'!$J:$J,MATCH('Data - Overview'!$A130,'Data - Knowledge'!$A:$A,0))</f>
        <v>92.820596212627166</v>
      </c>
      <c r="H130" s="75">
        <f>RANK('Data - Overview'!$G130,'Data - Overview'!$G$128:$G$131)</f>
        <v>2</v>
      </c>
      <c r="I130" s="75">
        <f>'Data - Overview'!$G130 - 100</f>
        <v>-7.1794037873728342</v>
      </c>
      <c r="J130" s="72" t="str">
        <f>"" &amp;TEXT('Data - Overview'!$C130,"0")&amp;" "</f>
        <v xml:space="preserve">2 </v>
      </c>
      <c r="K130" s="72" t="str">
        <f>"Index: "&amp;TEXT('Data - Overview'!$G130,"0")&amp;""</f>
        <v>Index: 93</v>
      </c>
      <c r="L130" s="72" t="str">
        <f>'Data - Overview'!$J130&amp;CHAR(10)&amp;'Data - Overview'!$K130</f>
        <v>2 
Index: 93</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3.1634482758620693E-2</v>
      </c>
      <c r="E131" s="115">
        <f>RANK('Data - Overview'!$D131,'Data - Overview'!$D$128:$D$131)</f>
        <v>4</v>
      </c>
      <c r="F131" s="111">
        <f>INDEX('Data - Knowledge'!$G:$G,MATCH('Data - Overview'!$A131,'Data - Knowledge'!$A:$A,0))</f>
        <v>3.9780798848221485E-2</v>
      </c>
      <c r="G131" s="112">
        <f>INDEX('Data - Knowledge'!$J:$J,MATCH('Data - Overview'!$A131,'Data - Knowledge'!$A:$A,0))</f>
        <v>79.521989689845057</v>
      </c>
      <c r="H131" s="112">
        <f>RANK('Data - Overview'!$G131,'Data - Overview'!$G$128:$G$131)</f>
        <v>4</v>
      </c>
      <c r="I131" s="112">
        <f>'Data - Overview'!$G131 - 100</f>
        <v>-20.478010310154943</v>
      </c>
      <c r="J131" s="108" t="str">
        <f>"" &amp;TEXT('Data - Overview'!$C131,"0")&amp;" "</f>
        <v xml:space="preserve">3+ </v>
      </c>
      <c r="K131" s="108" t="str">
        <f>"Index: "&amp;TEXT('Data - Overview'!$G131,"0")&amp;""</f>
        <v>Index: 80</v>
      </c>
      <c r="L131" s="108" t="str">
        <f>'Data - Overview'!$J131&amp;CHAR(10)&amp;'Data - Overview'!$K131</f>
        <v>3+ 
Index: 80</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0.16919310344827582</v>
      </c>
      <c r="E137" s="63">
        <f>RANK('Data - Overview'!$D137,'Data - Overview'!$D$137:$D$140)</f>
        <v>3</v>
      </c>
      <c r="F137" s="62">
        <f>INDEX('Data - Knowledge'!$G:$G,MATCH('Data - Overview'!$A137,'Data - Knowledge'!$A:$A,0))</f>
        <v>0.19068982551612093</v>
      </c>
      <c r="G137" s="64">
        <f>INDEX('Data - Knowledge'!$J:$J,MATCH('Data - Overview'!$A137,'Data - Knowledge'!$A:$A,0))</f>
        <v>88.726864682128635</v>
      </c>
      <c r="H137" s="64">
        <f>RANK('Data - Overview'!$G137,'Data - Overview'!$G$137:$G$140)</f>
        <v>3</v>
      </c>
      <c r="I137" s="61">
        <v>1</v>
      </c>
      <c r="J137" s="61" t="str">
        <f>"" &amp;TEXT('Data - Overview'!$C137,"0")&amp;" "</f>
        <v xml:space="preserve">1 person </v>
      </c>
      <c r="K137" s="61" t="str">
        <f>"Index: "&amp;TEXT('Data - Overview'!$G137,"0")&amp;""</f>
        <v>Index: 89</v>
      </c>
      <c r="L137" s="61" t="str">
        <f>'Data - Overview'!$J137&amp;CHAR(10)&amp;'Data - Overview'!$K137</f>
        <v>1 person 
Index: 89</v>
      </c>
    </row>
    <row r="138" spans="1:13">
      <c r="A138" s="1" t="s">
        <v>177</v>
      </c>
      <c r="B138" s="1" t="str">
        <f>INDEX('Data - Knowledge'!$D:$D,MATCH('Data - Overview'!$A138,'Data - Knowledge'!$A:$A,0))</f>
        <v>Household size : 2 persons</v>
      </c>
      <c r="C138" s="1" t="s">
        <v>178</v>
      </c>
      <c r="D138" s="68">
        <f>INDEX('Data - Knowledge'!$E:$E,MATCH('Data - Overview'!$A138,'Data - Knowledge'!$A:$A,0))</f>
        <v>0.42680689655172416</v>
      </c>
      <c r="E138" s="69">
        <f>RANK('Data - Overview'!$D138,'Data - Overview'!$D$137:$D$140)</f>
        <v>1</v>
      </c>
      <c r="F138" s="68">
        <f>INDEX('Data - Knowledge'!$G:$G,MATCH('Data - Overview'!$A138,'Data - Knowledge'!$A:$A,0))</f>
        <v>0.38833122878389625</v>
      </c>
      <c r="G138" s="70">
        <f>INDEX('Data - Knowledge'!$J:$J,MATCH('Data - Overview'!$A138,'Data - Knowledge'!$A:$A,0))</f>
        <v>109.90795097482086</v>
      </c>
      <c r="H138" s="70">
        <f>RANK('Data - Overview'!$G138,'Data - Overview'!$G$137:$G$140)</f>
        <v>1</v>
      </c>
      <c r="I138" s="1">
        <v>2</v>
      </c>
      <c r="J138" s="1" t="str">
        <f>"" &amp;TEXT('Data - Overview'!$C138,"0")&amp;" "</f>
        <v xml:space="preserve">2 people </v>
      </c>
      <c r="K138" s="1" t="str">
        <f>"Index: "&amp;TEXT('Data - Overview'!$G138,"0")&amp;""</f>
        <v>Index: 110</v>
      </c>
      <c r="L138" s="1" t="str">
        <f>'Data - Overview'!$J138&amp;CHAR(10)&amp;'Data - Overview'!$K138</f>
        <v>2 people 
Index: 110</v>
      </c>
    </row>
    <row r="139" spans="1:13">
      <c r="A139" s="72" t="s">
        <v>179</v>
      </c>
      <c r="B139" s="72" t="str">
        <f>INDEX('Data - Knowledge'!$D:$D,MATCH('Data - Overview'!$A139,'Data - Knowledge'!$A:$A,0))</f>
        <v>Household size : 3-4 persons</v>
      </c>
      <c r="C139" s="72" t="s">
        <v>180</v>
      </c>
      <c r="D139" s="84">
        <f>INDEX('Data - Knowledge'!$E:$E,MATCH('Data - Overview'!$A139,'Data - Knowledge'!$A:$A,0))</f>
        <v>0.33500689655172411</v>
      </c>
      <c r="E139" s="85">
        <f>RANK('Data - Overview'!$D139,'Data - Overview'!$D$137:$D$140)</f>
        <v>2</v>
      </c>
      <c r="F139" s="84">
        <f>INDEX('Data - Knowledge'!$G:$G,MATCH('Data - Overview'!$A139,'Data - Knowledge'!$A:$A,0))</f>
        <v>0.34146339272741671</v>
      </c>
      <c r="G139" s="75">
        <f>INDEX('Data - Knowledge'!$J:$J,MATCH('Data - Overview'!$A139,'Data - Knowledge'!$A:$A,0))</f>
        <v>98.109168855811518</v>
      </c>
      <c r="H139" s="75">
        <f>RANK('Data - Overview'!$G139,'Data - Overview'!$G$137:$G$140)</f>
        <v>2</v>
      </c>
      <c r="I139" s="72">
        <v>3</v>
      </c>
      <c r="J139" s="72" t="str">
        <f>"" &amp;TEXT('Data - Overview'!$C139,"0")&amp;" "</f>
        <v xml:space="preserve">3-4 people </v>
      </c>
      <c r="K139" s="72" t="str">
        <f>"Index: "&amp;TEXT('Data - Overview'!$G139,"0")&amp;""</f>
        <v>Index: 98</v>
      </c>
      <c r="L139" s="72" t="str">
        <f>'Data - Overview'!$J139&amp;CHAR(10)&amp;'Data - Overview'!$K139</f>
        <v>3-4 people 
Index: 98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6.9151724137931025E-2</v>
      </c>
      <c r="E140" s="115">
        <f>RANK('Data - Overview'!$D140,'Data - Overview'!$D$137:$D$140)</f>
        <v>4</v>
      </c>
      <c r="F140" s="111">
        <f>INDEX('Data - Knowledge'!$G:$G,MATCH('Data - Overview'!$A140,'Data - Knowledge'!$A:$A,0))</f>
        <v>7.9690340646422483E-2</v>
      </c>
      <c r="G140" s="112">
        <f>INDEX('Data - Knowledge'!$J:$J,MATCH('Data - Overview'!$A140,'Data - Knowledge'!$A:$A,0))</f>
        <v>86.775540896166859</v>
      </c>
      <c r="H140" s="112">
        <f>RANK('Data - Overview'!$G140,'Data - Overview'!$G$137:$G$140)</f>
        <v>4</v>
      </c>
      <c r="I140" s="108">
        <v>4</v>
      </c>
      <c r="J140" s="108" t="str">
        <f>"" &amp;TEXT('Data - Overview'!$C140,"0")&amp;" "</f>
        <v xml:space="preserve">5+ people </v>
      </c>
      <c r="K140" s="108" t="str">
        <f>"Index: "&amp;TEXT('Data - Overview'!$G140,"0")&amp;""</f>
        <v>Index: 87</v>
      </c>
      <c r="L140" s="108" t="str">
        <f>'Data - Overview'!$J140&amp;CHAR(10)&amp;'Data - Overview'!$K140</f>
        <v>5+ people 
Index: 87</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0.1386</v>
      </c>
      <c r="E146" s="63">
        <f>RANK('Data - Overview'!$D146,'Data - Overview'!$D$146:$D$151)</f>
        <v>4</v>
      </c>
      <c r="F146" s="62">
        <f>INDEX('Data - Knowledge'!$G:$G,MATCH('Data - Overview'!$A146,'Data - Knowledge'!$A:$A,0))</f>
        <v>0.16826898387245903</v>
      </c>
      <c r="G146" s="64">
        <f>INDEX('Data - Knowledge'!$J:$J,MATCH('Data - Overview'!$A146,'Data - Knowledge'!$A:$A,0))</f>
        <v>82.36812085645748</v>
      </c>
      <c r="H146" s="64">
        <f>RANK('Data - Overview'!$G146,'Data - Overview'!$G$146:$G$151)</f>
        <v>6</v>
      </c>
      <c r="I146" s="64">
        <f xml:space="preserve"> 'Data - Overview'!$G146 - 100</f>
        <v>-17.63187914354252</v>
      </c>
      <c r="J146" s="61" t="str">
        <f>"" &amp;TEXT('Data - Overview'!$C146,"0")&amp;" "</f>
        <v xml:space="preserve">&lt;20k </v>
      </c>
      <c r="K146" s="61" t="str">
        <f>"Index: "&amp;TEXT('Data - Overview'!$G146,"0")&amp;""</f>
        <v>Index: 82</v>
      </c>
      <c r="L146" s="61" t="str">
        <f>'Data - Overview'!$J146&amp;CHAR(10)&amp;'Data - Overview'!$K146</f>
        <v>&lt;20k 
Index: 82</v>
      </c>
      <c r="M146" s="61">
        <v>1</v>
      </c>
    </row>
    <row r="147" spans="1:13">
      <c r="A147" s="86" t="s">
        <v>186</v>
      </c>
      <c r="B147" s="1" t="str">
        <f>INDEX('Data - Knowledge'!$D:$D,MATCH('Data - Overview'!$A147,'Data - Knowledge'!$A:$A,0))</f>
        <v>£20,000-£40,000</v>
      </c>
      <c r="C147" s="1" t="s">
        <v>187</v>
      </c>
      <c r="D147" s="68">
        <f>INDEX('Data - Knowledge'!$E:$E,MATCH('Data - Overview'!$A147,'Data - Knowledge'!$A:$A,0))</f>
        <v>0.29659310344827589</v>
      </c>
      <c r="E147" s="69">
        <f>RANK('Data - Overview'!$D147,'Data - Overview'!$D$146:$D$151)</f>
        <v>1</v>
      </c>
      <c r="F147" s="68">
        <f>INDEX('Data - Knowledge'!$G:$G,MATCH('Data - Overview'!$A147,'Data - Knowledge'!$A:$A,0))</f>
        <v>0.31505410189013194</v>
      </c>
      <c r="G147" s="70">
        <f>INDEX('Data - Knowledge'!$J:$J,MATCH('Data - Overview'!$A147,'Data - Knowledge'!$A:$A,0))</f>
        <v>94.140371977034619</v>
      </c>
      <c r="H147" s="70">
        <f>RANK('Data - Overview'!$G147,'Data - Overview'!$G$146:$G$151)</f>
        <v>5</v>
      </c>
      <c r="I147" s="70">
        <f xml:space="preserve"> 'Data - Overview'!$G147 - 100</f>
        <v>-5.8596280229653814</v>
      </c>
      <c r="J147" s="1" t="str">
        <f>"" &amp;TEXT('Data - Overview'!$C147,"0")&amp;" "</f>
        <v xml:space="preserve">20k - 40k </v>
      </c>
      <c r="K147" s="1" t="str">
        <f>"Index: "&amp;TEXT('Data - Overview'!$G147,"0")&amp;""</f>
        <v>Index: 94</v>
      </c>
      <c r="L147" s="1" t="str">
        <f>'Data - Overview'!$J147&amp;CHAR(10)&amp;'Data - Overview'!$K147</f>
        <v>20k - 40k 
Index: 94</v>
      </c>
      <c r="M147" s="1">
        <v>2</v>
      </c>
    </row>
    <row r="148" spans="1:13">
      <c r="A148" s="56" t="s">
        <v>188</v>
      </c>
      <c r="B148" s="72" t="str">
        <f>INDEX('Data - Knowledge'!$D:$D,MATCH('Data - Overview'!$A148,'Data - Knowledge'!$A:$A,0))</f>
        <v>£40,000-£60,000</v>
      </c>
      <c r="C148" s="72" t="s">
        <v>189</v>
      </c>
      <c r="D148" s="84">
        <f>INDEX('Data - Knowledge'!$E:$E,MATCH('Data - Overview'!$A148,'Data - Knowledge'!$A:$A,0))</f>
        <v>0.21889655172413797</v>
      </c>
      <c r="E148" s="85">
        <f>RANK('Data - Overview'!$D148,'Data - Overview'!$D$146:$D$151)</f>
        <v>2</v>
      </c>
      <c r="F148" s="84">
        <f>INDEX('Data - Knowledge'!$G:$G,MATCH('Data - Overview'!$A148,'Data - Knowledge'!$A:$A,0))</f>
        <v>0.2116378633980108</v>
      </c>
      <c r="G148" s="75">
        <f>INDEX('Data - Knowledge'!$J:$J,MATCH('Data - Overview'!$A148,'Data - Knowledge'!$A:$A,0))</f>
        <v>103.42976828889843</v>
      </c>
      <c r="H148" s="75">
        <f>RANK('Data - Overview'!$G148,'Data - Overview'!$G$146:$G$151)</f>
        <v>4</v>
      </c>
      <c r="I148" s="75">
        <f xml:space="preserve"> 'Data - Overview'!$G148 - 100</f>
        <v>3.4297682888984298</v>
      </c>
      <c r="J148" s="72" t="str">
        <f>"" &amp;TEXT('Data - Overview'!$C148,"0")&amp;" "</f>
        <v xml:space="preserve">40k - 60k </v>
      </c>
      <c r="K148" s="72" t="str">
        <f>"Index: "&amp;TEXT('Data - Overview'!$G148,"0")&amp;""</f>
        <v>Index: 103</v>
      </c>
      <c r="L148" s="72" t="str">
        <f>'Data - Overview'!$J148&amp;CHAR(10)&amp;'Data - Overview'!$K148</f>
        <v>40k - 60k 
Index: 103</v>
      </c>
      <c r="M148" s="72">
        <v>3</v>
      </c>
    </row>
    <row r="149" spans="1:13">
      <c r="A149" s="86" t="s">
        <v>190</v>
      </c>
      <c r="B149" s="1" t="str">
        <f>INDEX('Data - Knowledge'!$D:$D,MATCH('Data - Overview'!$A149,'Data - Knowledge'!$A:$A,0))</f>
        <v>£60,000-£80,000</v>
      </c>
      <c r="C149" s="1" t="s">
        <v>191</v>
      </c>
      <c r="D149" s="68">
        <f>INDEX('Data - Knowledge'!$E:$E,MATCH('Data - Overview'!$A149,'Data - Knowledge'!$A:$A,0))</f>
        <v>0.14801379310344831</v>
      </c>
      <c r="E149" s="69">
        <f>RANK('Data - Overview'!$D149,'Data - Overview'!$D$146:$D$151)</f>
        <v>3</v>
      </c>
      <c r="F149" s="68">
        <f>INDEX('Data - Knowledge'!$G:$G,MATCH('Data - Overview'!$A149,'Data - Knowledge'!$A:$A,0))</f>
        <v>0.13969867519053217</v>
      </c>
      <c r="G149" s="70">
        <f>INDEX('Data - Knowledge'!$J:$J,MATCH('Data - Overview'!$A149,'Data - Knowledge'!$A:$A,0))</f>
        <v>105.95218093627253</v>
      </c>
      <c r="H149" s="70">
        <f>RANK('Data - Overview'!$G149,'Data - Overview'!$G$146:$G$151)</f>
        <v>3</v>
      </c>
      <c r="I149" s="70">
        <f xml:space="preserve"> 'Data - Overview'!$G149 - 100</f>
        <v>5.9521809362725264</v>
      </c>
      <c r="J149" s="1" t="str">
        <f>"" &amp;TEXT('Data - Overview'!$C149,"0")&amp;" "</f>
        <v xml:space="preserve">60k - 80k </v>
      </c>
      <c r="K149" s="1" t="str">
        <f>"Index: "&amp;TEXT('Data - Overview'!$G149,"0")&amp;""</f>
        <v>Index: 106</v>
      </c>
      <c r="L149" s="1" t="str">
        <f>'Data - Overview'!$J149&amp;CHAR(10)&amp;'Data - Overview'!$K149</f>
        <v>60k - 80k 
Index: 106</v>
      </c>
      <c r="M149" s="1">
        <v>4</v>
      </c>
    </row>
    <row r="150" spans="1:13">
      <c r="A150" s="56" t="s">
        <v>192</v>
      </c>
      <c r="B150" s="72" t="str">
        <f>INDEX('Data - Knowledge'!$D:$D,MATCH('Data - Overview'!$A150,'Data - Knowledge'!$A:$A,0))</f>
        <v>£80,000-£100,000</v>
      </c>
      <c r="C150" s="72" t="s">
        <v>193</v>
      </c>
      <c r="D150" s="84">
        <f>INDEX('Data - Knowledge'!$E:$E,MATCH('Data - Overview'!$A150,'Data - Knowledge'!$A:$A,0))</f>
        <v>8.6475862068965501E-2</v>
      </c>
      <c r="E150" s="85">
        <f>RANK('Data - Overview'!$D150,'Data - Overview'!$D$146:$D$151)</f>
        <v>6</v>
      </c>
      <c r="F150" s="84">
        <f>INDEX('Data - Knowledge'!$G:$G,MATCH('Data - Overview'!$A150,'Data - Knowledge'!$A:$A,0))</f>
        <v>7.3082163283097121E-2</v>
      </c>
      <c r="G150" s="75">
        <f>INDEX('Data - Knowledge'!$J:$J,MATCH('Data - Overview'!$A150,'Data - Knowledge'!$A:$A,0))</f>
        <v>118.32690520392157</v>
      </c>
      <c r="H150" s="75">
        <f>RANK('Data - Overview'!$G150,'Data - Overview'!$G$146:$G$151)</f>
        <v>2</v>
      </c>
      <c r="I150" s="75">
        <f xml:space="preserve"> 'Data - Overview'!$G150 - 100</f>
        <v>18.326905203921569</v>
      </c>
      <c r="J150" s="72" t="str">
        <f>"" &amp;TEXT('Data - Overview'!$C150,"0")&amp;" "</f>
        <v xml:space="preserve">80k - 100k </v>
      </c>
      <c r="K150" s="72" t="str">
        <f>"Index: "&amp;TEXT('Data - Overview'!$G150,"0")&amp;""</f>
        <v>Index: 118</v>
      </c>
      <c r="L150" s="72" t="str">
        <f>'Data - Overview'!$J150&amp;CHAR(10)&amp;'Data - Overview'!$K150</f>
        <v>80k - 100k 
Index: 118</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0.11118620689655172</v>
      </c>
      <c r="E151" s="115">
        <f>RANK('Data - Overview'!$D151,'Data - Overview'!$D$146:$D$151)</f>
        <v>5</v>
      </c>
      <c r="F151" s="111">
        <f>INDEX('Data - Knowledge'!$G:$G,MATCH('Data - Overview'!$A151,'Data - Knowledge'!$A:$A,0))</f>
        <v>9.2183650556736968E-2</v>
      </c>
      <c r="G151" s="112">
        <f>INDEX('Data - Knowledge'!$J:$J,MATCH('Data - Overview'!$A151,'Data - Knowledge'!$A:$A,0))</f>
        <v>120.61380323414195</v>
      </c>
      <c r="H151" s="112">
        <f>RANK('Data - Overview'!$G151,'Data - Overview'!$G$146:$G$151)</f>
        <v>1</v>
      </c>
      <c r="I151" s="112">
        <f xml:space="preserve"> 'Data - Overview'!$G151 - 100</f>
        <v>20.613803234141955</v>
      </c>
      <c r="J151" s="108" t="str">
        <f>"" &amp;TEXT('Data - Overview'!$C151,"0")&amp;" "</f>
        <v xml:space="preserve">100k+ </v>
      </c>
      <c r="K151" s="108" t="str">
        <f>"Index: "&amp;TEXT('Data - Overview'!$G151,"0")&amp;""</f>
        <v>Index: 121</v>
      </c>
      <c r="L151" s="108" t="str">
        <f>'Data - Overview'!$J151&amp;CHAR(10)&amp;'Data - Overview'!$K151</f>
        <v>100k+ 
Index: 121</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0.29659310344827589</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8900-30E3-41CE-9A95-123244F84F0F}">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145</v>
      </c>
      <c r="K2" s="123">
        <f>'Input Sheet'!B8</f>
        <v>2</v>
      </c>
      <c r="L2" s="123">
        <f>'Input Sheet'!B9</f>
        <v>2</v>
      </c>
      <c r="M2" s="123">
        <f>'Input Sheet'!B10</f>
        <v>0</v>
      </c>
      <c r="N2" s="123">
        <f>'Input Sheet'!B11</f>
        <v>3</v>
      </c>
      <c r="O2" s="123">
        <f>'Input Sheet'!B12</f>
        <v>0</v>
      </c>
      <c r="P2" s="123">
        <f>'Input Sheet'!B13</f>
        <v>0</v>
      </c>
      <c r="Q2" s="123">
        <f>'Input Sheet'!B14</f>
        <v>0</v>
      </c>
      <c r="R2" s="123">
        <f>'Input Sheet'!B15</f>
        <v>0</v>
      </c>
      <c r="S2" s="123">
        <f>'Input Sheet'!B16</f>
        <v>1</v>
      </c>
      <c r="T2" s="123">
        <f>'Input Sheet'!B17</f>
        <v>0</v>
      </c>
      <c r="U2" s="123">
        <f>'Input Sheet'!B18</f>
        <v>0</v>
      </c>
      <c r="V2" s="123">
        <f>'Input Sheet'!B19</f>
        <v>0</v>
      </c>
      <c r="W2" s="123">
        <f>'Input Sheet'!B20</f>
        <v>0</v>
      </c>
      <c r="X2" s="123">
        <f>'Input Sheet'!B21</f>
        <v>7</v>
      </c>
      <c r="Y2" s="123">
        <f>'Input Sheet'!B22</f>
        <v>1</v>
      </c>
      <c r="Z2" s="123">
        <f>'Input Sheet'!B23</f>
        <v>20</v>
      </c>
      <c r="AA2" s="123">
        <f>'Input Sheet'!B24</f>
        <v>16</v>
      </c>
      <c r="AB2" s="123">
        <f>'Input Sheet'!B25</f>
        <v>0</v>
      </c>
      <c r="AC2" s="123">
        <f>'Input Sheet'!B26</f>
        <v>49</v>
      </c>
      <c r="AD2" s="123">
        <f>'Input Sheet'!B27</f>
        <v>18</v>
      </c>
      <c r="AE2" s="123">
        <f>'Input Sheet'!B28</f>
        <v>12</v>
      </c>
      <c r="AF2" s="123">
        <f>'Input Sheet'!B29</f>
        <v>0</v>
      </c>
      <c r="AG2" s="123">
        <f>'Input Sheet'!B30</f>
        <v>2</v>
      </c>
      <c r="AH2" s="123">
        <f>'Input Sheet'!B31</f>
        <v>7</v>
      </c>
      <c r="AI2" s="123">
        <f>'Input Sheet'!B32</f>
        <v>5</v>
      </c>
      <c r="AJ2" s="123">
        <f>'Input Sheet'!B32</f>
        <v>5</v>
      </c>
      <c r="AK2" s="123">
        <f>'Input Sheet'!B32</f>
        <v>5</v>
      </c>
      <c r="AL2" s="123">
        <f>'Input Sheet'!B32</f>
        <v>5</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1.3793103448275862E-2</v>
      </c>
      <c r="L4" s="126">
        <f t="shared" si="0"/>
        <v>1.3793103448275862E-2</v>
      </c>
      <c r="M4" s="126">
        <f t="shared" si="0"/>
        <v>0</v>
      </c>
      <c r="N4" s="126">
        <f t="shared" si="0"/>
        <v>2.0689655172413793E-2</v>
      </c>
      <c r="O4" s="126">
        <f t="shared" si="0"/>
        <v>0</v>
      </c>
      <c r="P4" s="126">
        <f t="shared" si="0"/>
        <v>0</v>
      </c>
      <c r="Q4" s="126">
        <f t="shared" si="0"/>
        <v>0</v>
      </c>
      <c r="R4" s="126">
        <f t="shared" si="0"/>
        <v>0</v>
      </c>
      <c r="S4" s="126">
        <f t="shared" si="0"/>
        <v>6.8965517241379309E-3</v>
      </c>
      <c r="T4" s="126">
        <f t="shared" si="0"/>
        <v>0</v>
      </c>
      <c r="U4" s="126">
        <f t="shared" si="0"/>
        <v>0</v>
      </c>
      <c r="V4" s="126">
        <f t="shared" si="0"/>
        <v>0</v>
      </c>
      <c r="W4" s="126">
        <f t="shared" si="0"/>
        <v>0</v>
      </c>
      <c r="X4" s="126">
        <f t="shared" si="0"/>
        <v>4.8275862068965517E-2</v>
      </c>
      <c r="Y4" s="126">
        <f t="shared" si="0"/>
        <v>6.8965517241379309E-3</v>
      </c>
      <c r="Z4" s="126">
        <f t="shared" si="0"/>
        <v>0.13793103448275862</v>
      </c>
      <c r="AA4" s="126">
        <f t="shared" si="0"/>
        <v>0.1103448275862069</v>
      </c>
      <c r="AB4" s="126">
        <f t="shared" si="0"/>
        <v>0</v>
      </c>
      <c r="AC4" s="126">
        <f t="shared" si="0"/>
        <v>0.33793103448275863</v>
      </c>
      <c r="AD4" s="126">
        <f t="shared" si="0"/>
        <v>0.12413793103448276</v>
      </c>
      <c r="AE4" s="126">
        <f t="shared" si="0"/>
        <v>8.2758620689655171E-2</v>
      </c>
      <c r="AF4" s="126">
        <f t="shared" si="0"/>
        <v>0</v>
      </c>
      <c r="AG4" s="126">
        <f t="shared" si="0"/>
        <v>1.3793103448275862E-2</v>
      </c>
      <c r="AH4" s="126">
        <f t="shared" si="0"/>
        <v>4.8275862068965517E-2</v>
      </c>
      <c r="AI4" s="126">
        <f t="shared" si="0"/>
        <v>3.4482758620689655E-2</v>
      </c>
      <c r="AJ4" s="126">
        <f t="shared" si="0"/>
        <v>3.4482758620689655E-2</v>
      </c>
      <c r="AK4" s="126">
        <f t="shared" si="0"/>
        <v>3.4482758620689655E-2</v>
      </c>
      <c r="AL4" s="126">
        <f t="shared" si="0"/>
        <v>3.4482758620689655E-2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0.12072413793103445</v>
      </c>
      <c r="F9" s="128">
        <f t="shared" ref="F9:F72" si="2">SUMPRODUCT($K$2:$AI$2,$K9:$AI9)</f>
        <v>17.504999999999995</v>
      </c>
      <c r="G9" s="122">
        <f t="shared" ref="G9:G72" si="3">SUMPRODUCT($K$3:$AI$3,$K9:$AI9)/$J$3</f>
        <v>0.13046368991797541</v>
      </c>
      <c r="H9" s="128">
        <f t="shared" ref="H9:H72" si="4">SUMPRODUCT($K$3:$AI$3,$K9:$AI9)</f>
        <v>19754.550999999999</v>
      </c>
      <c r="I9" s="122">
        <f t="shared" ref="I9:I72" si="5">CORREL($K$4:$AI$4,$K9:$AI9)</f>
        <v>-0.50237637212960173</v>
      </c>
      <c r="J9" s="128">
        <f>$E9/$G9*100</f>
        <v>92.534664631159544</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6.7241379310344837E-3</v>
      </c>
      <c r="F10" s="128">
        <f t="shared" si="2"/>
        <v>0.97500000000000009</v>
      </c>
      <c r="G10" s="122">
        <f t="shared" si="3"/>
        <v>7.201957495145888E-3</v>
      </c>
      <c r="H10" s="128">
        <f t="shared" si="4"/>
        <v>1090.5060000000001</v>
      </c>
      <c r="I10" s="122">
        <f t="shared" si="5"/>
        <v>-0.16319378547556948</v>
      </c>
      <c r="J10" s="128">
        <f t="shared" ref="J10:J73" si="6">$E10/$G10*100</f>
        <v>93.365420936829267</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1.9075862068965516E-2</v>
      </c>
      <c r="F11" s="128">
        <f t="shared" si="2"/>
        <v>2.766</v>
      </c>
      <c r="G11" s="122">
        <f t="shared" si="3"/>
        <v>1.8861443157352491E-2</v>
      </c>
      <c r="H11" s="128">
        <f t="shared" si="4"/>
        <v>2855.9619999999995</v>
      </c>
      <c r="I11" s="122">
        <f t="shared" si="5"/>
        <v>1.6768794085558411E-2</v>
      </c>
      <c r="J11" s="128">
        <f t="shared" si="6"/>
        <v>101.13681074043075</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1.8186206896551729E-2</v>
      </c>
      <c r="F12" s="128">
        <f t="shared" si="2"/>
        <v>2.6370000000000005</v>
      </c>
      <c r="G12" s="122">
        <f t="shared" si="3"/>
        <v>2.0642050482769552E-2</v>
      </c>
      <c r="H12" s="128">
        <f t="shared" si="4"/>
        <v>3125.578</v>
      </c>
      <c r="I12" s="122">
        <f t="shared" si="5"/>
        <v>-0.25066060209639651</v>
      </c>
      <c r="J12" s="128">
        <f t="shared" si="6"/>
        <v>88.102714949429185</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1.8089655172413795E-2</v>
      </c>
      <c r="F13" s="128">
        <f t="shared" si="2"/>
        <v>2.6230000000000002</v>
      </c>
      <c r="G13" s="122">
        <f t="shared" si="3"/>
        <v>1.9491923021041097E-2</v>
      </c>
      <c r="H13" s="128">
        <f t="shared" si="4"/>
        <v>2951.4280000000008</v>
      </c>
      <c r="I13" s="122">
        <f t="shared" si="5"/>
        <v>-0.19670429457767399</v>
      </c>
      <c r="J13" s="128">
        <f t="shared" si="6"/>
        <v>92.805903003446161</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1.8517241379310347E-2</v>
      </c>
      <c r="F14" s="128">
        <f t="shared" si="2"/>
        <v>2.6850000000000005</v>
      </c>
      <c r="G14" s="122">
        <f t="shared" si="3"/>
        <v>1.9947562376996131E-2</v>
      </c>
      <c r="H14" s="128">
        <f t="shared" si="4"/>
        <v>3020.42</v>
      </c>
      <c r="I14" s="122">
        <f t="shared" si="5"/>
        <v>-0.10094871860258624</v>
      </c>
      <c r="J14" s="128">
        <f t="shared" si="6"/>
        <v>92.82959506202495</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4.3241379310344835E-3</v>
      </c>
      <c r="F15" s="128">
        <f t="shared" si="2"/>
        <v>0.62700000000000011</v>
      </c>
      <c r="G15" s="122">
        <f t="shared" si="3"/>
        <v>5.1657200597022817E-3</v>
      </c>
      <c r="H15" s="128">
        <f t="shared" si="4"/>
        <v>782.18300000000011</v>
      </c>
      <c r="I15" s="122">
        <f t="shared" si="5"/>
        <v>-0.2548536550707054</v>
      </c>
      <c r="J15" s="128">
        <f t="shared" si="6"/>
        <v>83.708328772343478</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4.0289655172413806E-2</v>
      </c>
      <c r="F16" s="128">
        <f t="shared" si="2"/>
        <v>5.8420000000000014</v>
      </c>
      <c r="G16" s="122">
        <f t="shared" si="3"/>
        <v>3.9131146891386755E-2</v>
      </c>
      <c r="H16" s="128">
        <f t="shared" si="4"/>
        <v>5925.16</v>
      </c>
      <c r="I16" s="122">
        <f t="shared" si="5"/>
        <v>0.1664097220208981</v>
      </c>
      <c r="J16" s="128">
        <f t="shared" si="6"/>
        <v>102.96057839613707</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7.5241379310344806E-3</v>
      </c>
      <c r="F17" s="128">
        <f t="shared" si="2"/>
        <v>1.0909999999999997</v>
      </c>
      <c r="G17" s="122">
        <f t="shared" si="3"/>
        <v>9.1208244726518652E-3</v>
      </c>
      <c r="H17" s="128">
        <f t="shared" si="4"/>
        <v>1381.0570000000002</v>
      </c>
      <c r="I17" s="122">
        <f t="shared" si="5"/>
        <v>-0.26945285361763799</v>
      </c>
      <c r="J17" s="128">
        <f t="shared" si="6"/>
        <v>82.494054716161529</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1.3296551724137932E-2</v>
      </c>
      <c r="F18" s="128">
        <f t="shared" si="2"/>
        <v>1.9280000000000002</v>
      </c>
      <c r="G18" s="122">
        <f t="shared" si="3"/>
        <v>1.4445990569152939E-2</v>
      </c>
      <c r="H18" s="128">
        <f t="shared" si="4"/>
        <v>2187.3829999999998</v>
      </c>
      <c r="I18" s="122">
        <f t="shared" si="5"/>
        <v>-0.35315420192024449</v>
      </c>
      <c r="J18" s="128">
        <f t="shared" si="6"/>
        <v>92.043198148907507</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9.8758620689655199E-3</v>
      </c>
      <c r="F19" s="128">
        <f t="shared" si="2"/>
        <v>1.4320000000000004</v>
      </c>
      <c r="G19" s="122">
        <f t="shared" si="3"/>
        <v>1.1063691238822334E-2</v>
      </c>
      <c r="H19" s="128">
        <f t="shared" si="4"/>
        <v>1675.2420000000002</v>
      </c>
      <c r="I19" s="122">
        <f t="shared" si="5"/>
        <v>-0.47638416108477644</v>
      </c>
      <c r="J19" s="128">
        <f t="shared" si="6"/>
        <v>89.263717287330479</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0.17975862068965517</v>
      </c>
      <c r="F20" s="128">
        <f t="shared" si="2"/>
        <v>26.065000000000001</v>
      </c>
      <c r="G20" s="122">
        <f t="shared" si="3"/>
        <v>0.17653487035887408</v>
      </c>
      <c r="H20" s="128">
        <f t="shared" si="4"/>
        <v>26730.556999999993</v>
      </c>
      <c r="I20" s="122">
        <f t="shared" si="5"/>
        <v>9.689431071776923E-2</v>
      </c>
      <c r="J20" s="128">
        <f t="shared" si="6"/>
        <v>101.8261266594116</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3.0137931034482763E-3</v>
      </c>
      <c r="F21" s="128">
        <f t="shared" si="2"/>
        <v>0.43700000000000006</v>
      </c>
      <c r="G21" s="122">
        <f t="shared" si="3"/>
        <v>3.0525763119312104E-3</v>
      </c>
      <c r="H21" s="128">
        <f t="shared" si="4"/>
        <v>462.21500000000003</v>
      </c>
      <c r="I21" s="122">
        <f t="shared" si="5"/>
        <v>-0.13303597712308918</v>
      </c>
      <c r="J21" s="128">
        <f t="shared" si="6"/>
        <v>98.729492582008604</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2.1310344827586213E-2</v>
      </c>
      <c r="F22" s="128">
        <f t="shared" si="2"/>
        <v>3.0900000000000007</v>
      </c>
      <c r="G22" s="122">
        <f t="shared" si="3"/>
        <v>2.7731029336010248E-2</v>
      </c>
      <c r="H22" s="128">
        <f t="shared" si="4"/>
        <v>4198.9769999999999</v>
      </c>
      <c r="I22" s="122">
        <f t="shared" si="5"/>
        <v>-0.29154484017439941</v>
      </c>
      <c r="J22" s="128">
        <f t="shared" si="6"/>
        <v>76.846569845546881</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9.1165517241379321E-2</v>
      </c>
      <c r="F23" s="128">
        <f t="shared" si="2"/>
        <v>13.219000000000001</v>
      </c>
      <c r="G23" s="122">
        <f t="shared" si="3"/>
        <v>9.0873410030511539E-2</v>
      </c>
      <c r="H23" s="128">
        <f t="shared" si="4"/>
        <v>13759.869999999997</v>
      </c>
      <c r="I23" s="122">
        <f t="shared" si="5"/>
        <v>1.8346926989652672E-2</v>
      </c>
      <c r="J23" s="128">
        <f t="shared" si="6"/>
        <v>100.32144409543969</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2.366206896551724E-2</v>
      </c>
      <c r="F24" s="128">
        <f t="shared" si="2"/>
        <v>3.431</v>
      </c>
      <c r="G24" s="122">
        <f t="shared" si="3"/>
        <v>2.5329881520030646E-2</v>
      </c>
      <c r="H24" s="128">
        <f t="shared" si="4"/>
        <v>3835.4</v>
      </c>
      <c r="I24" s="122">
        <f t="shared" si="5"/>
        <v>-0.11853387284542086</v>
      </c>
      <c r="J24" s="128">
        <f t="shared" si="6"/>
        <v>93.415632231858197</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1.1234482758620689E-2</v>
      </c>
      <c r="F25" s="128">
        <f t="shared" si="2"/>
        <v>1.629</v>
      </c>
      <c r="G25" s="122">
        <f t="shared" si="3"/>
        <v>1.0937154103210979E-2</v>
      </c>
      <c r="H25" s="128">
        <f t="shared" si="4"/>
        <v>1656.0820000000001</v>
      </c>
      <c r="I25" s="122">
        <f t="shared" si="5"/>
        <v>0.24980798091544223</v>
      </c>
      <c r="J25" s="128">
        <f t="shared" si="6"/>
        <v>102.71851939365489</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5.4068965517241382E-3</v>
      </c>
      <c r="F26" s="128">
        <f t="shared" si="2"/>
        <v>0.78400000000000003</v>
      </c>
      <c r="G26" s="122">
        <f t="shared" si="3"/>
        <v>5.067046190017039E-3</v>
      </c>
      <c r="H26" s="128">
        <f t="shared" si="4"/>
        <v>767.24199999999996</v>
      </c>
      <c r="I26" s="122">
        <f t="shared" si="5"/>
        <v>0.31598968998443422</v>
      </c>
      <c r="J26" s="128">
        <f t="shared" si="6"/>
        <v>106.70707052911148</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1.0275862068965518E-3</v>
      </c>
      <c r="F27" s="128">
        <f t="shared" si="2"/>
        <v>0.14900000000000002</v>
      </c>
      <c r="G27" s="122">
        <f t="shared" si="3"/>
        <v>1.0366799191641682E-3</v>
      </c>
      <c r="H27" s="128">
        <f t="shared" si="4"/>
        <v>156.97200000000001</v>
      </c>
      <c r="I27" s="122">
        <f t="shared" si="5"/>
        <v>-7.2904571603292487E-2</v>
      </c>
      <c r="J27" s="128">
        <f t="shared" si="6"/>
        <v>99.122804242707019</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1.2372413793103448E-2</v>
      </c>
      <c r="F28" s="128">
        <f t="shared" si="2"/>
        <v>1.794</v>
      </c>
      <c r="G28" s="122">
        <f t="shared" si="3"/>
        <v>1.1492814592716848E-2</v>
      </c>
      <c r="H28" s="128">
        <f t="shared" si="4"/>
        <v>1740.2189999999998</v>
      </c>
      <c r="I28" s="122">
        <f t="shared" si="5"/>
        <v>0.46693749069093093</v>
      </c>
      <c r="J28" s="128">
        <f t="shared" si="6"/>
        <v>107.65347072547411</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8.4000000000000012E-3</v>
      </c>
      <c r="F29" s="128">
        <f t="shared" si="2"/>
        <v>1.2180000000000002</v>
      </c>
      <c r="G29" s="122">
        <f t="shared" si="3"/>
        <v>7.4976422882352149E-3</v>
      </c>
      <c r="H29" s="128">
        <f t="shared" si="4"/>
        <v>1135.2779999999998</v>
      </c>
      <c r="I29" s="122">
        <f t="shared" si="5"/>
        <v>0.64573562370113091</v>
      </c>
      <c r="J29" s="128">
        <f t="shared" si="6"/>
        <v>112.03521956736591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1.3793103448275862E-5</v>
      </c>
      <c r="F30" s="128">
        <f t="shared" si="2"/>
        <v>2E-3</v>
      </c>
      <c r="G30" s="122">
        <f t="shared" si="3"/>
        <v>1.8339959582084035E-5</v>
      </c>
      <c r="H30" s="128">
        <f t="shared" si="4"/>
        <v>2.7770000000000001</v>
      </c>
      <c r="I30" s="122">
        <f t="shared" si="5"/>
        <v>-7.2904571603292459E-2</v>
      </c>
      <c r="J30" s="128">
        <f t="shared" si="6"/>
        <v>75.207927185129066</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1.0799999999999999E-2</v>
      </c>
      <c r="F31" s="128">
        <f t="shared" si="2"/>
        <v>1.5659999999999998</v>
      </c>
      <c r="G31" s="122">
        <f t="shared" si="3"/>
        <v>9.5892033972182957E-3</v>
      </c>
      <c r="H31" s="128">
        <f t="shared" si="4"/>
        <v>1451.9779999999998</v>
      </c>
      <c r="I31" s="122">
        <f t="shared" si="5"/>
        <v>0.5437786655587018</v>
      </c>
      <c r="J31" s="128">
        <f t="shared" si="6"/>
        <v>112.62666514230932</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1.7151724137931038E-2</v>
      </c>
      <c r="F32" s="128">
        <f t="shared" si="2"/>
        <v>2.4870000000000005</v>
      </c>
      <c r="G32" s="122">
        <f t="shared" si="3"/>
        <v>1.6192638920075549E-2</v>
      </c>
      <c r="H32" s="128">
        <f t="shared" si="4"/>
        <v>2451.8569999999995</v>
      </c>
      <c r="I32" s="122">
        <f t="shared" si="5"/>
        <v>0.42562644096537372</v>
      </c>
      <c r="J32" s="128">
        <f t="shared" si="6"/>
        <v>105.92297044718524</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8.0482758620689671E-3</v>
      </c>
      <c r="F33" s="128">
        <f t="shared" si="2"/>
        <v>1.1670000000000003</v>
      </c>
      <c r="G33" s="122">
        <f t="shared" si="3"/>
        <v>8.0145755458399942E-3</v>
      </c>
      <c r="H33" s="128">
        <f t="shared" si="4"/>
        <v>1213.5510000000002</v>
      </c>
      <c r="I33" s="122">
        <f t="shared" si="5"/>
        <v>2.6859579011739357E-2</v>
      </c>
      <c r="J33" s="128">
        <f t="shared" si="6"/>
        <v>100.42048784787443</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5.2710344827586214E-2</v>
      </c>
      <c r="F34" s="128">
        <f t="shared" si="2"/>
        <v>7.6430000000000007</v>
      </c>
      <c r="G34" s="122">
        <f t="shared" si="3"/>
        <v>5.9421541692533254E-2</v>
      </c>
      <c r="H34" s="128">
        <f t="shared" si="4"/>
        <v>8997.491</v>
      </c>
      <c r="I34" s="122">
        <f t="shared" si="5"/>
        <v>-0.31684761184316862</v>
      </c>
      <c r="J34" s="128">
        <f t="shared" si="6"/>
        <v>88.705784680456475</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1.0068965517241381E-3</v>
      </c>
      <c r="F35" s="128">
        <f t="shared" si="2"/>
        <v>0.14600000000000002</v>
      </c>
      <c r="G35" s="122">
        <f t="shared" si="3"/>
        <v>1.0443540398103266E-3</v>
      </c>
      <c r="H35" s="128">
        <f t="shared" si="4"/>
        <v>158.13400000000004</v>
      </c>
      <c r="I35" s="122">
        <f t="shared" si="5"/>
        <v>-9.2089985183106293E-2</v>
      </c>
      <c r="J35" s="128">
        <f t="shared" si="6"/>
        <v>96.413334304428844</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0.14500000000000002</v>
      </c>
      <c r="G36" s="122">
        <f t="shared" si="3"/>
        <v>9.999999999999998E-4</v>
      </c>
      <c r="H36" s="128">
        <f t="shared" si="4"/>
        <v>151.41799999999998</v>
      </c>
      <c r="I36" s="122">
        <f t="shared" si="5"/>
        <v>-0.11127539876292017</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4.0786206896551713E-2</v>
      </c>
      <c r="F37" s="128">
        <f t="shared" si="2"/>
        <v>5.9139999999999988</v>
      </c>
      <c r="G37" s="122">
        <f t="shared" si="3"/>
        <v>4.4775918318826026E-2</v>
      </c>
      <c r="H37" s="128">
        <f t="shared" si="4"/>
        <v>6779.8799999999992</v>
      </c>
      <c r="I37" s="122">
        <f t="shared" si="5"/>
        <v>-0.46155428028604117</v>
      </c>
      <c r="J37" s="128">
        <f t="shared" si="6"/>
        <v>91.089604474740966</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4.4337931034482754E-2</v>
      </c>
      <c r="F38" s="128">
        <f t="shared" si="2"/>
        <v>6.4289999999999994</v>
      </c>
      <c r="G38" s="122">
        <f t="shared" si="3"/>
        <v>4.8331539182924078E-2</v>
      </c>
      <c r="H38" s="128">
        <f t="shared" si="4"/>
        <v>7318.2649999999985</v>
      </c>
      <c r="I38" s="122">
        <f t="shared" si="5"/>
        <v>-0.37866133231538979</v>
      </c>
      <c r="J38" s="128">
        <f t="shared" si="6"/>
        <v>91.737055728090084</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1.951724137931035E-3</v>
      </c>
      <c r="F39" s="128">
        <f t="shared" si="2"/>
        <v>0.28300000000000008</v>
      </c>
      <c r="G39" s="122">
        <f t="shared" si="3"/>
        <v>2.7091362981944023E-3</v>
      </c>
      <c r="H39" s="128">
        <f t="shared" si="4"/>
        <v>410.21200000000005</v>
      </c>
      <c r="I39" s="122">
        <f t="shared" si="5"/>
        <v>-0.35650071717989862</v>
      </c>
      <c r="J39" s="128">
        <f t="shared" si="6"/>
        <v>72.042301423956744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2.4137931034482764E-3</v>
      </c>
      <c r="F40" s="128">
        <f t="shared" si="2"/>
        <v>0.35000000000000009</v>
      </c>
      <c r="G40" s="122">
        <f t="shared" si="3"/>
        <v>2.9174734839979401E-3</v>
      </c>
      <c r="H40" s="128">
        <f t="shared" si="4"/>
        <v>441.7580000000001</v>
      </c>
      <c r="I40" s="122">
        <f t="shared" si="5"/>
        <v>-0.38125705223629403</v>
      </c>
      <c r="J40" s="128">
        <f t="shared" si="6"/>
        <v>82.735734075654776</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2.9862068965517243E-3</v>
      </c>
      <c r="F41" s="128">
        <f t="shared" si="2"/>
        <v>0.43300000000000005</v>
      </c>
      <c r="G41" s="122">
        <f t="shared" si="3"/>
        <v>3.0268990476693663E-3</v>
      </c>
      <c r="H41" s="128">
        <f t="shared" si="4"/>
        <v>458.32700000000011</v>
      </c>
      <c r="I41" s="122">
        <f t="shared" si="5"/>
        <v>-8.5222747121142639E-2</v>
      </c>
      <c r="J41" s="128">
        <f t="shared" si="6"/>
        <v>98.65564888432688</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5.4551724137931025E-3</v>
      </c>
      <c r="F42" s="128">
        <f t="shared" si="2"/>
        <v>0.79099999999999993</v>
      </c>
      <c r="G42" s="122">
        <f t="shared" si="3"/>
        <v>6.4513135822689511E-3</v>
      </c>
      <c r="H42" s="128">
        <f t="shared" si="4"/>
        <v>976.84500000000003</v>
      </c>
      <c r="I42" s="122">
        <f t="shared" si="5"/>
        <v>-0.43264095140416742</v>
      </c>
      <c r="J42" s="128">
        <f t="shared" si="6"/>
        <v>84.559095511746889</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5.4482758620689655E-3</v>
      </c>
      <c r="F43" s="128">
        <f t="shared" si="2"/>
        <v>0.79</v>
      </c>
      <c r="G43" s="122">
        <f t="shared" si="3"/>
        <v>5.7460011359283577E-3</v>
      </c>
      <c r="H43" s="128">
        <f t="shared" si="4"/>
        <v>870.048</v>
      </c>
      <c r="I43" s="122">
        <f t="shared" si="5"/>
        <v>-0.29040783872030468</v>
      </c>
      <c r="J43" s="128">
        <f t="shared" si="6"/>
        <v>94.818565697841791</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0.12767586206896553</v>
      </c>
      <c r="F44" s="128">
        <f t="shared" si="2"/>
        <v>18.513000000000002</v>
      </c>
      <c r="G44" s="122">
        <f t="shared" si="3"/>
        <v>0.19053073610799245</v>
      </c>
      <c r="H44" s="128">
        <f t="shared" si="4"/>
        <v>28849.782999999999</v>
      </c>
      <c r="I44" s="122">
        <f t="shared" si="5"/>
        <v>-0.50609017920483956</v>
      </c>
      <c r="J44" s="128">
        <f t="shared" si="6"/>
        <v>67.010638113841694</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0.21235862068965519</v>
      </c>
      <c r="F45" s="128">
        <f t="shared" si="2"/>
        <v>30.792000000000002</v>
      </c>
      <c r="G45" s="122">
        <f t="shared" si="3"/>
        <v>0.21804121702835863</v>
      </c>
      <c r="H45" s="128">
        <f t="shared" si="4"/>
        <v>33015.365000000005</v>
      </c>
      <c r="I45" s="122">
        <f t="shared" si="5"/>
        <v>-8.5637917694514717E-2</v>
      </c>
      <c r="J45" s="128">
        <f t="shared" si="6"/>
        <v>97.393797183784585</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0.30307586206896553</v>
      </c>
      <c r="F46" s="128">
        <f t="shared" si="2"/>
        <v>43.945999999999998</v>
      </c>
      <c r="G46" s="122">
        <f t="shared" si="3"/>
        <v>0.27894050245017105</v>
      </c>
      <c r="H46" s="128">
        <f t="shared" si="4"/>
        <v>42236.612999999998</v>
      </c>
      <c r="I46" s="122">
        <f t="shared" si="5"/>
        <v>0.47324866103526481</v>
      </c>
      <c r="J46" s="128">
        <f t="shared" si="6"/>
        <v>108.65251170295929</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0.31018620689655163</v>
      </c>
      <c r="F47" s="128">
        <f t="shared" si="2"/>
        <v>44.97699999999999</v>
      </c>
      <c r="G47" s="122">
        <f t="shared" si="3"/>
        <v>0.29959698318561867</v>
      </c>
      <c r="H47" s="128">
        <f t="shared" si="4"/>
        <v>45364.376000000004</v>
      </c>
      <c r="I47" s="122">
        <f t="shared" si="5"/>
        <v>0.2545469782285959</v>
      </c>
      <c r="J47" s="128">
        <f t="shared" si="6"/>
        <v>103.53448943254955</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0.4088551724137931</v>
      </c>
      <c r="F48" s="128">
        <f t="shared" si="2"/>
        <v>59.283999999999999</v>
      </c>
      <c r="G48" s="122">
        <f t="shared" si="3"/>
        <v>0.41974617945026349</v>
      </c>
      <c r="H48" s="128">
        <f t="shared" si="4"/>
        <v>63557.126999999993</v>
      </c>
      <c r="I48" s="122">
        <f t="shared" si="5"/>
        <v>-9.4210339911757601E-3</v>
      </c>
      <c r="J48" s="128">
        <f t="shared" si="6"/>
        <v>97.405335040634739</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3.9786206896551726E-2</v>
      </c>
      <c r="F49" s="128">
        <f t="shared" si="2"/>
        <v>5.7690000000000001</v>
      </c>
      <c r="G49" s="122">
        <f t="shared" si="3"/>
        <v>4.0206303081535888E-2</v>
      </c>
      <c r="H49" s="128">
        <f t="shared" si="4"/>
        <v>6087.9580000000014</v>
      </c>
      <c r="I49" s="122">
        <f t="shared" si="5"/>
        <v>-7.1144090140180333E-2</v>
      </c>
      <c r="J49" s="128">
        <f t="shared" si="6"/>
        <v>98.955148439954215</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1.4427586206896549E-2</v>
      </c>
      <c r="F50" s="128">
        <f t="shared" si="2"/>
        <v>2.0919999999999996</v>
      </c>
      <c r="G50" s="122">
        <f t="shared" si="3"/>
        <v>1.4796417863133841E-2</v>
      </c>
      <c r="H50" s="128">
        <f t="shared" si="4"/>
        <v>2240.444</v>
      </c>
      <c r="I50" s="122">
        <f t="shared" si="5"/>
        <v>-1.4519014541327386E-2</v>
      </c>
      <c r="J50" s="128">
        <f t="shared" si="6"/>
        <v>97.507290888585558</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0.22441379310344828</v>
      </c>
      <c r="F51" s="128">
        <f t="shared" si="2"/>
        <v>32.54</v>
      </c>
      <c r="G51" s="122">
        <f t="shared" si="3"/>
        <v>0.20451532842858841</v>
      </c>
      <c r="H51" s="128">
        <f t="shared" si="4"/>
        <v>30967.302</v>
      </c>
      <c r="I51" s="122">
        <f t="shared" si="5"/>
        <v>0.19700853203877691</v>
      </c>
      <c r="J51" s="128">
        <f t="shared" si="6"/>
        <v>109.72957128825085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0.14291724137931039</v>
      </c>
      <c r="F52" s="128">
        <f t="shared" si="2"/>
        <v>20.723000000000006</v>
      </c>
      <c r="G52" s="122">
        <f t="shared" si="3"/>
        <v>0.16380633081932131</v>
      </c>
      <c r="H52" s="128">
        <f t="shared" si="4"/>
        <v>24803.226999999992</v>
      </c>
      <c r="I52" s="122">
        <f t="shared" si="5"/>
        <v>-0.21601187327073199</v>
      </c>
      <c r="J52" s="128">
        <f t="shared" si="6"/>
        <v>87.247691016868188</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7.146896551724137E-2</v>
      </c>
      <c r="F53" s="128">
        <f t="shared" si="2"/>
        <v>10.363</v>
      </c>
      <c r="G53" s="122">
        <f t="shared" si="3"/>
        <v>7.1362182831631649E-2</v>
      </c>
      <c r="H53" s="128">
        <f t="shared" si="4"/>
        <v>10805.519</v>
      </c>
      <c r="I53" s="122">
        <f t="shared" si="5"/>
        <v>4.91517262023973E-3</v>
      </c>
      <c r="J53" s="128">
        <f t="shared" si="6"/>
        <v>100.14963483650949</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2.5944827586206896E-2</v>
      </c>
      <c r="F54" s="128">
        <f t="shared" si="2"/>
        <v>3.762</v>
      </c>
      <c r="G54" s="122">
        <f t="shared" si="3"/>
        <v>3.4544955025162132E-2</v>
      </c>
      <c r="H54" s="128">
        <f t="shared" si="4"/>
        <v>5230.7280000000001</v>
      </c>
      <c r="I54" s="122">
        <f t="shared" si="5"/>
        <v>-0.33383896169867899</v>
      </c>
      <c r="J54" s="128">
        <f t="shared" si="6"/>
        <v>75.104534272251882</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0.17623448275862069</v>
      </c>
      <c r="F55" s="128">
        <f t="shared" si="2"/>
        <v>25.553999999999998</v>
      </c>
      <c r="G55" s="122">
        <f t="shared" si="3"/>
        <v>0.17390801622000024</v>
      </c>
      <c r="H55" s="128">
        <f t="shared" si="4"/>
        <v>26332.803999999996</v>
      </c>
      <c r="I55" s="122">
        <f t="shared" si="5"/>
        <v>2.3086597685937411E-2</v>
      </c>
      <c r="J55" s="128">
        <f t="shared" si="6"/>
        <v>101.33775692989182</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0.18608275862068965</v>
      </c>
      <c r="F56" s="128">
        <f t="shared" si="2"/>
        <v>26.981999999999999</v>
      </c>
      <c r="G56" s="122">
        <f t="shared" si="3"/>
        <v>0.21753300136047227</v>
      </c>
      <c r="H56" s="128">
        <f t="shared" si="4"/>
        <v>32938.411999999989</v>
      </c>
      <c r="I56" s="122">
        <f t="shared" si="5"/>
        <v>-0.34550231001539661</v>
      </c>
      <c r="J56" s="128">
        <f t="shared" si="6"/>
        <v>85.542311951248877</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0.2412551724137931</v>
      </c>
      <c r="F57" s="128">
        <f t="shared" si="2"/>
        <v>34.981999999999999</v>
      </c>
      <c r="G57" s="122">
        <f t="shared" si="3"/>
        <v>0.26363936255927295</v>
      </c>
      <c r="H57" s="128">
        <f t="shared" si="4"/>
        <v>39919.744999999995</v>
      </c>
      <c r="I57" s="122">
        <f t="shared" si="5"/>
        <v>-0.23914403323712391</v>
      </c>
      <c r="J57" s="128">
        <f t="shared" si="6"/>
        <v>91.50954169810386</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0.28004137931034478</v>
      </c>
      <c r="F58" s="128">
        <f t="shared" si="2"/>
        <v>40.605999999999995</v>
      </c>
      <c r="G58" s="122">
        <f t="shared" si="3"/>
        <v>0.30413530095497232</v>
      </c>
      <c r="H58" s="128">
        <f t="shared" si="4"/>
        <v>46051.559000000001</v>
      </c>
      <c r="I58" s="122">
        <f t="shared" si="5"/>
        <v>-0.25879988588102165</v>
      </c>
      <c r="J58" s="128">
        <f t="shared" si="6"/>
        <v>92.077893763409364</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9.935172413793103E-2</v>
      </c>
      <c r="F59" s="128">
        <f t="shared" si="2"/>
        <v>14.405999999999999</v>
      </c>
      <c r="G59" s="122">
        <f t="shared" si="3"/>
        <v>0.11783931897132441</v>
      </c>
      <c r="H59" s="128">
        <f t="shared" si="4"/>
        <v>17842.993999999999</v>
      </c>
      <c r="I59" s="122">
        <f t="shared" si="5"/>
        <v>-0.31521116198181076</v>
      </c>
      <c r="J59" s="128">
        <f t="shared" si="6"/>
        <v>84.311183232574322</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8.2096551724137934E-2</v>
      </c>
      <c r="F60" s="128">
        <f t="shared" si="2"/>
        <v>11.904</v>
      </c>
      <c r="G60" s="122">
        <f t="shared" si="3"/>
        <v>0.10279933033060798</v>
      </c>
      <c r="H60" s="128">
        <f t="shared" si="4"/>
        <v>15565.668999999998</v>
      </c>
      <c r="I60" s="122">
        <f t="shared" si="5"/>
        <v>-0.30408374440308517</v>
      </c>
      <c r="J60" s="128">
        <f t="shared" si="6"/>
        <v>79.860979113493414</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6.5131034482758629E-2</v>
      </c>
      <c r="F61" s="128">
        <f t="shared" si="2"/>
        <v>9.4440000000000008</v>
      </c>
      <c r="G61" s="122">
        <f t="shared" si="3"/>
        <v>8.6698034579772557E-2</v>
      </c>
      <c r="H61" s="128">
        <f t="shared" si="4"/>
        <v>13127.643</v>
      </c>
      <c r="I61" s="122">
        <f t="shared" si="5"/>
        <v>-0.50436454876189418</v>
      </c>
      <c r="J61" s="128">
        <f t="shared" si="6"/>
        <v>75.124003443042625</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4.3089655172413789E-2</v>
      </c>
      <c r="F62" s="128">
        <f t="shared" si="2"/>
        <v>6.2479999999999993</v>
      </c>
      <c r="G62" s="122">
        <f t="shared" si="3"/>
        <v>5.9826843572098436E-2</v>
      </c>
      <c r="H62" s="128">
        <f t="shared" si="4"/>
        <v>9058.8610000000008</v>
      </c>
      <c r="I62" s="122">
        <f t="shared" si="5"/>
        <v>-0.48110591842720773</v>
      </c>
      <c r="J62" s="128">
        <f t="shared" si="6"/>
        <v>72.023948782264682</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8.2958620689655177E-2</v>
      </c>
      <c r="F63" s="128">
        <f t="shared" si="2"/>
        <v>12.029</v>
      </c>
      <c r="G63" s="122">
        <f t="shared" si="3"/>
        <v>0.10331892509477078</v>
      </c>
      <c r="H63" s="128">
        <f t="shared" si="4"/>
        <v>15644.345000000001</v>
      </c>
      <c r="I63" s="122">
        <f t="shared" si="5"/>
        <v>-0.33718597241277398</v>
      </c>
      <c r="J63" s="128">
        <f t="shared" si="6"/>
        <v>80.2937318729944</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0.14303448275862074</v>
      </c>
      <c r="F64" s="128">
        <f t="shared" si="2"/>
        <v>20.740000000000006</v>
      </c>
      <c r="G64" s="122">
        <f t="shared" si="3"/>
        <v>0.1630484684779881</v>
      </c>
      <c r="H64" s="128">
        <f t="shared" si="4"/>
        <v>24688.473000000002</v>
      </c>
      <c r="I64" s="122">
        <f t="shared" si="5"/>
        <v>-0.49020484832925082</v>
      </c>
      <c r="J64" s="128">
        <f t="shared" si="6"/>
        <v>87.725131118254396</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0.20862068965517241</v>
      </c>
      <c r="F65" s="128">
        <f t="shared" si="2"/>
        <v>30.25</v>
      </c>
      <c r="G65" s="122">
        <f t="shared" si="3"/>
        <v>0.2385151699269572</v>
      </c>
      <c r="H65" s="128">
        <f t="shared" si="4"/>
        <v>36115.490000000005</v>
      </c>
      <c r="I65" s="122">
        <f t="shared" si="5"/>
        <v>-0.38556725534171832</v>
      </c>
      <c r="J65" s="128">
        <f t="shared" si="6"/>
        <v>87.466423925597823</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6.8096551724137935E-2</v>
      </c>
      <c r="F66" s="128">
        <f t="shared" si="2"/>
        <v>9.8740000000000006</v>
      </c>
      <c r="G66" s="122">
        <f t="shared" si="3"/>
        <v>8.6933284021714755E-2</v>
      </c>
      <c r="H66" s="128">
        <f t="shared" si="4"/>
        <v>13163.264000000005</v>
      </c>
      <c r="I66" s="122">
        <f t="shared" si="5"/>
        <v>-0.54133090706742681</v>
      </c>
      <c r="J66" s="128">
        <f t="shared" si="6"/>
        <v>78.331967428181287</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6.352413793103448E-2</v>
      </c>
      <c r="F67" s="128">
        <f t="shared" si="2"/>
        <v>9.2110000000000003</v>
      </c>
      <c r="G67" s="122">
        <f t="shared" si="3"/>
        <v>8.5643120368780468E-2</v>
      </c>
      <c r="H67" s="128">
        <f t="shared" si="4"/>
        <v>12967.91</v>
      </c>
      <c r="I67" s="122">
        <f t="shared" si="5"/>
        <v>-0.44672847986819164</v>
      </c>
      <c r="J67" s="128">
        <f t="shared" si="6"/>
        <v>74.173077367450716</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0.11676551724137932</v>
      </c>
      <c r="F68" s="128">
        <f t="shared" si="2"/>
        <v>16.931000000000001</v>
      </c>
      <c r="G68" s="122">
        <f t="shared" si="3"/>
        <v>0.13351336697090171</v>
      </c>
      <c r="H68" s="128">
        <f t="shared" si="4"/>
        <v>20216.326999999997</v>
      </c>
      <c r="I68" s="122">
        <f t="shared" si="5"/>
        <v>-0.23957991097693615</v>
      </c>
      <c r="J68" s="128">
        <f t="shared" si="6"/>
        <v>87.456050199698382</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0.1199793103448276</v>
      </c>
      <c r="F69" s="128">
        <f t="shared" si="2"/>
        <v>17.397000000000002</v>
      </c>
      <c r="G69" s="122">
        <f t="shared" si="3"/>
        <v>0.13635804858074999</v>
      </c>
      <c r="H69" s="128">
        <f t="shared" si="4"/>
        <v>20647.063000000002</v>
      </c>
      <c r="I69" s="122">
        <f t="shared" si="5"/>
        <v>-0.23425094982047356</v>
      </c>
      <c r="J69" s="128">
        <f t="shared" si="6"/>
        <v>87.98843309478498</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5.227586206896552E-2</v>
      </c>
      <c r="F70" s="128">
        <f t="shared" si="2"/>
        <v>7.58</v>
      </c>
      <c r="G70" s="122">
        <f t="shared" si="3"/>
        <v>5.8459846253417685E-2</v>
      </c>
      <c r="H70" s="128">
        <f t="shared" si="4"/>
        <v>8851.8729999999996</v>
      </c>
      <c r="I70" s="122">
        <f t="shared" si="5"/>
        <v>-0.16787113398927153</v>
      </c>
      <c r="J70" s="128">
        <f t="shared" si="6"/>
        <v>89.421826123788961</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4.1337931034482765E-2</v>
      </c>
      <c r="F71" s="128">
        <f t="shared" si="2"/>
        <v>5.9940000000000007</v>
      </c>
      <c r="G71" s="122">
        <f t="shared" si="3"/>
        <v>4.6186285646356427E-2</v>
      </c>
      <c r="H71" s="128">
        <f t="shared" si="4"/>
        <v>6993.4349999999977</v>
      </c>
      <c r="I71" s="122">
        <f t="shared" si="5"/>
        <v>-0.21245373577551313</v>
      </c>
      <c r="J71" s="128">
        <f t="shared" si="6"/>
        <v>89.50260982448988</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3.0427586206896551E-2</v>
      </c>
      <c r="F72" s="128">
        <f t="shared" si="2"/>
        <v>4.4119999999999999</v>
      </c>
      <c r="G72" s="122">
        <f t="shared" si="3"/>
        <v>3.345690076477037E-2</v>
      </c>
      <c r="H72" s="128">
        <f t="shared" si="4"/>
        <v>5065.9769999999999</v>
      </c>
      <c r="I72" s="122">
        <f t="shared" si="5"/>
        <v>-0.16553860299013845</v>
      </c>
      <c r="J72" s="128">
        <f t="shared" si="6"/>
        <v>90.945621116634797</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2.9379310344827592E-2</v>
      </c>
      <c r="F73" s="128">
        <f t="shared" ref="F73:F136" si="8">SUMPRODUCT($K$2:$AI$2,$K73:$AI73)</f>
        <v>4.2600000000000007</v>
      </c>
      <c r="G73" s="122">
        <f t="shared" ref="G73:G136" si="9">SUMPRODUCT($K$3:$AI$3,$K73:$AI73)/$J$3</f>
        <v>3.2252149678373768E-2</v>
      </c>
      <c r="H73" s="128">
        <f t="shared" ref="H73:H136" si="10">SUMPRODUCT($K$3:$AI$3,$K73:$AI73)</f>
        <v>4883.5559999999996</v>
      </c>
      <c r="I73" s="122">
        <f t="shared" ref="I73:I136" si="11">CORREL($K$4:$AI$4,$K73:$AI73)</f>
        <v>-0.18815529742188747</v>
      </c>
      <c r="J73" s="128">
        <f t="shared" si="6"/>
        <v>91.09256479895194</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1.2393103448275862E-2</v>
      </c>
      <c r="F74" s="128">
        <f t="shared" si="8"/>
        <v>1.7969999999999999</v>
      </c>
      <c r="G74" s="122">
        <f t="shared" si="9"/>
        <v>1.5540827378515107E-2</v>
      </c>
      <c r="H74" s="128">
        <f t="shared" si="10"/>
        <v>2353.1610000000005</v>
      </c>
      <c r="I74" s="122">
        <f t="shared" si="11"/>
        <v>-0.44184770225209291</v>
      </c>
      <c r="J74" s="128">
        <f t="shared" ref="J74:J137" si="12">$E74/$G74*100</f>
        <v>79.745454642968923</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4.493793103448275E-2</v>
      </c>
      <c r="F75" s="128">
        <f t="shared" si="8"/>
        <v>6.5159999999999991</v>
      </c>
      <c r="G75" s="122">
        <f t="shared" si="9"/>
        <v>5.614545166360671E-2</v>
      </c>
      <c r="H75" s="128">
        <f t="shared" si="10"/>
        <v>8501.4320000000007</v>
      </c>
      <c r="I75" s="122">
        <f t="shared" si="11"/>
        <v>-0.37820367614098116</v>
      </c>
      <c r="J75" s="128">
        <f t="shared" si="12"/>
        <v>80.038417544000922</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7.9241379310344834E-3</v>
      </c>
      <c r="F76" s="128">
        <f t="shared" si="8"/>
        <v>1.149</v>
      </c>
      <c r="G76" s="122">
        <f t="shared" si="9"/>
        <v>9.9364012204625606E-3</v>
      </c>
      <c r="H76" s="128">
        <f t="shared" si="10"/>
        <v>1504.55</v>
      </c>
      <c r="I76" s="122">
        <f t="shared" si="11"/>
        <v>-0.45989434125545214</v>
      </c>
      <c r="J76" s="128">
        <f t="shared" si="12"/>
        <v>79.748570485618913</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4.6172413793103453E-2</v>
      </c>
      <c r="F77" s="128">
        <f t="shared" si="8"/>
        <v>6.6950000000000003</v>
      </c>
      <c r="G77" s="122">
        <f t="shared" si="9"/>
        <v>5.4027539658428977E-2</v>
      </c>
      <c r="H77" s="128">
        <f t="shared" si="10"/>
        <v>8180.7419999999993</v>
      </c>
      <c r="I77" s="122">
        <f t="shared" si="11"/>
        <v>-0.22018449606969639</v>
      </c>
      <c r="J77" s="128">
        <f t="shared" si="12"/>
        <v>85.460885476209128</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3.0206896551724136E-2</v>
      </c>
      <c r="F78" s="128">
        <f t="shared" si="8"/>
        <v>4.38</v>
      </c>
      <c r="G78" s="122">
        <f t="shared" si="9"/>
        <v>3.7934168989155852E-2</v>
      </c>
      <c r="H78" s="128">
        <f t="shared" si="10"/>
        <v>5743.9160000000011</v>
      </c>
      <c r="I78" s="122">
        <f t="shared" si="11"/>
        <v>-0.31962549820910857</v>
      </c>
      <c r="J78" s="128">
        <f t="shared" si="12"/>
        <v>79.629783271011704</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7.4275862068965512E-2</v>
      </c>
      <c r="F79" s="128">
        <f t="shared" si="8"/>
        <v>10.77</v>
      </c>
      <c r="G79" s="122">
        <f t="shared" si="9"/>
        <v>8.5584395514403833E-2</v>
      </c>
      <c r="H79" s="128">
        <f t="shared" si="10"/>
        <v>12959.018</v>
      </c>
      <c r="I79" s="122">
        <f t="shared" si="11"/>
        <v>-0.42394366426663244</v>
      </c>
      <c r="J79" s="128">
        <f t="shared" si="12"/>
        <v>86.786687716296257</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5.7241379310344835E-2</v>
      </c>
      <c r="F80" s="128">
        <f t="shared" si="8"/>
        <v>8.3000000000000007</v>
      </c>
      <c r="G80" s="122">
        <f t="shared" si="9"/>
        <v>7.860336287627627E-2</v>
      </c>
      <c r="H80" s="128">
        <f t="shared" si="10"/>
        <v>11901.964</v>
      </c>
      <c r="I80" s="122">
        <f t="shared" si="11"/>
        <v>-0.43480382288458258</v>
      </c>
      <c r="J80" s="128">
        <f t="shared" si="12"/>
        <v>72.8230666166844</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0.31704827586206902</v>
      </c>
      <c r="F81" s="128">
        <f t="shared" si="8"/>
        <v>45.972000000000008</v>
      </c>
      <c r="G81" s="122">
        <f t="shared" si="9"/>
        <v>0.37014716216037724</v>
      </c>
      <c r="H81" s="128">
        <f t="shared" si="10"/>
        <v>56046.942999999999</v>
      </c>
      <c r="I81" s="122">
        <f t="shared" si="11"/>
        <v>-0.45149660556833821</v>
      </c>
      <c r="J81" s="128">
        <f t="shared" si="12"/>
        <v>85.654655302935552</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0.17547586206896554</v>
      </c>
      <c r="F82" s="128">
        <f t="shared" si="8"/>
        <v>25.444000000000003</v>
      </c>
      <c r="G82" s="122">
        <f t="shared" si="9"/>
        <v>0.23334947628419345</v>
      </c>
      <c r="H82" s="128">
        <f t="shared" si="10"/>
        <v>35333.311000000002</v>
      </c>
      <c r="I82" s="122">
        <f t="shared" si="11"/>
        <v>-0.51863910419765213</v>
      </c>
      <c r="J82" s="128">
        <f t="shared" si="12"/>
        <v>75.198738331538252</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9.5344827586206909E-2</v>
      </c>
      <c r="F83" s="128">
        <f t="shared" si="8"/>
        <v>13.825000000000001</v>
      </c>
      <c r="G83" s="122">
        <f t="shared" si="9"/>
        <v>0.13619121240539428</v>
      </c>
      <c r="H83" s="128">
        <f t="shared" si="10"/>
        <v>20621.800999999992</v>
      </c>
      <c r="I83" s="122">
        <f t="shared" si="11"/>
        <v>-0.47197165429969723</v>
      </c>
      <c r="J83" s="128">
        <f t="shared" si="12"/>
        <v>70.008061388276815</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1.9951724137931032E-2</v>
      </c>
      <c r="F84" s="128">
        <f t="shared" si="8"/>
        <v>2.8929999999999998</v>
      </c>
      <c r="G84" s="122">
        <f t="shared" si="9"/>
        <v>3.100067363193279E-2</v>
      </c>
      <c r="H84" s="128">
        <f t="shared" si="10"/>
        <v>4694.0599999999995</v>
      </c>
      <c r="I84" s="122">
        <f t="shared" si="11"/>
        <v>-0.41989126536771049</v>
      </c>
      <c r="J84" s="128">
        <f t="shared" si="12"/>
        <v>64.359001919814432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0.11252413793103448</v>
      </c>
      <c r="F85" s="128">
        <f t="shared" si="8"/>
        <v>16.315999999999999</v>
      </c>
      <c r="G85" s="122">
        <f t="shared" si="9"/>
        <v>0.13392666657861022</v>
      </c>
      <c r="H85" s="128">
        <f t="shared" si="10"/>
        <v>20278.907999999999</v>
      </c>
      <c r="I85" s="122">
        <f t="shared" si="11"/>
        <v>-0.46875638721039709</v>
      </c>
      <c r="J85" s="128">
        <f t="shared" si="12"/>
        <v>84.019217983736496</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0.25913793103448274</v>
      </c>
      <c r="F86" s="128">
        <f t="shared" si="8"/>
        <v>37.574999999999996</v>
      </c>
      <c r="G86" s="122">
        <f t="shared" si="9"/>
        <v>0.30027916099803198</v>
      </c>
      <c r="H86" s="128">
        <f t="shared" si="10"/>
        <v>45467.670000000006</v>
      </c>
      <c r="I86" s="122">
        <f t="shared" si="11"/>
        <v>-0.34666945617648565</v>
      </c>
      <c r="J86" s="128">
        <f t="shared" si="12"/>
        <v>86.299005956054714</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0.34909655172413789</v>
      </c>
      <c r="F87" s="128">
        <f t="shared" si="8"/>
        <v>50.618999999999993</v>
      </c>
      <c r="G87" s="122">
        <f t="shared" si="9"/>
        <v>0.38837125705002062</v>
      </c>
      <c r="H87" s="128">
        <f t="shared" si="10"/>
        <v>58806.399000000019</v>
      </c>
      <c r="I87" s="122">
        <f t="shared" si="11"/>
        <v>-0.360034532136848</v>
      </c>
      <c r="J87" s="128">
        <f t="shared" si="12"/>
        <v>89.887329555692546</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0.36061379310344827</v>
      </c>
      <c r="F88" s="128">
        <f t="shared" si="8"/>
        <v>52.289000000000001</v>
      </c>
      <c r="G88" s="122">
        <f t="shared" si="9"/>
        <v>0.40960850757505707</v>
      </c>
      <c r="H88" s="128">
        <f t="shared" si="10"/>
        <v>62022.100999999988</v>
      </c>
      <c r="I88" s="122">
        <f t="shared" si="11"/>
        <v>-0.51166386767935268</v>
      </c>
      <c r="J88" s="128">
        <f t="shared" si="12"/>
        <v>88.038648229826876</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4.2827586206896561E-3</v>
      </c>
      <c r="F89" s="128">
        <f t="shared" si="8"/>
        <v>0.62100000000000011</v>
      </c>
      <c r="G89" s="122">
        <f t="shared" si="9"/>
        <v>3.9851404720706914E-3</v>
      </c>
      <c r="H89" s="128">
        <f t="shared" si="10"/>
        <v>603.42199999999991</v>
      </c>
      <c r="I89" s="122">
        <f t="shared" si="11"/>
        <v>0.33074021313247803</v>
      </c>
      <c r="J89" s="128">
        <f t="shared" si="12"/>
        <v>107.46819718664324</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2.4434482758620694E-2</v>
      </c>
      <c r="F90" s="128">
        <f t="shared" si="8"/>
        <v>3.5430000000000006</v>
      </c>
      <c r="G90" s="122">
        <f t="shared" si="9"/>
        <v>2.3528635961378438E-2</v>
      </c>
      <c r="H90" s="128">
        <f t="shared" si="10"/>
        <v>3562.6590000000001</v>
      </c>
      <c r="I90" s="122">
        <f t="shared" si="11"/>
        <v>0.26582789910962373</v>
      </c>
      <c r="J90" s="128">
        <f t="shared" si="12"/>
        <v>103.84997582830206</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2.3137931034482764E-2</v>
      </c>
      <c r="F91" s="128">
        <f t="shared" si="8"/>
        <v>3.3550000000000009</v>
      </c>
      <c r="G91" s="122">
        <f t="shared" si="9"/>
        <v>2.4751376982921451E-2</v>
      </c>
      <c r="H91" s="128">
        <f t="shared" si="10"/>
        <v>3747.8040000000001</v>
      </c>
      <c r="I91" s="122">
        <f t="shared" si="11"/>
        <v>-0.16929811218090565</v>
      </c>
      <c r="J91" s="128">
        <f t="shared" si="12"/>
        <v>93.481389138260994</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1.2275862068965518E-2</v>
      </c>
      <c r="F92" s="128">
        <f t="shared" si="8"/>
        <v>1.78</v>
      </c>
      <c r="G92" s="122">
        <f t="shared" si="9"/>
        <v>1.2989499266929957E-2</v>
      </c>
      <c r="H92" s="128">
        <f t="shared" si="10"/>
        <v>1966.8440000000003</v>
      </c>
      <c r="I92" s="122">
        <f t="shared" si="11"/>
        <v>-0.18510540716404808</v>
      </c>
      <c r="J92" s="128">
        <f t="shared" si="12"/>
        <v>94.506045357873859</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0.93621379310344832</v>
      </c>
      <c r="F93" s="128">
        <f t="shared" si="8"/>
        <v>135.751</v>
      </c>
      <c r="G93" s="122">
        <f t="shared" si="9"/>
        <v>0.93519087558942804</v>
      </c>
      <c r="H93" s="128">
        <f t="shared" si="10"/>
        <v>141604.73200000002</v>
      </c>
      <c r="I93" s="122">
        <f t="shared" si="11"/>
        <v>3.0093833030838475E-2</v>
      </c>
      <c r="J93" s="128">
        <f t="shared" si="12"/>
        <v>100.10938061316901</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0.95340689655172417</v>
      </c>
      <c r="F94" s="128">
        <f t="shared" si="8"/>
        <v>138.244</v>
      </c>
      <c r="G94" s="122">
        <f t="shared" si="9"/>
        <v>0.95288240499808485</v>
      </c>
      <c r="H94" s="128">
        <f t="shared" si="10"/>
        <v>144283.54800000001</v>
      </c>
      <c r="I94" s="122">
        <f t="shared" si="11"/>
        <v>5.7058452731434575E-2</v>
      </c>
      <c r="J94" s="128">
        <f t="shared" si="12"/>
        <v>100.05504263179677</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1.4986206896551724E-2</v>
      </c>
      <c r="F95" s="128">
        <f t="shared" si="8"/>
        <v>2.173</v>
      </c>
      <c r="G95" s="122">
        <f t="shared" si="9"/>
        <v>1.5396161618829996E-2</v>
      </c>
      <c r="H95" s="128">
        <f t="shared" si="10"/>
        <v>2331.2560000000003</v>
      </c>
      <c r="I95" s="122">
        <f t="shared" si="11"/>
        <v>-8.8093312098202217E-2</v>
      </c>
      <c r="J95" s="128">
        <f t="shared" si="12"/>
        <v>97.337292680944032</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1.4179310344827587E-2</v>
      </c>
      <c r="F96" s="128">
        <f t="shared" si="8"/>
        <v>2.056</v>
      </c>
      <c r="G96" s="122">
        <f t="shared" si="9"/>
        <v>1.4301496519568347E-2</v>
      </c>
      <c r="H96" s="128">
        <f t="shared" si="10"/>
        <v>2165.5039999999999</v>
      </c>
      <c r="I96" s="122">
        <f t="shared" si="11"/>
        <v>-4.9782916131583928E-2</v>
      </c>
      <c r="J96" s="128">
        <f t="shared" si="12"/>
        <v>99.145640635764408</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1.1903448275862068E-2</v>
      </c>
      <c r="F97" s="128">
        <f t="shared" si="8"/>
        <v>1.7259999999999998</v>
      </c>
      <c r="G97" s="122">
        <f t="shared" si="9"/>
        <v>1.1988845447701065E-2</v>
      </c>
      <c r="H97" s="128">
        <f t="shared" si="10"/>
        <v>1815.327</v>
      </c>
      <c r="I97" s="122">
        <f t="shared" si="11"/>
        <v>-3.5462968726802271E-3</v>
      </c>
      <c r="J97" s="128">
        <f t="shared" si="12"/>
        <v>99.287694780856711</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4.1655172413793112E-3</v>
      </c>
      <c r="F98" s="128">
        <f t="shared" si="8"/>
        <v>0.60400000000000009</v>
      </c>
      <c r="G98" s="122">
        <f t="shared" si="9"/>
        <v>3.9721235256046181E-3</v>
      </c>
      <c r="H98" s="128">
        <f t="shared" si="10"/>
        <v>601.45100000000002</v>
      </c>
      <c r="I98" s="122">
        <f t="shared" si="11"/>
        <v>0.15560392427658323</v>
      </c>
      <c r="J98" s="128">
        <f t="shared" si="12"/>
        <v>104.86877395750818</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1.6551724137931038E-3</v>
      </c>
      <c r="F99" s="128">
        <f t="shared" si="8"/>
        <v>0.24000000000000005</v>
      </c>
      <c r="G99" s="122">
        <f t="shared" si="9"/>
        <v>1.8095999154657968E-3</v>
      </c>
      <c r="H99" s="128">
        <f t="shared" si="10"/>
        <v>274.00600000000003</v>
      </c>
      <c r="I99" s="122">
        <f t="shared" si="11"/>
        <v>-0.5321439084923566</v>
      </c>
      <c r="J99" s="128">
        <f t="shared" si="12"/>
        <v>91.466207510683773</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0.96616551724137945</v>
      </c>
      <c r="F100" s="128">
        <f t="shared" si="8"/>
        <v>140.09400000000002</v>
      </c>
      <c r="G100" s="122">
        <f t="shared" si="9"/>
        <v>0.96669773078497934</v>
      </c>
      <c r="H100" s="128">
        <f t="shared" si="10"/>
        <v>146375.43700000001</v>
      </c>
      <c r="I100" s="122">
        <f t="shared" si="11"/>
        <v>-0.16658263661495276</v>
      </c>
      <c r="J100" s="128">
        <f t="shared" si="12"/>
        <v>99.944945195726518</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2.439310344827586E-2</v>
      </c>
      <c r="F101" s="128">
        <f t="shared" si="8"/>
        <v>3.5369999999999999</v>
      </c>
      <c r="G101" s="122">
        <f t="shared" si="9"/>
        <v>2.4247163481224163E-2</v>
      </c>
      <c r="H101" s="128">
        <f t="shared" si="10"/>
        <v>3671.4570000000003</v>
      </c>
      <c r="I101" s="122">
        <f t="shared" si="11"/>
        <v>0.10530010380627813</v>
      </c>
      <c r="J101" s="128">
        <f t="shared" si="12"/>
        <v>100.60188469948126</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6.1586206896551724E-3</v>
      </c>
      <c r="F102" s="128">
        <f t="shared" si="8"/>
        <v>0.89300000000000002</v>
      </c>
      <c r="G102" s="122">
        <f t="shared" si="9"/>
        <v>5.876381936097427E-3</v>
      </c>
      <c r="H102" s="128">
        <f t="shared" si="10"/>
        <v>889.79000000000019</v>
      </c>
      <c r="I102" s="122">
        <f t="shared" si="11"/>
        <v>0.27851699030877247</v>
      </c>
      <c r="J102" s="128">
        <f t="shared" si="12"/>
        <v>104.80293412897501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1.9517241379310346E-3</v>
      </c>
      <c r="F103" s="128">
        <f t="shared" si="8"/>
        <v>0.28300000000000003</v>
      </c>
      <c r="G103" s="122">
        <f t="shared" si="9"/>
        <v>1.8053401841260619E-3</v>
      </c>
      <c r="H103" s="128">
        <f t="shared" si="10"/>
        <v>273.36100000000005</v>
      </c>
      <c r="I103" s="122">
        <f t="shared" si="11"/>
        <v>0.20677568460915091</v>
      </c>
      <c r="J103" s="128">
        <f t="shared" si="12"/>
        <v>108.10838616965893</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0.14500000000000002</v>
      </c>
      <c r="G104" s="122">
        <f t="shared" si="9"/>
        <v>1.0003764413742092E-3</v>
      </c>
      <c r="H104" s="128">
        <f t="shared" si="10"/>
        <v>151.47499999999999</v>
      </c>
      <c r="I104" s="122">
        <f t="shared" si="11"/>
        <v>-0.1112753987629201</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0.15779310344827585</v>
      </c>
      <c r="F107" s="128">
        <f t="shared" si="8"/>
        <v>22.88</v>
      </c>
      <c r="G107" s="122">
        <f t="shared" si="9"/>
        <v>0.1726624641720271</v>
      </c>
      <c r="H107" s="128">
        <f t="shared" si="10"/>
        <v>26144.204999999998</v>
      </c>
      <c r="I107" s="122">
        <f t="shared" si="11"/>
        <v>-0.44945757992734464</v>
      </c>
      <c r="J107" s="128">
        <f t="shared" si="12"/>
        <v>91.388191524397214</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0.13633103448275863</v>
      </c>
      <c r="F108" s="128">
        <f t="shared" si="8"/>
        <v>19.768000000000001</v>
      </c>
      <c r="G108" s="122">
        <f t="shared" si="9"/>
        <v>0.14815356826797341</v>
      </c>
      <c r="H108" s="128">
        <f t="shared" si="10"/>
        <v>22433.116999999998</v>
      </c>
      <c r="I108" s="122">
        <f t="shared" si="11"/>
        <v>-0.44330705976824336</v>
      </c>
      <c r="J108" s="128">
        <f t="shared" si="12"/>
        <v>92.0200816467473</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0.13697241379310346</v>
      </c>
      <c r="F109" s="128">
        <f t="shared" si="8"/>
        <v>19.861000000000001</v>
      </c>
      <c r="G109" s="122">
        <f t="shared" si="9"/>
        <v>0.14999097861548827</v>
      </c>
      <c r="H109" s="128">
        <f t="shared" si="10"/>
        <v>22711.334000000003</v>
      </c>
      <c r="I109" s="122">
        <f t="shared" si="11"/>
        <v>-0.36772054723023961</v>
      </c>
      <c r="J109" s="128">
        <f t="shared" si="12"/>
        <v>91.320434773774792</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9.2620689655172408E-2</v>
      </c>
      <c r="F110" s="128">
        <f t="shared" si="8"/>
        <v>13.43</v>
      </c>
      <c r="G110" s="122">
        <f t="shared" si="9"/>
        <v>0.10072059464528656</v>
      </c>
      <c r="H110" s="128">
        <f t="shared" si="10"/>
        <v>15250.911</v>
      </c>
      <c r="I110" s="122">
        <f t="shared" si="11"/>
        <v>-0.39777561839504028</v>
      </c>
      <c r="J110" s="128">
        <f t="shared" si="12"/>
        <v>91.958044907657623</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0.20234482758620689</v>
      </c>
      <c r="F111" s="128">
        <f t="shared" si="8"/>
        <v>29.34</v>
      </c>
      <c r="G111" s="122">
        <f t="shared" si="9"/>
        <v>0.21536804078775315</v>
      </c>
      <c r="H111" s="128">
        <f t="shared" si="10"/>
        <v>32610.598000000005</v>
      </c>
      <c r="I111" s="122">
        <f t="shared" si="11"/>
        <v>-0.58383510464286914</v>
      </c>
      <c r="J111" s="128">
        <f t="shared" si="12"/>
        <v>93.953042821993847</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0.12870344827586208</v>
      </c>
      <c r="F112" s="128">
        <f t="shared" si="8"/>
        <v>18.662000000000003</v>
      </c>
      <c r="G112" s="122">
        <f t="shared" si="9"/>
        <v>0.1416263390085723</v>
      </c>
      <c r="H112" s="128">
        <f t="shared" si="10"/>
        <v>21444.777000000002</v>
      </c>
      <c r="I112" s="122">
        <f t="shared" si="11"/>
        <v>-0.49975340163248833</v>
      </c>
      <c r="J112" s="128">
        <f t="shared" si="12"/>
        <v>90.8753620102204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0.16049655172413793</v>
      </c>
      <c r="F113" s="128">
        <f t="shared" si="8"/>
        <v>23.271999999999998</v>
      </c>
      <c r="G113" s="122">
        <f t="shared" si="9"/>
        <v>0.1740647016867215</v>
      </c>
      <c r="H113" s="128">
        <f t="shared" si="10"/>
        <v>26356.528999999995</v>
      </c>
      <c r="I113" s="122">
        <f t="shared" si="11"/>
        <v>-0.40491434978410834</v>
      </c>
      <c r="J113" s="128">
        <f t="shared" si="12"/>
        <v>92.205111185033203</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9.9303448275862086E-2</v>
      </c>
      <c r="F114" s="128">
        <f t="shared" si="8"/>
        <v>14.399000000000003</v>
      </c>
      <c r="G114" s="122">
        <f t="shared" si="9"/>
        <v>0.11057459483020511</v>
      </c>
      <c r="H114" s="128">
        <f t="shared" si="10"/>
        <v>16742.983999999997</v>
      </c>
      <c r="I114" s="122">
        <f t="shared" si="11"/>
        <v>-0.38203637033705568</v>
      </c>
      <c r="J114" s="128">
        <f t="shared" si="12"/>
        <v>89.806748492589421</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0.18871034482758617</v>
      </c>
      <c r="F115" s="128">
        <f t="shared" si="8"/>
        <v>27.362999999999996</v>
      </c>
      <c r="G115" s="122">
        <f t="shared" si="9"/>
        <v>0.20138220026681111</v>
      </c>
      <c r="H115" s="128">
        <f t="shared" si="10"/>
        <v>30492.890000000003</v>
      </c>
      <c r="I115" s="122">
        <f t="shared" si="11"/>
        <v>-0.47065086162245318</v>
      </c>
      <c r="J115" s="128">
        <f t="shared" si="12"/>
        <v>93.707559346140812</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0.15736551724137926</v>
      </c>
      <c r="F116" s="128">
        <f t="shared" si="8"/>
        <v>22.817999999999994</v>
      </c>
      <c r="G116" s="122">
        <f t="shared" si="9"/>
        <v>0.17066140749448547</v>
      </c>
      <c r="H116" s="128">
        <f t="shared" si="10"/>
        <v>25841.208999999999</v>
      </c>
      <c r="I116" s="122">
        <f t="shared" si="11"/>
        <v>-0.49303026879652284</v>
      </c>
      <c r="J116" s="128">
        <f t="shared" si="12"/>
        <v>92.209199227695436</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8.2820689655172433E-2</v>
      </c>
      <c r="F117" s="128">
        <f t="shared" si="8"/>
        <v>12.009000000000002</v>
      </c>
      <c r="G117" s="122">
        <f t="shared" si="9"/>
        <v>9.6739951657002457E-2</v>
      </c>
      <c r="H117" s="128">
        <f t="shared" si="10"/>
        <v>14648.169999999998</v>
      </c>
      <c r="I117" s="122">
        <f t="shared" si="11"/>
        <v>-0.4878559004749774</v>
      </c>
      <c r="J117" s="128">
        <f t="shared" si="12"/>
        <v>85.611671534443559</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0.14026206896551727</v>
      </c>
      <c r="F118" s="128">
        <f t="shared" si="8"/>
        <v>20.338000000000005</v>
      </c>
      <c r="G118" s="122">
        <f t="shared" si="9"/>
        <v>0.14972517137988878</v>
      </c>
      <c r="H118" s="128">
        <f t="shared" si="10"/>
        <v>22671.085999999999</v>
      </c>
      <c r="I118" s="122">
        <f t="shared" si="11"/>
        <v>-0.3847937240052367</v>
      </c>
      <c r="J118" s="128">
        <f t="shared" si="12"/>
        <v>93.679685034147425</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6.7958620689655164E-2</v>
      </c>
      <c r="F119" s="128">
        <f t="shared" si="8"/>
        <v>9.8539999999999992</v>
      </c>
      <c r="G119" s="122">
        <f t="shared" si="9"/>
        <v>8.0834583735090934E-2</v>
      </c>
      <c r="H119" s="128">
        <f t="shared" si="10"/>
        <v>12239.811</v>
      </c>
      <c r="I119" s="122">
        <f t="shared" si="11"/>
        <v>-0.61389475508353197</v>
      </c>
      <c r="J119" s="128">
        <f t="shared" si="12"/>
        <v>84.071219952548333</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0.33296551724137929</v>
      </c>
      <c r="F120" s="128">
        <f t="shared" si="8"/>
        <v>48.279999999999994</v>
      </c>
      <c r="G120" s="122">
        <f t="shared" si="9"/>
        <v>0.36752873502489797</v>
      </c>
      <c r="H120" s="128">
        <f t="shared" si="10"/>
        <v>55650.466</v>
      </c>
      <c r="I120" s="122">
        <f t="shared" si="11"/>
        <v>-0.7212542152996414</v>
      </c>
      <c r="J120" s="128">
        <f t="shared" si="12"/>
        <v>90.595778101220517</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0.12960000000000002</v>
      </c>
      <c r="F121" s="128">
        <f t="shared" si="8"/>
        <v>18.792000000000002</v>
      </c>
      <c r="G121" s="122">
        <f t="shared" si="9"/>
        <v>0.1485307889418695</v>
      </c>
      <c r="H121" s="128">
        <f t="shared" si="10"/>
        <v>22490.234999999997</v>
      </c>
      <c r="I121" s="122">
        <f t="shared" si="11"/>
        <v>-0.66388422989506668</v>
      </c>
      <c r="J121" s="128">
        <f t="shared" si="12"/>
        <v>87.254636512246336</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0.24011034482758623</v>
      </c>
      <c r="F122" s="128">
        <f t="shared" si="8"/>
        <v>34.816000000000003</v>
      </c>
      <c r="G122" s="122">
        <f t="shared" si="9"/>
        <v>0.26497111307770543</v>
      </c>
      <c r="H122" s="128">
        <f t="shared" si="10"/>
        <v>40121.396000000001</v>
      </c>
      <c r="I122" s="122">
        <f t="shared" si="11"/>
        <v>-0.71301886335763853</v>
      </c>
      <c r="J122" s="128">
        <f t="shared" si="12"/>
        <v>90.617555264287049</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0.6797448275862068</v>
      </c>
      <c r="F123" s="128">
        <f t="shared" si="8"/>
        <v>98.562999999999988</v>
      </c>
      <c r="G123" s="122">
        <f t="shared" si="9"/>
        <v>0.63796299647333876</v>
      </c>
      <c r="H123" s="128">
        <f t="shared" si="10"/>
        <v>96599.081000000006</v>
      </c>
      <c r="I123" s="122">
        <f t="shared" si="11"/>
        <v>0.60558223903853314</v>
      </c>
      <c r="J123" s="128">
        <f t="shared" si="12"/>
        <v>106.54925620198009</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0.42791724137931036</v>
      </c>
      <c r="F124" s="128">
        <f t="shared" si="8"/>
        <v>62.048000000000002</v>
      </c>
      <c r="G124" s="122">
        <f t="shared" si="9"/>
        <v>0.39407756673579108</v>
      </c>
      <c r="H124" s="128">
        <f t="shared" si="10"/>
        <v>59670.437000000013</v>
      </c>
      <c r="I124" s="122">
        <f t="shared" si="11"/>
        <v>0.64504787828253873</v>
      </c>
      <c r="J124" s="128">
        <f t="shared" si="12"/>
        <v>108.58705937610679</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0.67681379310344836</v>
      </c>
      <c r="F125" s="128">
        <f t="shared" si="8"/>
        <v>98.138000000000005</v>
      </c>
      <c r="G125" s="122">
        <f t="shared" si="9"/>
        <v>0.64516404918833958</v>
      </c>
      <c r="H125" s="128">
        <f t="shared" si="10"/>
        <v>97689.45</v>
      </c>
      <c r="I125" s="122">
        <f t="shared" si="11"/>
        <v>0.63663683453350306</v>
      </c>
      <c r="J125" s="128">
        <f t="shared" si="12"/>
        <v>104.90568932892748</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0.52095862068965504</v>
      </c>
      <c r="F126" s="128">
        <f t="shared" si="8"/>
        <v>75.538999999999987</v>
      </c>
      <c r="G126" s="122">
        <f t="shared" si="9"/>
        <v>0.4855498355545575</v>
      </c>
      <c r="H126" s="128">
        <f t="shared" si="10"/>
        <v>73520.984999999986</v>
      </c>
      <c r="I126" s="122">
        <f t="shared" si="11"/>
        <v>0.66855128844184164</v>
      </c>
      <c r="J126" s="128">
        <f t="shared" si="12"/>
        <v>107.29251305268312</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6.7020689655172397E-2</v>
      </c>
      <c r="F127" s="128">
        <f t="shared" si="8"/>
        <v>9.7179999999999982</v>
      </c>
      <c r="G127" s="122">
        <f t="shared" si="9"/>
        <v>6.5168500442483734E-2</v>
      </c>
      <c r="H127" s="128">
        <f t="shared" si="10"/>
        <v>9867.6840000000011</v>
      </c>
      <c r="I127" s="122">
        <f t="shared" si="11"/>
        <v>-7.050422424056621E-2</v>
      </c>
      <c r="J127" s="128">
        <f t="shared" si="12"/>
        <v>102.84215410836921</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4.9875862068965521E-2</v>
      </c>
      <c r="F128" s="128">
        <f t="shared" si="8"/>
        <v>7.2320000000000002</v>
      </c>
      <c r="G128" s="122">
        <f t="shared" si="9"/>
        <v>4.3300723824116025E-2</v>
      </c>
      <c r="H128" s="128">
        <f t="shared" si="10"/>
        <v>6556.509</v>
      </c>
      <c r="I128" s="122">
        <f t="shared" si="11"/>
        <v>0.53750768777957658</v>
      </c>
      <c r="J128" s="128">
        <f t="shared" si="12"/>
        <v>115.18482294096783</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7.302068965517243E-2</v>
      </c>
      <c r="F129" s="128">
        <f t="shared" si="8"/>
        <v>10.588000000000003</v>
      </c>
      <c r="G129" s="122">
        <f t="shared" si="9"/>
        <v>6.3325866145372403E-2</v>
      </c>
      <c r="H129" s="128">
        <f t="shared" si="10"/>
        <v>9588.6759999999995</v>
      </c>
      <c r="I129" s="122">
        <f t="shared" si="11"/>
        <v>0.63981648520498036</v>
      </c>
      <c r="J129" s="128">
        <f t="shared" si="12"/>
        <v>115.30942109428767</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8.4896551724137931E-2</v>
      </c>
      <c r="F130" s="128">
        <f t="shared" si="8"/>
        <v>12.31</v>
      </c>
      <c r="G130" s="122">
        <f t="shared" si="9"/>
        <v>0.10636096104822415</v>
      </c>
      <c r="H130" s="128">
        <f t="shared" si="10"/>
        <v>16104.964000000004</v>
      </c>
      <c r="I130" s="122">
        <f t="shared" si="11"/>
        <v>-0.40601195893758035</v>
      </c>
      <c r="J130" s="128">
        <f t="shared" si="12"/>
        <v>79.819278509194518</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0.11315172413793104</v>
      </c>
      <c r="F131" s="128">
        <f t="shared" si="8"/>
        <v>16.407</v>
      </c>
      <c r="G131" s="122">
        <f t="shared" si="9"/>
        <v>0.10809993527850059</v>
      </c>
      <c r="H131" s="128">
        <f t="shared" si="10"/>
        <v>16368.276000000003</v>
      </c>
      <c r="I131" s="122">
        <f t="shared" si="11"/>
        <v>0.15913101325427739</v>
      </c>
      <c r="J131" s="128">
        <f t="shared" si="12"/>
        <v>104.67325798707962</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0.93293103448275871</v>
      </c>
      <c r="F132" s="128">
        <f t="shared" si="8"/>
        <v>135.27500000000001</v>
      </c>
      <c r="G132" s="122">
        <f t="shared" si="9"/>
        <v>0.93482229325443489</v>
      </c>
      <c r="H132" s="128">
        <f t="shared" si="10"/>
        <v>141548.92200000002</v>
      </c>
      <c r="I132" s="122">
        <f t="shared" si="11"/>
        <v>6.9337573679761511E-2</v>
      </c>
      <c r="J132" s="128">
        <f t="shared" si="12"/>
        <v>99.79768788299944</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0.95012413793103445</v>
      </c>
      <c r="F133" s="128">
        <f t="shared" si="8"/>
        <v>137.768</v>
      </c>
      <c r="G133" s="122">
        <f t="shared" si="9"/>
        <v>0.95671005428680866</v>
      </c>
      <c r="H133" s="128">
        <f t="shared" si="10"/>
        <v>144863.12299999999</v>
      </c>
      <c r="I133" s="122">
        <f t="shared" si="11"/>
        <v>-0.53661544442963771</v>
      </c>
      <c r="J133" s="128">
        <f t="shared" si="12"/>
        <v>99.311607908136409</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0.92631724137931037</v>
      </c>
      <c r="F134" s="128">
        <f t="shared" si="8"/>
        <v>134.316</v>
      </c>
      <c r="G134" s="122">
        <f t="shared" si="9"/>
        <v>0.93638569390693316</v>
      </c>
      <c r="H134" s="128">
        <f t="shared" si="10"/>
        <v>141785.649</v>
      </c>
      <c r="I134" s="122">
        <f t="shared" si="11"/>
        <v>-0.63384484454356649</v>
      </c>
      <c r="J134" s="128">
        <f t="shared" si="12"/>
        <v>98.924753699983</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0.91540689655172425</v>
      </c>
      <c r="F135" s="128">
        <f t="shared" si="8"/>
        <v>132.73400000000001</v>
      </c>
      <c r="G135" s="122">
        <f t="shared" si="9"/>
        <v>0.89352425074958064</v>
      </c>
      <c r="H135" s="128">
        <f t="shared" si="10"/>
        <v>135295.655</v>
      </c>
      <c r="I135" s="122">
        <f t="shared" si="11"/>
        <v>0.40634002841278455</v>
      </c>
      <c r="J135" s="128">
        <f t="shared" si="12"/>
        <v>102.4490265131345</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0.88684827586206905</v>
      </c>
      <c r="F136" s="128">
        <f t="shared" si="8"/>
        <v>128.59300000000002</v>
      </c>
      <c r="G136" s="122">
        <f t="shared" si="9"/>
        <v>0.89189968828012534</v>
      </c>
      <c r="H136" s="128">
        <f t="shared" si="10"/>
        <v>135049.66700000002</v>
      </c>
      <c r="I136" s="122">
        <f t="shared" si="11"/>
        <v>-0.15398747837761151</v>
      </c>
      <c r="J136" s="128">
        <f t="shared" si="12"/>
        <v>99.433634467593876</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0.14499310344827587</v>
      </c>
      <c r="F137" s="128">
        <f t="shared" ref="F137:F200" si="14">SUMPRODUCT($K$2:$AI$2,$K137:$AI137)</f>
        <v>21.024000000000001</v>
      </c>
      <c r="G137" s="122">
        <f t="shared" ref="G137:G200" si="15">SUMPRODUCT($K$3:$AI$3,$K137:$AI137)/$J$3</f>
        <v>0.18855193570117157</v>
      </c>
      <c r="H137" s="128">
        <f t="shared" ref="H137:H200" si="16">SUMPRODUCT($K$3:$AI$3,$K137:$AI137)</f>
        <v>28550.156999999996</v>
      </c>
      <c r="I137" s="122">
        <f t="shared" ref="I137:I200" si="17">CORREL($K$4:$AI$4,$K137:$AI137)</f>
        <v>-0.60199524669677906</v>
      </c>
      <c r="J137" s="128">
        <f t="shared" si="12"/>
        <v>76.898231200378476</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0.10861379310344826</v>
      </c>
      <c r="F138" s="128">
        <f t="shared" si="14"/>
        <v>15.748999999999999</v>
      </c>
      <c r="G138" s="122">
        <f t="shared" si="15"/>
        <v>0.1076300505884373</v>
      </c>
      <c r="H138" s="128">
        <f t="shared" si="16"/>
        <v>16297.127</v>
      </c>
      <c r="I138" s="122">
        <f t="shared" si="17"/>
        <v>-4.1332291795446049E-2</v>
      </c>
      <c r="J138" s="128">
        <f t="shared" ref="J138:J201" si="18">$E138/$G138*100</f>
        <v>100.91400357951392</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0.10489655172413792</v>
      </c>
      <c r="F139" s="128">
        <f t="shared" si="14"/>
        <v>15.209999999999999</v>
      </c>
      <c r="G139" s="122">
        <f t="shared" si="15"/>
        <v>0.11453001624641719</v>
      </c>
      <c r="H139" s="128">
        <f t="shared" si="16"/>
        <v>17341.905999999999</v>
      </c>
      <c r="I139" s="122">
        <f t="shared" si="17"/>
        <v>-0.33626600023582603</v>
      </c>
      <c r="J139" s="128">
        <f t="shared" si="18"/>
        <v>91.588698894836114</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3.6648275862068966E-2</v>
      </c>
      <c r="F140" s="128">
        <f t="shared" si="14"/>
        <v>5.3140000000000001</v>
      </c>
      <c r="G140" s="122">
        <f t="shared" si="15"/>
        <v>6.3700167747559724E-2</v>
      </c>
      <c r="H140" s="128">
        <f t="shared" si="16"/>
        <v>9645.351999999999</v>
      </c>
      <c r="I140" s="122">
        <f t="shared" si="17"/>
        <v>-0.54805783368570549</v>
      </c>
      <c r="J140" s="128">
        <f t="shared" si="18"/>
        <v>57.532463662111653</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0.85500689655172402</v>
      </c>
      <c r="F141" s="128">
        <f t="shared" si="14"/>
        <v>123.97599999999998</v>
      </c>
      <c r="G141" s="122">
        <f t="shared" si="15"/>
        <v>0.81146559854178513</v>
      </c>
      <c r="H141" s="128">
        <f t="shared" si="16"/>
        <v>122870.49800000002</v>
      </c>
      <c r="I141" s="122">
        <f t="shared" si="17"/>
        <v>0.60216483116243325</v>
      </c>
      <c r="J141" s="128">
        <f t="shared" si="18"/>
        <v>105.36576018603662</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0.89138620689655157</v>
      </c>
      <c r="F142" s="128">
        <f t="shared" si="14"/>
        <v>129.25099999999998</v>
      </c>
      <c r="G142" s="122">
        <f t="shared" si="15"/>
        <v>0.89237032585293685</v>
      </c>
      <c r="H142" s="128">
        <f t="shared" si="16"/>
        <v>135120.93</v>
      </c>
      <c r="I142" s="122">
        <f t="shared" si="17"/>
        <v>4.0436672624433442E-2</v>
      </c>
      <c r="J142" s="128">
        <f t="shared" si="18"/>
        <v>99.889718547572201</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0.8953862068965518</v>
      </c>
      <c r="F143" s="128">
        <f t="shared" si="14"/>
        <v>129.83100000000002</v>
      </c>
      <c r="G143" s="122">
        <f t="shared" si="15"/>
        <v>0.88547150272754882</v>
      </c>
      <c r="H143" s="128">
        <f t="shared" si="16"/>
        <v>134076.32399999999</v>
      </c>
      <c r="I143" s="122">
        <f t="shared" si="17"/>
        <v>0.33918291572391651</v>
      </c>
      <c r="J143" s="128">
        <f t="shared" si="18"/>
        <v>101.11970900683561</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0.96361379310344841</v>
      </c>
      <c r="F144" s="128">
        <f t="shared" si="14"/>
        <v>139.72400000000002</v>
      </c>
      <c r="G144" s="122">
        <f t="shared" si="15"/>
        <v>0.93639698054392495</v>
      </c>
      <c r="H144" s="128">
        <f t="shared" si="16"/>
        <v>141787.35800000004</v>
      </c>
      <c r="I144" s="122">
        <f t="shared" si="17"/>
        <v>0.54596027391488877</v>
      </c>
      <c r="J144" s="128">
        <f t="shared" si="18"/>
        <v>102.90654638203918</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5.4055172413793096E-2</v>
      </c>
      <c r="F145" s="128">
        <f t="shared" si="14"/>
        <v>7.8379999999999992</v>
      </c>
      <c r="G145" s="122">
        <f t="shared" si="15"/>
        <v>6.5280706388936585E-2</v>
      </c>
      <c r="H145" s="128">
        <f t="shared" si="16"/>
        <v>9884.6740000000009</v>
      </c>
      <c r="I145" s="122">
        <f t="shared" si="17"/>
        <v>-0.42052955194280572</v>
      </c>
      <c r="J145" s="128">
        <f t="shared" si="18"/>
        <v>82.804208783736556</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9.3013793103448261E-2</v>
      </c>
      <c r="F146" s="128">
        <f t="shared" si="14"/>
        <v>13.486999999999998</v>
      </c>
      <c r="G146" s="122">
        <f t="shared" si="15"/>
        <v>0.10651749461754875</v>
      </c>
      <c r="H146" s="128">
        <f t="shared" si="16"/>
        <v>16128.665999999997</v>
      </c>
      <c r="I146" s="122">
        <f t="shared" si="17"/>
        <v>-0.38796984943247659</v>
      </c>
      <c r="J146" s="128">
        <f t="shared" si="18"/>
        <v>87.322550570133515</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8.1682758620689647E-2</v>
      </c>
      <c r="F147" s="128">
        <f t="shared" si="14"/>
        <v>11.843999999999999</v>
      </c>
      <c r="G147" s="122">
        <f t="shared" si="15"/>
        <v>9.8011035676075511E-2</v>
      </c>
      <c r="H147" s="128">
        <f t="shared" si="16"/>
        <v>14840.635000000002</v>
      </c>
      <c r="I147" s="122">
        <f t="shared" si="17"/>
        <v>-0.4688595121413881</v>
      </c>
      <c r="J147" s="128">
        <f t="shared" si="18"/>
        <v>83.340368824026626</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4.1317241379310352E-2</v>
      </c>
      <c r="F148" s="128">
        <f t="shared" si="14"/>
        <v>5.9910000000000005</v>
      </c>
      <c r="G148" s="122">
        <f t="shared" si="15"/>
        <v>4.2904198972381097E-2</v>
      </c>
      <c r="H148" s="128">
        <f t="shared" si="16"/>
        <v>6496.4680000000008</v>
      </c>
      <c r="I148" s="122">
        <f t="shared" si="17"/>
        <v>-0.19511581955556881</v>
      </c>
      <c r="J148" s="128">
        <f t="shared" si="18"/>
        <v>96.30116018692641</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7.6386206896551734E-2</v>
      </c>
      <c r="F149" s="128">
        <f t="shared" si="14"/>
        <v>11.076000000000001</v>
      </c>
      <c r="G149" s="122">
        <f t="shared" si="15"/>
        <v>8.5142552404601834E-2</v>
      </c>
      <c r="H149" s="128">
        <f t="shared" si="16"/>
        <v>12892.115000000002</v>
      </c>
      <c r="I149" s="122">
        <f t="shared" si="17"/>
        <v>-0.48425283657325696</v>
      </c>
      <c r="J149" s="128">
        <f t="shared" si="18"/>
        <v>89.715664775423349</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0.3543379310344828</v>
      </c>
      <c r="F150" s="128">
        <f t="shared" si="14"/>
        <v>51.379000000000005</v>
      </c>
      <c r="G150" s="122">
        <f t="shared" si="15"/>
        <v>0.3868898809916918</v>
      </c>
      <c r="H150" s="128">
        <f t="shared" si="16"/>
        <v>58582.09199999999</v>
      </c>
      <c r="I150" s="122">
        <f t="shared" si="17"/>
        <v>-0.57598098736451286</v>
      </c>
      <c r="J150" s="128">
        <f t="shared" si="18"/>
        <v>91.58624932919659</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0.38077931034482754</v>
      </c>
      <c r="F151" s="128">
        <f t="shared" si="14"/>
        <v>55.212999999999994</v>
      </c>
      <c r="G151" s="122">
        <f t="shared" si="15"/>
        <v>0.4040486798134964</v>
      </c>
      <c r="H151" s="128">
        <f t="shared" si="16"/>
        <v>61180.243000000002</v>
      </c>
      <c r="I151" s="122">
        <f t="shared" si="17"/>
        <v>-0.489576276097827</v>
      </c>
      <c r="J151" s="128">
        <f t="shared" si="18"/>
        <v>94.240949016487392</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0.40711034482758623</v>
      </c>
      <c r="F152" s="128">
        <f t="shared" si="14"/>
        <v>59.031000000000006</v>
      </c>
      <c r="G152" s="122">
        <f t="shared" si="15"/>
        <v>0.44650475504893739</v>
      </c>
      <c r="H152" s="128">
        <f t="shared" si="16"/>
        <v>67608.857000000004</v>
      </c>
      <c r="I152" s="122">
        <f t="shared" si="17"/>
        <v>-0.51149497773892993</v>
      </c>
      <c r="J152" s="128">
        <f t="shared" si="18"/>
        <v>91.17715774000358</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0.36822068965517241</v>
      </c>
      <c r="F153" s="128">
        <f t="shared" si="14"/>
        <v>53.391999999999996</v>
      </c>
      <c r="G153" s="122">
        <f t="shared" si="15"/>
        <v>0.37669096804871283</v>
      </c>
      <c r="H153" s="128">
        <f t="shared" si="16"/>
        <v>57037.792999999998</v>
      </c>
      <c r="I153" s="122">
        <f t="shared" si="17"/>
        <v>-0.54809707838982313</v>
      </c>
      <c r="J153" s="128">
        <f t="shared" si="18"/>
        <v>97.751398596728478</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0.43125517241379302</v>
      </c>
      <c r="F154" s="128">
        <f t="shared" si="14"/>
        <v>62.531999999999989</v>
      </c>
      <c r="G154" s="122">
        <f t="shared" si="15"/>
        <v>0.46507040114121173</v>
      </c>
      <c r="H154" s="128">
        <f t="shared" si="16"/>
        <v>70420.03</v>
      </c>
      <c r="I154" s="122">
        <f t="shared" si="17"/>
        <v>-0.59511417876967077</v>
      </c>
      <c r="J154" s="128">
        <f t="shared" si="18"/>
        <v>92.72900863085647</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0.59213793103448276</v>
      </c>
      <c r="F155" s="128">
        <f t="shared" si="14"/>
        <v>85.86</v>
      </c>
      <c r="G155" s="122">
        <f t="shared" si="15"/>
        <v>0.54827043019984423</v>
      </c>
      <c r="H155" s="128">
        <f t="shared" si="16"/>
        <v>83018.012000000017</v>
      </c>
      <c r="I155" s="122">
        <f t="shared" si="17"/>
        <v>0.55078000880049738</v>
      </c>
      <c r="J155" s="128">
        <f t="shared" si="18"/>
        <v>108.00106998632934</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0.52619310344827597</v>
      </c>
      <c r="F156" s="128">
        <f t="shared" si="14"/>
        <v>76.298000000000016</v>
      </c>
      <c r="G156" s="122">
        <f t="shared" si="15"/>
        <v>0.48945253536567634</v>
      </c>
      <c r="H156" s="128">
        <f t="shared" si="16"/>
        <v>74111.923999999985</v>
      </c>
      <c r="I156" s="122">
        <f t="shared" si="17"/>
        <v>0.46632605203252331</v>
      </c>
      <c r="J156" s="128">
        <f t="shared" si="18"/>
        <v>107.50646189934439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0.51121379310344817</v>
      </c>
      <c r="F157" s="128">
        <f t="shared" si="14"/>
        <v>74.125999999999991</v>
      </c>
      <c r="G157" s="122">
        <f t="shared" si="15"/>
        <v>0.45547487088721278</v>
      </c>
      <c r="H157" s="128">
        <f t="shared" si="16"/>
        <v>68967.093999999983</v>
      </c>
      <c r="I157" s="122">
        <f t="shared" si="17"/>
        <v>0.51491287883544457</v>
      </c>
      <c r="J157" s="128">
        <f t="shared" si="18"/>
        <v>112.23754059310941</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0.59004137931034484</v>
      </c>
      <c r="F158" s="128">
        <f t="shared" si="14"/>
        <v>85.555999999999997</v>
      </c>
      <c r="G158" s="122">
        <f t="shared" si="15"/>
        <v>0.58035025558388043</v>
      </c>
      <c r="H158" s="128">
        <f t="shared" si="16"/>
        <v>87875.475000000006</v>
      </c>
      <c r="I158" s="122">
        <f t="shared" si="17"/>
        <v>0.47565291457795633</v>
      </c>
      <c r="J158" s="128">
        <f t="shared" si="18"/>
        <v>101.66987498208549</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0.49242068965517238</v>
      </c>
      <c r="F159" s="128">
        <f t="shared" si="14"/>
        <v>71.400999999999996</v>
      </c>
      <c r="G159" s="122">
        <f t="shared" si="15"/>
        <v>0.44972781967797754</v>
      </c>
      <c r="H159" s="128">
        <f t="shared" si="16"/>
        <v>68096.887000000002</v>
      </c>
      <c r="I159" s="122">
        <f t="shared" si="17"/>
        <v>0.58599632794513568</v>
      </c>
      <c r="J159" s="128">
        <f t="shared" si="18"/>
        <v>109.49304626246261</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4.5131034482758618E-2</v>
      </c>
      <c r="F160" s="128">
        <f t="shared" si="14"/>
        <v>6.5439999999999996</v>
      </c>
      <c r="G160" s="122">
        <f t="shared" si="15"/>
        <v>5.244063453486375E-2</v>
      </c>
      <c r="H160" s="128">
        <f t="shared" si="16"/>
        <v>7940.4559999999992</v>
      </c>
      <c r="I160" s="122">
        <f t="shared" si="17"/>
        <v>-0.50683696226489361</v>
      </c>
      <c r="J160" s="128">
        <f t="shared" si="18"/>
        <v>86.061190683637619</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0.14553103448275861</v>
      </c>
      <c r="F161" s="128">
        <f t="shared" si="14"/>
        <v>21.102</v>
      </c>
      <c r="G161" s="122">
        <f t="shared" si="15"/>
        <v>0.15387029283176373</v>
      </c>
      <c r="H161" s="128">
        <f t="shared" si="16"/>
        <v>23298.732</v>
      </c>
      <c r="I161" s="122">
        <f t="shared" si="17"/>
        <v>-0.1878716181037661</v>
      </c>
      <c r="J161" s="128">
        <f t="shared" si="18"/>
        <v>94.580332437449144</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5.8696551724137937E-2</v>
      </c>
      <c r="F162" s="128">
        <f t="shared" si="14"/>
        <v>8.511000000000001</v>
      </c>
      <c r="G162" s="122">
        <f t="shared" si="15"/>
        <v>7.2868919150959596E-2</v>
      </c>
      <c r="H162" s="128">
        <f t="shared" si="16"/>
        <v>11033.665999999999</v>
      </c>
      <c r="I162" s="122">
        <f t="shared" si="17"/>
        <v>-0.40353860240029871</v>
      </c>
      <c r="J162" s="128">
        <f t="shared" si="18"/>
        <v>80.550874650053004</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9.559310344827586E-2</v>
      </c>
      <c r="F163" s="128">
        <f t="shared" si="14"/>
        <v>13.860999999999999</v>
      </c>
      <c r="G163" s="122">
        <f t="shared" si="15"/>
        <v>0.11896888745063336</v>
      </c>
      <c r="H163" s="128">
        <f t="shared" si="16"/>
        <v>18014.031000000003</v>
      </c>
      <c r="I163" s="122">
        <f t="shared" si="17"/>
        <v>-0.58195018454141079</v>
      </c>
      <c r="J163" s="128">
        <f t="shared" si="18"/>
        <v>80.351346891381681</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0.17588275862068964</v>
      </c>
      <c r="F164" s="128">
        <f t="shared" si="14"/>
        <v>25.502999999999997</v>
      </c>
      <c r="G164" s="122">
        <f t="shared" si="15"/>
        <v>0.18424111400229828</v>
      </c>
      <c r="H164" s="128">
        <f t="shared" si="16"/>
        <v>27897.421000000002</v>
      </c>
      <c r="I164" s="122">
        <f t="shared" si="17"/>
        <v>-0.37636395066870088</v>
      </c>
      <c r="J164" s="128">
        <f t="shared" si="18"/>
        <v>95.46336037595583</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0.23084827586206896</v>
      </c>
      <c r="F165" s="128">
        <f t="shared" si="14"/>
        <v>33.472999999999999</v>
      </c>
      <c r="G165" s="122">
        <f t="shared" si="15"/>
        <v>0.20902672073333423</v>
      </c>
      <c r="H165" s="128">
        <f t="shared" si="16"/>
        <v>31650.408000000003</v>
      </c>
      <c r="I165" s="122">
        <f t="shared" si="17"/>
        <v>0.66833944024072078</v>
      </c>
      <c r="J165" s="128">
        <f t="shared" si="18"/>
        <v>110.43960076117425</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0.13546896551724139</v>
      </c>
      <c r="F166" s="128">
        <f t="shared" si="14"/>
        <v>19.643000000000001</v>
      </c>
      <c r="G166" s="122">
        <f t="shared" si="15"/>
        <v>0.11312736266494076</v>
      </c>
      <c r="H166" s="128">
        <f t="shared" si="16"/>
        <v>17129.519</v>
      </c>
      <c r="I166" s="122">
        <f t="shared" si="17"/>
        <v>0.57208359288227395</v>
      </c>
      <c r="J166" s="128">
        <f t="shared" si="18"/>
        <v>119.74907071640281</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0.1130344827586207</v>
      </c>
      <c r="F167" s="128">
        <f t="shared" si="14"/>
        <v>16.39</v>
      </c>
      <c r="G167" s="122">
        <f t="shared" si="15"/>
        <v>9.553313344516505E-2</v>
      </c>
      <c r="H167" s="128">
        <f t="shared" si="16"/>
        <v>14465.436000000002</v>
      </c>
      <c r="I167" s="122">
        <f t="shared" si="17"/>
        <v>0.40145269241574372</v>
      </c>
      <c r="J167" s="128">
        <f t="shared" si="18"/>
        <v>118.31966426967584</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0.83800000000000008</v>
      </c>
      <c r="F168" s="128">
        <f t="shared" si="14"/>
        <v>121.51000000000002</v>
      </c>
      <c r="G168" s="122">
        <f t="shared" si="15"/>
        <v>0.83793161315035203</v>
      </c>
      <c r="H168" s="128">
        <f t="shared" si="16"/>
        <v>126877.929</v>
      </c>
      <c r="I168" s="122">
        <f t="shared" si="17"/>
        <v>-0.11529723150989078</v>
      </c>
      <c r="J168" s="128">
        <f t="shared" si="18"/>
        <v>100.00816138794322</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5.1875862068965523E-2</v>
      </c>
      <c r="F169" s="128">
        <f t="shared" si="14"/>
        <v>7.5220000000000011</v>
      </c>
      <c r="G169" s="122">
        <f t="shared" si="15"/>
        <v>4.9673585703152862E-2</v>
      </c>
      <c r="H169" s="128">
        <f t="shared" si="16"/>
        <v>7521.4750000000004</v>
      </c>
      <c r="I169" s="122">
        <f t="shared" si="17"/>
        <v>0.12777813072112834</v>
      </c>
      <c r="J169" s="128">
        <f t="shared" si="18"/>
        <v>104.43349586030162</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7.8200000000000006E-2</v>
      </c>
      <c r="F170" s="128">
        <f t="shared" si="14"/>
        <v>11.339</v>
      </c>
      <c r="G170" s="122">
        <f t="shared" si="15"/>
        <v>8.4365914224200561E-2</v>
      </c>
      <c r="H170" s="128">
        <f t="shared" si="16"/>
        <v>12774.518</v>
      </c>
      <c r="I170" s="122">
        <f t="shared" si="17"/>
        <v>-4.1423823432174718E-2</v>
      </c>
      <c r="J170" s="128">
        <f t="shared" si="18"/>
        <v>92.691462801179654</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3.2358620689655171E-2</v>
      </c>
      <c r="F171" s="128">
        <f t="shared" si="14"/>
        <v>4.6920000000000002</v>
      </c>
      <c r="G171" s="122">
        <f t="shared" si="15"/>
        <v>2.8239575215628251E-2</v>
      </c>
      <c r="H171" s="128">
        <f t="shared" si="16"/>
        <v>4275.9799999999987</v>
      </c>
      <c r="I171" s="122">
        <f t="shared" si="17"/>
        <v>0.31953842538100535</v>
      </c>
      <c r="J171" s="128">
        <f t="shared" si="18"/>
        <v>114.58607448084904</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0.95382068965517264</v>
      </c>
      <c r="F172" s="128">
        <f t="shared" si="14"/>
        <v>138.30400000000003</v>
      </c>
      <c r="G172" s="122">
        <f t="shared" si="15"/>
        <v>0.93819355030445528</v>
      </c>
      <c r="H172" s="128">
        <f t="shared" si="16"/>
        <v>142059.391</v>
      </c>
      <c r="I172" s="122">
        <f t="shared" si="17"/>
        <v>0.28856015812802988</v>
      </c>
      <c r="J172" s="128">
        <f t="shared" si="18"/>
        <v>101.66566262853183</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1.0758620689655175E-2</v>
      </c>
      <c r="F173" s="128">
        <f t="shared" si="14"/>
        <v>1.5600000000000003</v>
      </c>
      <c r="G173" s="122">
        <f t="shared" si="15"/>
        <v>1.1796847138385132E-2</v>
      </c>
      <c r="H173" s="128">
        <f t="shared" si="16"/>
        <v>1786.2549999999999</v>
      </c>
      <c r="I173" s="122">
        <f t="shared" si="17"/>
        <v>-0.29292061345405768</v>
      </c>
      <c r="J173" s="128">
        <f t="shared" si="18"/>
        <v>91.199119251518241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2.3186206896551726E-2</v>
      </c>
      <c r="F174" s="128">
        <f t="shared" si="14"/>
        <v>3.3620000000000001</v>
      </c>
      <c r="G174" s="122">
        <f t="shared" si="15"/>
        <v>3.2166241794238472E-2</v>
      </c>
      <c r="H174" s="128">
        <f t="shared" si="16"/>
        <v>4870.5480000000007</v>
      </c>
      <c r="I174" s="122">
        <f t="shared" si="17"/>
        <v>-0.27783222981882938</v>
      </c>
      <c r="J174" s="128">
        <f t="shared" si="18"/>
        <v>72.082424315745754</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7.7448275862068965E-3</v>
      </c>
      <c r="F175" s="128">
        <f t="shared" si="14"/>
        <v>1.123</v>
      </c>
      <c r="G175" s="122">
        <f t="shared" si="15"/>
        <v>1.2777311812334069E-2</v>
      </c>
      <c r="H175" s="128">
        <f t="shared" si="16"/>
        <v>1934.7150000000001</v>
      </c>
      <c r="I175" s="122">
        <f t="shared" si="17"/>
        <v>-0.30817089207552728</v>
      </c>
      <c r="J175" s="128">
        <f t="shared" si="18"/>
        <v>60.613904551744092</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4.5724137931034492E-3</v>
      </c>
      <c r="F176" s="128">
        <f t="shared" si="14"/>
        <v>0.66300000000000014</v>
      </c>
      <c r="G176" s="122">
        <f t="shared" si="15"/>
        <v>4.8218507707141816E-3</v>
      </c>
      <c r="H176" s="128">
        <f t="shared" si="16"/>
        <v>730.11500000000001</v>
      </c>
      <c r="I176" s="122">
        <f t="shared" si="17"/>
        <v>-0.16597329631223598</v>
      </c>
      <c r="J176" s="128">
        <f t="shared" si="18"/>
        <v>94.82694530644325</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0.93101379310344823</v>
      </c>
      <c r="F177" s="128">
        <f t="shared" si="14"/>
        <v>134.99699999999999</v>
      </c>
      <c r="G177" s="122">
        <f t="shared" si="15"/>
        <v>0.91810912837311276</v>
      </c>
      <c r="H177" s="128">
        <f t="shared" si="16"/>
        <v>139018.24799999999</v>
      </c>
      <c r="I177" s="122">
        <f t="shared" si="17"/>
        <v>0.35579300920338652</v>
      </c>
      <c r="J177" s="128">
        <f t="shared" si="18"/>
        <v>101.40556980989859</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1.4186206896551723E-2</v>
      </c>
      <c r="F178" s="128">
        <f t="shared" si="14"/>
        <v>2.0569999999999999</v>
      </c>
      <c r="G178" s="122">
        <f t="shared" si="15"/>
        <v>1.6138332298669907E-2</v>
      </c>
      <c r="H178" s="128">
        <f t="shared" si="16"/>
        <v>2443.634</v>
      </c>
      <c r="I178" s="122">
        <f t="shared" si="17"/>
        <v>-0.45953724961991799</v>
      </c>
      <c r="J178" s="128">
        <f t="shared" si="18"/>
        <v>87.90379720784982</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2.4551724137931033E-3</v>
      </c>
      <c r="F179" s="128">
        <f t="shared" si="14"/>
        <v>0.35599999999999998</v>
      </c>
      <c r="G179" s="122">
        <f t="shared" si="15"/>
        <v>2.2105892298141566E-3</v>
      </c>
      <c r="H179" s="128">
        <f t="shared" si="16"/>
        <v>334.72299999999996</v>
      </c>
      <c r="I179" s="122">
        <f t="shared" si="17"/>
        <v>3.6774407380198749E-2</v>
      </c>
      <c r="J179" s="128">
        <f t="shared" si="18"/>
        <v>111.06416247217076</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4.4413793103448285E-3</v>
      </c>
      <c r="F180" s="128">
        <f t="shared" si="14"/>
        <v>0.64400000000000013</v>
      </c>
      <c r="G180" s="122">
        <f t="shared" si="15"/>
        <v>4.2411470234714503E-3</v>
      </c>
      <c r="H180" s="128">
        <f t="shared" si="16"/>
        <v>642.18600000000004</v>
      </c>
      <c r="I180" s="122">
        <f t="shared" si="17"/>
        <v>0.14711597309821947</v>
      </c>
      <c r="J180" s="128">
        <f t="shared" si="18"/>
        <v>104.7211824010167</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1.3551724137931036E-2</v>
      </c>
      <c r="F181" s="128">
        <f t="shared" si="14"/>
        <v>1.9650000000000001</v>
      </c>
      <c r="G181" s="122">
        <f t="shared" si="15"/>
        <v>1.8147670686444142E-2</v>
      </c>
      <c r="H181" s="128">
        <f t="shared" si="16"/>
        <v>2747.8839999999991</v>
      </c>
      <c r="I181" s="122">
        <f t="shared" si="17"/>
        <v>-0.30601954080708638</v>
      </c>
      <c r="J181" s="128">
        <f t="shared" si="18"/>
        <v>74.674730284001882</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7.1931034482758619E-3</v>
      </c>
      <c r="F182" s="128">
        <f t="shared" si="14"/>
        <v>1.0429999999999999</v>
      </c>
      <c r="G182" s="122">
        <f t="shared" si="15"/>
        <v>8.1940786432260371E-3</v>
      </c>
      <c r="H182" s="128">
        <f t="shared" si="16"/>
        <v>1240.731</v>
      </c>
      <c r="I182" s="122">
        <f t="shared" si="17"/>
        <v>-0.35359965709098318</v>
      </c>
      <c r="J182" s="128">
        <f t="shared" si="18"/>
        <v>87.784164168625949</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2.717241379310345E-2</v>
      </c>
      <c r="F183" s="128">
        <f t="shared" si="14"/>
        <v>3.9400000000000004</v>
      </c>
      <c r="G183" s="122">
        <f t="shared" si="15"/>
        <v>3.3045826784133994E-2</v>
      </c>
      <c r="H183" s="128">
        <f t="shared" si="16"/>
        <v>5003.7330000000011</v>
      </c>
      <c r="I183" s="122">
        <f t="shared" si="17"/>
        <v>-0.33667238291968749</v>
      </c>
      <c r="J183" s="128">
        <f t="shared" si="18"/>
        <v>82.226460758880165</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0.473448275862069</v>
      </c>
      <c r="F184" s="128">
        <f t="shared" si="14"/>
        <v>68.650000000000006</v>
      </c>
      <c r="G184" s="122">
        <f t="shared" si="15"/>
        <v>0.4362301377643345</v>
      </c>
      <c r="H184" s="128">
        <f t="shared" si="16"/>
        <v>66053.095000000001</v>
      </c>
      <c r="I184" s="122">
        <f t="shared" si="17"/>
        <v>0.56927573086463701</v>
      </c>
      <c r="J184" s="128">
        <f t="shared" si="18"/>
        <v>108.53176680741873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4.4551724137931042E-3</v>
      </c>
      <c r="F185" s="128">
        <f t="shared" si="14"/>
        <v>0.64600000000000013</v>
      </c>
      <c r="G185" s="122">
        <f t="shared" si="15"/>
        <v>3.9703403822531009E-3</v>
      </c>
      <c r="H185" s="128">
        <f t="shared" si="16"/>
        <v>601.18100000000004</v>
      </c>
      <c r="I185" s="122">
        <f t="shared" si="17"/>
        <v>-3.3658103408874458E-3</v>
      </c>
      <c r="J185" s="128">
        <f t="shared" si="18"/>
        <v>112.21134675775252</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3.1862068965517248E-3</v>
      </c>
      <c r="F186" s="128">
        <f t="shared" si="14"/>
        <v>0.46200000000000008</v>
      </c>
      <c r="G186" s="122">
        <f t="shared" si="15"/>
        <v>3.3776829703205695E-3</v>
      </c>
      <c r="H186" s="128">
        <f t="shared" si="16"/>
        <v>511.44200000000001</v>
      </c>
      <c r="I186" s="122">
        <f t="shared" si="17"/>
        <v>-0.21220782136230032</v>
      </c>
      <c r="J186" s="128">
        <f t="shared" si="18"/>
        <v>94.331141334123728</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9.8482758620689666E-3</v>
      </c>
      <c r="F187" s="128">
        <f t="shared" si="14"/>
        <v>1.4280000000000002</v>
      </c>
      <c r="G187" s="122">
        <f t="shared" si="15"/>
        <v>1.6484275317333479E-2</v>
      </c>
      <c r="H187" s="128">
        <f t="shared" si="16"/>
        <v>2496.0160000000005</v>
      </c>
      <c r="I187" s="122">
        <f t="shared" si="17"/>
        <v>-0.25469149046553308</v>
      </c>
      <c r="J187" s="128">
        <f t="shared" si="18"/>
        <v>59.74345655167108</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7.8620689655172406E-3</v>
      </c>
      <c r="F188" s="128">
        <f t="shared" si="14"/>
        <v>1.1399999999999999</v>
      </c>
      <c r="G188" s="122">
        <f t="shared" si="15"/>
        <v>9.303979711791201E-3</v>
      </c>
      <c r="H188" s="128">
        <f t="shared" si="16"/>
        <v>1408.79</v>
      </c>
      <c r="I188" s="122">
        <f t="shared" si="17"/>
        <v>-0.20221854049370913</v>
      </c>
      <c r="J188" s="128">
        <f t="shared" si="18"/>
        <v>84.502215278408386</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2.8344827586206907E-3</v>
      </c>
      <c r="F189" s="128">
        <f t="shared" si="14"/>
        <v>0.41100000000000014</v>
      </c>
      <c r="G189" s="122">
        <f t="shared" si="15"/>
        <v>3.1450157841207793E-3</v>
      </c>
      <c r="H189" s="128">
        <f t="shared" si="16"/>
        <v>476.21200000000016</v>
      </c>
      <c r="I189" s="122">
        <f t="shared" si="17"/>
        <v>-0.11326770613728138</v>
      </c>
      <c r="J189" s="128">
        <f t="shared" si="18"/>
        <v>90.126185468830613</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8.5379310344827607E-3</v>
      </c>
      <c r="F190" s="128">
        <f t="shared" si="14"/>
        <v>1.2380000000000002</v>
      </c>
      <c r="G190" s="122">
        <f t="shared" si="15"/>
        <v>9.777318416568705E-3</v>
      </c>
      <c r="H190" s="128">
        <f t="shared" si="16"/>
        <v>1480.4620000000002</v>
      </c>
      <c r="I190" s="122">
        <f t="shared" si="17"/>
        <v>-0.49683403101623363</v>
      </c>
      <c r="J190" s="128">
        <f t="shared" si="18"/>
        <v>87.323851701651961</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0.48996551724137943</v>
      </c>
      <c r="F191" s="128">
        <f t="shared" si="14"/>
        <v>71.045000000000016</v>
      </c>
      <c r="G191" s="122">
        <f t="shared" si="15"/>
        <v>0.51793412275951345</v>
      </c>
      <c r="H191" s="128">
        <f t="shared" si="16"/>
        <v>78424.548999999999</v>
      </c>
      <c r="I191" s="122">
        <f t="shared" si="17"/>
        <v>-0.30176468746162749</v>
      </c>
      <c r="J191" s="128">
        <f t="shared" si="18"/>
        <v>94.599968550224219</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0.43725517241379314</v>
      </c>
      <c r="F192" s="128">
        <f t="shared" si="14"/>
        <v>63.402000000000001</v>
      </c>
      <c r="G192" s="122">
        <f t="shared" si="15"/>
        <v>0.28177529091653564</v>
      </c>
      <c r="H192" s="128">
        <f t="shared" si="16"/>
        <v>42665.850999999995</v>
      </c>
      <c r="I192" s="122">
        <f t="shared" si="17"/>
        <v>0.66149721309374565</v>
      </c>
      <c r="J192" s="128">
        <f t="shared" si="18"/>
        <v>155.17867836868351</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8.5675862068965519E-2</v>
      </c>
      <c r="F193" s="128">
        <f t="shared" si="14"/>
        <v>12.423</v>
      </c>
      <c r="G193" s="122">
        <f t="shared" si="15"/>
        <v>0.14203656104294077</v>
      </c>
      <c r="H193" s="128">
        <f t="shared" si="16"/>
        <v>21506.892000000003</v>
      </c>
      <c r="I193" s="122">
        <f t="shared" si="17"/>
        <v>-0.37730269590453441</v>
      </c>
      <c r="J193" s="128">
        <f t="shared" si="18"/>
        <v>60.319583521220167</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0.3494965517241379</v>
      </c>
      <c r="F194" s="128">
        <f t="shared" si="14"/>
        <v>50.676999999999992</v>
      </c>
      <c r="G194" s="122">
        <f t="shared" si="15"/>
        <v>0.35221096567118837</v>
      </c>
      <c r="H194" s="128">
        <f t="shared" si="16"/>
        <v>53331.08</v>
      </c>
      <c r="I194" s="122">
        <f t="shared" si="17"/>
        <v>0.1016300688003558</v>
      </c>
      <c r="J194" s="128">
        <f t="shared" si="18"/>
        <v>99.229321568146588</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0.12761379310344828</v>
      </c>
      <c r="F195" s="128">
        <f t="shared" si="14"/>
        <v>18.504000000000001</v>
      </c>
      <c r="G195" s="122">
        <f t="shared" si="15"/>
        <v>0.22419080294284696</v>
      </c>
      <c r="H195" s="128">
        <f t="shared" si="16"/>
        <v>33946.523000000001</v>
      </c>
      <c r="I195" s="122">
        <f t="shared" si="17"/>
        <v>-0.43052539950508567</v>
      </c>
      <c r="J195" s="128">
        <f t="shared" si="18"/>
        <v>56.921957291879146</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0.47679999999999989</v>
      </c>
      <c r="F196" s="128">
        <f t="shared" si="14"/>
        <v>69.135999999999981</v>
      </c>
      <c r="G196" s="122">
        <f t="shared" si="15"/>
        <v>0.38234391551863051</v>
      </c>
      <c r="H196" s="128">
        <f t="shared" si="16"/>
        <v>57893.750999999997</v>
      </c>
      <c r="I196" s="122">
        <f t="shared" si="17"/>
        <v>0.62864926595077764</v>
      </c>
      <c r="J196" s="128">
        <f t="shared" si="18"/>
        <v>124.7044821815052</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0.29542758620689658</v>
      </c>
      <c r="F197" s="128">
        <f t="shared" si="14"/>
        <v>42.837000000000003</v>
      </c>
      <c r="G197" s="122">
        <f t="shared" si="15"/>
        <v>0.27111731101982589</v>
      </c>
      <c r="H197" s="128">
        <f t="shared" si="16"/>
        <v>41052.040999999997</v>
      </c>
      <c r="I197" s="122">
        <f t="shared" si="17"/>
        <v>0.38437610934837269</v>
      </c>
      <c r="J197" s="128">
        <f t="shared" si="18"/>
        <v>108.96669972700231</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6.9034482758620697E-3</v>
      </c>
      <c r="F198" s="128">
        <f t="shared" si="14"/>
        <v>1.0010000000000001</v>
      </c>
      <c r="G198" s="122">
        <f t="shared" si="15"/>
        <v>7.6621405645299762E-3</v>
      </c>
      <c r="H198" s="128">
        <f t="shared" si="16"/>
        <v>1160.1859999999999</v>
      </c>
      <c r="I198" s="122">
        <f t="shared" si="17"/>
        <v>-0.43875749606115283</v>
      </c>
      <c r="J198" s="128">
        <f t="shared" si="18"/>
        <v>90.098167969143134</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0.1391862068965517</v>
      </c>
      <c r="F199" s="128">
        <f t="shared" si="14"/>
        <v>20.181999999999999</v>
      </c>
      <c r="G199" s="122">
        <f t="shared" si="15"/>
        <v>0.16948793406332141</v>
      </c>
      <c r="H199" s="128">
        <f t="shared" si="16"/>
        <v>25663.524000000001</v>
      </c>
      <c r="I199" s="122">
        <f t="shared" si="17"/>
        <v>-0.29470602637614807</v>
      </c>
      <c r="J199" s="128">
        <f t="shared" si="18"/>
        <v>82.121602145761685</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8.1806896551724143E-2</v>
      </c>
      <c r="F200" s="128">
        <f t="shared" si="14"/>
        <v>11.862</v>
      </c>
      <c r="G200" s="122">
        <f t="shared" si="15"/>
        <v>0.16939788532406982</v>
      </c>
      <c r="H200" s="128">
        <f t="shared" si="16"/>
        <v>25649.889000000003</v>
      </c>
      <c r="I200" s="122">
        <f t="shared" si="17"/>
        <v>-0.38515044575205715</v>
      </c>
      <c r="J200" s="128">
        <f t="shared" si="18"/>
        <v>48.292749579029227</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4.3799999999999985E-2</v>
      </c>
      <c r="F201" s="128">
        <f t="shared" ref="F201:F264" si="20">SUMPRODUCT($K$2:$AI$2,$K201:$AI201)</f>
        <v>6.3509999999999982</v>
      </c>
      <c r="G201" s="122">
        <f t="shared" ref="G201:G264" si="21">SUMPRODUCT($K$3:$AI$3,$K201:$AI201)/$J$3</f>
        <v>7.1011537597907792E-2</v>
      </c>
      <c r="H201" s="128">
        <f t="shared" ref="H201:H264" si="22">SUMPRODUCT($K$3:$AI$3,$K201:$AI201)</f>
        <v>10752.425000000003</v>
      </c>
      <c r="I201" s="122">
        <f t="shared" ref="I201:I264" si="23">CORREL($K$4:$AI$4,$K201:$AI201)</f>
        <v>-0.32277445210792705</v>
      </c>
      <c r="J201" s="128">
        <f t="shared" si="18"/>
        <v>61.680117740881677</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0.18755862068965515</v>
      </c>
      <c r="F202" s="128">
        <f t="shared" si="20"/>
        <v>27.195999999999998</v>
      </c>
      <c r="G202" s="122">
        <f t="shared" si="21"/>
        <v>0.24230488449193621</v>
      </c>
      <c r="H202" s="128">
        <f t="shared" si="22"/>
        <v>36689.320999999996</v>
      </c>
      <c r="I202" s="122">
        <f t="shared" si="23"/>
        <v>-0.53494502514590947</v>
      </c>
      <c r="J202" s="128">
        <f t="shared" ref="J202:J265" si="24">$E202/$G202*100</f>
        <v>77.406042013113861</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0.45573793103448274</v>
      </c>
      <c r="F203" s="128">
        <f t="shared" si="20"/>
        <v>66.081999999999994</v>
      </c>
      <c r="G203" s="122">
        <f t="shared" si="21"/>
        <v>0.44434182197625111</v>
      </c>
      <c r="H203" s="128">
        <f t="shared" si="22"/>
        <v>67281.349999999991</v>
      </c>
      <c r="I203" s="122">
        <f t="shared" si="23"/>
        <v>9.9733501069387248E-2</v>
      </c>
      <c r="J203" s="128">
        <f t="shared" si="24"/>
        <v>102.5647167326151</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0.2437034482758621</v>
      </c>
      <c r="F204" s="128">
        <f t="shared" si="20"/>
        <v>35.337000000000003</v>
      </c>
      <c r="G204" s="122">
        <f t="shared" si="21"/>
        <v>0.18638124925702357</v>
      </c>
      <c r="H204" s="128">
        <f t="shared" si="22"/>
        <v>28221.475999999995</v>
      </c>
      <c r="I204" s="122">
        <f t="shared" si="23"/>
        <v>0.51310252357696096</v>
      </c>
      <c r="J204" s="128">
        <f t="shared" si="24"/>
        <v>130.75534649936273</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6.8531034482758615E-2</v>
      </c>
      <c r="F205" s="128">
        <f t="shared" si="20"/>
        <v>9.9369999999999994</v>
      </c>
      <c r="G205" s="122">
        <f t="shared" si="21"/>
        <v>5.5588747705028467E-2</v>
      </c>
      <c r="H205" s="128">
        <f t="shared" si="22"/>
        <v>8417.1370000000006</v>
      </c>
      <c r="I205" s="122">
        <f t="shared" si="23"/>
        <v>0.35909059754809614</v>
      </c>
      <c r="J205" s="128">
        <f t="shared" si="24"/>
        <v>123.28220604357922</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3.6724137931034476E-2</v>
      </c>
      <c r="F206" s="128">
        <f t="shared" si="20"/>
        <v>5.3249999999999993</v>
      </c>
      <c r="G206" s="122">
        <f t="shared" si="21"/>
        <v>0.11065283519792887</v>
      </c>
      <c r="H206" s="128">
        <f t="shared" si="22"/>
        <v>16754.830999999995</v>
      </c>
      <c r="I206" s="122">
        <f t="shared" si="23"/>
        <v>-0.34894038815831369</v>
      </c>
      <c r="J206" s="128">
        <f t="shared" si="24"/>
        <v>33.188610002938141</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7.7986206896551752E-2</v>
      </c>
      <c r="F207" s="128">
        <f t="shared" si="20"/>
        <v>11.308000000000003</v>
      </c>
      <c r="G207" s="122">
        <f t="shared" si="21"/>
        <v>0.13719837799997356</v>
      </c>
      <c r="H207" s="128">
        <f t="shared" si="22"/>
        <v>20774.303999999996</v>
      </c>
      <c r="I207" s="122">
        <f t="shared" si="23"/>
        <v>-0.38657108520239292</v>
      </c>
      <c r="J207" s="128">
        <f t="shared" si="24"/>
        <v>56.841930665220239</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0.24672413793103448</v>
      </c>
      <c r="F208" s="128">
        <f t="shared" si="20"/>
        <v>35.774999999999999</v>
      </c>
      <c r="G208" s="122">
        <f t="shared" si="21"/>
        <v>0.25779768587618374</v>
      </c>
      <c r="H208" s="128">
        <f t="shared" si="22"/>
        <v>39035.209999999992</v>
      </c>
      <c r="I208" s="122">
        <f t="shared" si="23"/>
        <v>-1.1436586933898105E-2</v>
      </c>
      <c r="J208" s="128">
        <f t="shared" si="24"/>
        <v>95.704558825843094</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0.4204551724137931</v>
      </c>
      <c r="F209" s="128">
        <f t="shared" si="20"/>
        <v>60.966000000000001</v>
      </c>
      <c r="G209" s="122">
        <f t="shared" si="21"/>
        <v>0.32550756845289192</v>
      </c>
      <c r="H209" s="128">
        <f t="shared" si="22"/>
        <v>49287.704999999987</v>
      </c>
      <c r="I209" s="122">
        <f t="shared" si="23"/>
        <v>0.40925954601930026</v>
      </c>
      <c r="J209" s="128">
        <f t="shared" si="24"/>
        <v>129.16909256893121</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0.13492413793103447</v>
      </c>
      <c r="F210" s="128">
        <f t="shared" si="20"/>
        <v>19.564</v>
      </c>
      <c r="G210" s="122">
        <f t="shared" si="21"/>
        <v>9.9043984202670743E-2</v>
      </c>
      <c r="H210" s="128">
        <f t="shared" si="22"/>
        <v>14997.041999999999</v>
      </c>
      <c r="I210" s="122">
        <f t="shared" si="23"/>
        <v>0.35561049876268891</v>
      </c>
      <c r="J210" s="128">
        <f t="shared" si="24"/>
        <v>136.22648464438106</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4.7096551724137938E-2</v>
      </c>
      <c r="F211" s="128">
        <f t="shared" si="20"/>
        <v>6.8290000000000006</v>
      </c>
      <c r="G211" s="122">
        <f t="shared" si="21"/>
        <v>3.6235315484288523E-2</v>
      </c>
      <c r="H211" s="128">
        <f t="shared" si="22"/>
        <v>5486.6790000000001</v>
      </c>
      <c r="I211" s="122">
        <f t="shared" si="23"/>
        <v>0.21489119319046018</v>
      </c>
      <c r="J211" s="128">
        <f t="shared" si="24"/>
        <v>129.97417324697724</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3.6648275862068966E-2</v>
      </c>
      <c r="F212" s="128">
        <f t="shared" si="20"/>
        <v>5.3140000000000001</v>
      </c>
      <c r="G212" s="122">
        <f t="shared" si="21"/>
        <v>3.3740235639091787E-2</v>
      </c>
      <c r="H212" s="128">
        <f t="shared" si="22"/>
        <v>5108.8789999999999</v>
      </c>
      <c r="I212" s="122">
        <f t="shared" si="23"/>
        <v>-3.3321849376391183E-2</v>
      </c>
      <c r="J212" s="128">
        <f t="shared" si="24"/>
        <v>108.61890904996494</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0.14197241379310344</v>
      </c>
      <c r="F213" s="128">
        <f t="shared" si="20"/>
        <v>20.585999999999999</v>
      </c>
      <c r="G213" s="122">
        <f t="shared" si="21"/>
        <v>0.15880297586812667</v>
      </c>
      <c r="H213" s="128">
        <f t="shared" si="22"/>
        <v>24045.629000000004</v>
      </c>
      <c r="I213" s="122">
        <f t="shared" si="23"/>
        <v>-0.3678898383370578</v>
      </c>
      <c r="J213" s="128">
        <f t="shared" si="24"/>
        <v>89.401607883595517</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0.14192413793103445</v>
      </c>
      <c r="F214" s="128">
        <f t="shared" si="20"/>
        <v>20.578999999999997</v>
      </c>
      <c r="G214" s="122">
        <f t="shared" si="21"/>
        <v>0.16796368331374079</v>
      </c>
      <c r="H214" s="128">
        <f t="shared" si="22"/>
        <v>25432.725000000002</v>
      </c>
      <c r="I214" s="122">
        <f t="shared" si="23"/>
        <v>-0.30329984227760215</v>
      </c>
      <c r="J214" s="128">
        <f t="shared" si="24"/>
        <v>84.496919292924261</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2.2793103448275863E-2</v>
      </c>
      <c r="F215" s="128">
        <f t="shared" si="20"/>
        <v>3.3050000000000002</v>
      </c>
      <c r="G215" s="122">
        <f t="shared" si="21"/>
        <v>3.0785626543739845E-2</v>
      </c>
      <c r="H215" s="128">
        <f t="shared" si="22"/>
        <v>4661.4979999999996</v>
      </c>
      <c r="I215" s="122">
        <f t="shared" si="23"/>
        <v>-0.47101357012418599</v>
      </c>
      <c r="J215" s="128">
        <f t="shared" si="24"/>
        <v>74.038134048991012</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0.35904827586206889</v>
      </c>
      <c r="F216" s="128">
        <f t="shared" si="20"/>
        <v>52.061999999999991</v>
      </c>
      <c r="G216" s="122">
        <f t="shared" si="21"/>
        <v>0.30240027605700776</v>
      </c>
      <c r="H216" s="128">
        <f t="shared" si="22"/>
        <v>45788.845000000001</v>
      </c>
      <c r="I216" s="122">
        <f t="shared" si="23"/>
        <v>0.65934634693162242</v>
      </c>
      <c r="J216" s="128">
        <f t="shared" si="24"/>
        <v>118.73278706742383</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0.17939310344827586</v>
      </c>
      <c r="F217" s="128">
        <f t="shared" si="20"/>
        <v>26.012</v>
      </c>
      <c r="G217" s="122">
        <f t="shared" si="21"/>
        <v>0.18597672007291077</v>
      </c>
      <c r="H217" s="128">
        <f t="shared" si="22"/>
        <v>28160.223000000005</v>
      </c>
      <c r="I217" s="122">
        <f t="shared" si="23"/>
        <v>2.1485008428095212E-2</v>
      </c>
      <c r="J217" s="128">
        <f t="shared" si="24"/>
        <v>96.459978097229666</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0.29679310344827586</v>
      </c>
      <c r="F218" s="128">
        <f t="shared" si="20"/>
        <v>43.034999999999997</v>
      </c>
      <c r="G218" s="122">
        <f t="shared" si="21"/>
        <v>0.31305189607576378</v>
      </c>
      <c r="H218" s="128">
        <f t="shared" si="22"/>
        <v>47401.692000000003</v>
      </c>
      <c r="I218" s="122">
        <f t="shared" si="23"/>
        <v>-0.21169675598297791</v>
      </c>
      <c r="J218" s="128">
        <f t="shared" si="24"/>
        <v>94.80635868004677</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0.91534482758620683</v>
      </c>
      <c r="F219" s="128">
        <f t="shared" si="20"/>
        <v>132.72499999999999</v>
      </c>
      <c r="G219" s="122">
        <f t="shared" si="21"/>
        <v>0.90033996618631884</v>
      </c>
      <c r="H219" s="128">
        <f t="shared" si="22"/>
        <v>136327.67700000003</v>
      </c>
      <c r="I219" s="122">
        <f t="shared" si="23"/>
        <v>0.46958874895636865</v>
      </c>
      <c r="J219" s="128">
        <f t="shared" si="24"/>
        <v>101.66657728895963</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6.1462068965517237E-2</v>
      </c>
      <c r="F220" s="128">
        <f t="shared" si="20"/>
        <v>8.911999999999999</v>
      </c>
      <c r="G220" s="122">
        <f t="shared" si="21"/>
        <v>7.406785851087716E-2</v>
      </c>
      <c r="H220" s="128">
        <f t="shared" si="22"/>
        <v>11215.206999999999</v>
      </c>
      <c r="I220" s="122">
        <f t="shared" si="23"/>
        <v>-0.47019472615369157</v>
      </c>
      <c r="J220" s="128">
        <f t="shared" si="24"/>
        <v>82.98075602724667</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2.2793103448275859E-2</v>
      </c>
      <c r="F221" s="128">
        <f t="shared" si="20"/>
        <v>3.3049999999999997</v>
      </c>
      <c r="G221" s="122">
        <f t="shared" si="21"/>
        <v>2.5513003737996809E-2</v>
      </c>
      <c r="H221" s="128">
        <f t="shared" si="22"/>
        <v>3863.1280000000006</v>
      </c>
      <c r="I221" s="122">
        <f t="shared" si="23"/>
        <v>-0.29941095897764591</v>
      </c>
      <c r="J221" s="128">
        <f t="shared" si="24"/>
        <v>89.339160854391395</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0.80562068965517231</v>
      </c>
      <c r="F222" s="128">
        <f t="shared" si="20"/>
        <v>116.81499999999998</v>
      </c>
      <c r="G222" s="122">
        <f t="shared" si="21"/>
        <v>0.78677292660053633</v>
      </c>
      <c r="H222" s="128">
        <f t="shared" si="22"/>
        <v>119131.58300000001</v>
      </c>
      <c r="I222" s="122">
        <f t="shared" si="23"/>
        <v>0.27583103037682666</v>
      </c>
      <c r="J222" s="128">
        <f t="shared" si="24"/>
        <v>102.39557849760703</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0.11015172413793103</v>
      </c>
      <c r="F223" s="128">
        <f t="shared" si="20"/>
        <v>15.972</v>
      </c>
      <c r="G223" s="122">
        <f t="shared" si="21"/>
        <v>0.12174575677924686</v>
      </c>
      <c r="H223" s="128">
        <f t="shared" si="22"/>
        <v>18434.499</v>
      </c>
      <c r="I223" s="122">
        <f t="shared" si="23"/>
        <v>-0.3205887340856523</v>
      </c>
      <c r="J223" s="128">
        <f t="shared" si="24"/>
        <v>90.476848682013227</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8.4420689655172396E-2</v>
      </c>
      <c r="F224" s="128">
        <f t="shared" si="20"/>
        <v>12.240999999999998</v>
      </c>
      <c r="G224" s="122">
        <f t="shared" si="21"/>
        <v>9.166556155807104E-2</v>
      </c>
      <c r="H224" s="128">
        <f t="shared" si="22"/>
        <v>13879.816000000001</v>
      </c>
      <c r="I224" s="122">
        <f t="shared" si="23"/>
        <v>-0.20886044766554537</v>
      </c>
      <c r="J224" s="128">
        <f t="shared" si="24"/>
        <v>92.096408095084925</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0.7578896551724138</v>
      </c>
      <c r="F225" s="128">
        <f t="shared" si="20"/>
        <v>109.89400000000001</v>
      </c>
      <c r="G225" s="122">
        <f t="shared" si="21"/>
        <v>0.72843787396478632</v>
      </c>
      <c r="H225" s="128">
        <f t="shared" si="22"/>
        <v>110298.60600000001</v>
      </c>
      <c r="I225" s="122">
        <f t="shared" si="23"/>
        <v>0.37037529942938857</v>
      </c>
      <c r="J225" s="128">
        <f t="shared" si="24"/>
        <v>104.04314249166171</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0.11221379310344826</v>
      </c>
      <c r="F226" s="128">
        <f t="shared" si="20"/>
        <v>16.270999999999997</v>
      </c>
      <c r="G226" s="122">
        <f t="shared" si="21"/>
        <v>0.12590590946915162</v>
      </c>
      <c r="H226" s="128">
        <f t="shared" si="22"/>
        <v>19064.420999999998</v>
      </c>
      <c r="I226" s="122">
        <f t="shared" si="23"/>
        <v>-0.43402546607157227</v>
      </c>
      <c r="J226" s="128">
        <f t="shared" si="24"/>
        <v>89.125120160417808</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9.8462068965517249E-2</v>
      </c>
      <c r="F227" s="128">
        <f t="shared" si="20"/>
        <v>14.277000000000001</v>
      </c>
      <c r="G227" s="122">
        <f t="shared" si="21"/>
        <v>0.10607782430094176</v>
      </c>
      <c r="H227" s="128">
        <f t="shared" si="22"/>
        <v>16062.091999999999</v>
      </c>
      <c r="I227" s="122">
        <f t="shared" si="23"/>
        <v>-0.23717981791988738</v>
      </c>
      <c r="J227" s="128">
        <f t="shared" si="24"/>
        <v>92.820596212627166</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3.1634482758620693E-2</v>
      </c>
      <c r="F228" s="128">
        <f t="shared" si="20"/>
        <v>4.5870000000000006</v>
      </c>
      <c r="G228" s="122">
        <f t="shared" si="21"/>
        <v>3.9780798848221485E-2</v>
      </c>
      <c r="H228" s="128">
        <f t="shared" si="22"/>
        <v>6023.5290000000005</v>
      </c>
      <c r="I228" s="122">
        <f t="shared" si="23"/>
        <v>-0.37267978867025364</v>
      </c>
      <c r="J228" s="128">
        <f t="shared" si="24"/>
        <v>79.521989689845057</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0.16919310344827582</v>
      </c>
      <c r="F229" s="128">
        <f t="shared" si="20"/>
        <v>24.532999999999994</v>
      </c>
      <c r="G229" s="122">
        <f t="shared" si="21"/>
        <v>0.19068982551612093</v>
      </c>
      <c r="H229" s="128">
        <f t="shared" si="22"/>
        <v>28873.871999999999</v>
      </c>
      <c r="I229" s="122">
        <f t="shared" si="23"/>
        <v>-0.23639660032954046</v>
      </c>
      <c r="J229" s="128">
        <f t="shared" si="24"/>
        <v>88.726864682128635</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0.42680689655172416</v>
      </c>
      <c r="F230" s="128">
        <f t="shared" si="20"/>
        <v>61.887</v>
      </c>
      <c r="G230" s="122">
        <f t="shared" si="21"/>
        <v>0.38833122878389625</v>
      </c>
      <c r="H230" s="128">
        <f t="shared" si="22"/>
        <v>58800.338000000003</v>
      </c>
      <c r="I230" s="122">
        <f t="shared" si="23"/>
        <v>0.64395205315949755</v>
      </c>
      <c r="J230" s="128">
        <f t="shared" si="24"/>
        <v>109.90795097482086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0.33500689655172411</v>
      </c>
      <c r="F231" s="128">
        <f t="shared" si="20"/>
        <v>48.575999999999993</v>
      </c>
      <c r="G231" s="122">
        <f t="shared" si="21"/>
        <v>0.34146339272741671</v>
      </c>
      <c r="H231" s="128">
        <f t="shared" si="22"/>
        <v>51703.703999999983</v>
      </c>
      <c r="I231" s="122">
        <f t="shared" si="23"/>
        <v>-6.7845006681568232E-2</v>
      </c>
      <c r="J231" s="128">
        <f t="shared" si="24"/>
        <v>98.109168855811518</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6.9151724137931025E-2</v>
      </c>
      <c r="F232" s="128">
        <f t="shared" si="20"/>
        <v>10.026999999999999</v>
      </c>
      <c r="G232" s="122">
        <f t="shared" si="21"/>
        <v>7.9690340646422483E-2</v>
      </c>
      <c r="H232" s="128">
        <f t="shared" si="22"/>
        <v>12066.552</v>
      </c>
      <c r="I232" s="122">
        <f t="shared" si="23"/>
        <v>-0.31349477379769719</v>
      </c>
      <c r="J232" s="128">
        <f t="shared" si="24"/>
        <v>86.775540896166859</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0.15163448275862071</v>
      </c>
      <c r="F233" s="128">
        <f t="shared" si="20"/>
        <v>21.987000000000002</v>
      </c>
      <c r="G233" s="122">
        <f t="shared" si="21"/>
        <v>0.13070603230791583</v>
      </c>
      <c r="H233" s="128">
        <f t="shared" si="22"/>
        <v>19791.245999999999</v>
      </c>
      <c r="I233" s="122">
        <f t="shared" si="23"/>
        <v>0.29595379268444333</v>
      </c>
      <c r="J233" s="128">
        <f t="shared" si="24"/>
        <v>116.01184741145065</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0.31711724137931036</v>
      </c>
      <c r="F234" s="128">
        <f t="shared" si="20"/>
        <v>45.981999999999999</v>
      </c>
      <c r="G234" s="122">
        <f t="shared" si="21"/>
        <v>0.2888651415287482</v>
      </c>
      <c r="H234" s="128">
        <f t="shared" si="22"/>
        <v>43739.381999999998</v>
      </c>
      <c r="I234" s="122">
        <f t="shared" si="23"/>
        <v>0.40261636553027746</v>
      </c>
      <c r="J234" s="128">
        <f t="shared" si="24"/>
        <v>109.7803769956613</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0.13015172413793105</v>
      </c>
      <c r="F235" s="128">
        <f t="shared" si="20"/>
        <v>18.872000000000003</v>
      </c>
      <c r="G235" s="122">
        <f t="shared" si="21"/>
        <v>0.13273674199896976</v>
      </c>
      <c r="H235" s="128">
        <f t="shared" si="22"/>
        <v>20098.732000000004</v>
      </c>
      <c r="I235" s="122">
        <f t="shared" si="23"/>
        <v>-0.40230182201643416</v>
      </c>
      <c r="J235" s="128">
        <f t="shared" si="24"/>
        <v>98.052522743809106</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0.11424137931034481</v>
      </c>
      <c r="F236" s="128">
        <f t="shared" si="20"/>
        <v>16.564999999999998</v>
      </c>
      <c r="G236" s="122">
        <f t="shared" si="21"/>
        <v>0.10259603217583116</v>
      </c>
      <c r="H236" s="128">
        <f t="shared" si="22"/>
        <v>15534.886000000002</v>
      </c>
      <c r="I236" s="122">
        <f t="shared" si="23"/>
        <v>0.58925499458101649</v>
      </c>
      <c r="J236" s="128">
        <f t="shared" si="24"/>
        <v>111.3506798338513</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6.2448275862068962E-2</v>
      </c>
      <c r="F237" s="128">
        <f t="shared" si="20"/>
        <v>9.0549999999999997</v>
      </c>
      <c r="G237" s="122">
        <f t="shared" si="21"/>
        <v>6.7008083583193559E-2</v>
      </c>
      <c r="H237" s="128">
        <f t="shared" si="22"/>
        <v>10146.230000000001</v>
      </c>
      <c r="I237" s="122">
        <f t="shared" si="23"/>
        <v>-0.23321970749157525</v>
      </c>
      <c r="J237" s="128">
        <f t="shared" si="24"/>
        <v>93.195137844132802</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0.14367586206896554</v>
      </c>
      <c r="F238" s="128">
        <f t="shared" si="20"/>
        <v>20.833000000000002</v>
      </c>
      <c r="G238" s="122">
        <f t="shared" si="21"/>
        <v>0.17782838235876844</v>
      </c>
      <c r="H238" s="128">
        <f t="shared" si="22"/>
        <v>26926.418000000001</v>
      </c>
      <c r="I238" s="122">
        <f t="shared" si="23"/>
        <v>-0.43930355324767545</v>
      </c>
      <c r="J238" s="128">
        <f t="shared" si="24"/>
        <v>80.794674147740793</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8.0910344827586189E-2</v>
      </c>
      <c r="F239" s="128">
        <f t="shared" si="20"/>
        <v>11.731999999999998</v>
      </c>
      <c r="G239" s="122">
        <f t="shared" si="21"/>
        <v>0.10042827140762658</v>
      </c>
      <c r="H239" s="128">
        <f t="shared" si="22"/>
        <v>15206.648000000003</v>
      </c>
      <c r="I239" s="122">
        <f t="shared" si="23"/>
        <v>-0.34589760039360834</v>
      </c>
      <c r="J239" s="128">
        <f t="shared" si="24"/>
        <v>80.565306654717361</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7.0737931034482754E-2</v>
      </c>
      <c r="F240" s="128">
        <f t="shared" si="20"/>
        <v>10.257</v>
      </c>
      <c r="G240" s="122">
        <f t="shared" si="21"/>
        <v>5.6017732369995646E-2</v>
      </c>
      <c r="H240" s="128">
        <f t="shared" si="22"/>
        <v>8482.0930000000008</v>
      </c>
      <c r="I240" s="122">
        <f t="shared" si="23"/>
        <v>0.39429970070216297</v>
      </c>
      <c r="J240" s="128">
        <f t="shared" si="24"/>
        <v>126.27774820883606</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0.29636551724137933</v>
      </c>
      <c r="F241" s="128">
        <f t="shared" si="20"/>
        <v>42.972999999999999</v>
      </c>
      <c r="G241" s="122">
        <f t="shared" si="21"/>
        <v>0.24757276545721116</v>
      </c>
      <c r="H241" s="128">
        <f t="shared" si="22"/>
        <v>37486.972999999998</v>
      </c>
      <c r="I241" s="122">
        <f t="shared" si="23"/>
        <v>0.41522982982659962</v>
      </c>
      <c r="J241" s="128">
        <f t="shared" si="24"/>
        <v>119.7084488247562</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0.28251034482758614</v>
      </c>
      <c r="F242" s="128">
        <f t="shared" si="20"/>
        <v>40.963999999999992</v>
      </c>
      <c r="G242" s="122">
        <f t="shared" si="21"/>
        <v>0.27278869090861058</v>
      </c>
      <c r="H242" s="128">
        <f t="shared" si="22"/>
        <v>41305.117999999995</v>
      </c>
      <c r="I242" s="122">
        <f t="shared" si="23"/>
        <v>0.23709285553237758</v>
      </c>
      <c r="J242" s="128">
        <f t="shared" si="24"/>
        <v>103.56380386833284</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0.1937655172413793</v>
      </c>
      <c r="F243" s="128">
        <f t="shared" si="20"/>
        <v>28.096</v>
      </c>
      <c r="G243" s="122">
        <f t="shared" si="21"/>
        <v>0.20663275832463782</v>
      </c>
      <c r="H243" s="128">
        <f t="shared" si="22"/>
        <v>31287.919000000009</v>
      </c>
      <c r="I243" s="122">
        <f t="shared" si="23"/>
        <v>-0.18213773142830392</v>
      </c>
      <c r="J243" s="128">
        <f t="shared" si="24"/>
        <v>93.772893907246313</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9.0613793103448262E-2</v>
      </c>
      <c r="F244" s="128">
        <f t="shared" si="20"/>
        <v>13.138999999999998</v>
      </c>
      <c r="G244" s="122">
        <f t="shared" si="21"/>
        <v>0.12525027407573736</v>
      </c>
      <c r="H244" s="128">
        <f t="shared" si="22"/>
        <v>18965.145999999997</v>
      </c>
      <c r="I244" s="122">
        <f t="shared" si="23"/>
        <v>-0.51226624922720509</v>
      </c>
      <c r="J244" s="128">
        <f t="shared" si="24"/>
        <v>72.346183489111709</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6.5972413793103452E-2</v>
      </c>
      <c r="F245" s="128">
        <f t="shared" si="20"/>
        <v>9.5660000000000007</v>
      </c>
      <c r="G245" s="122">
        <f t="shared" si="21"/>
        <v>9.1525162133960322E-2</v>
      </c>
      <c r="H245" s="128">
        <f t="shared" si="22"/>
        <v>13858.557000000004</v>
      </c>
      <c r="I245" s="122">
        <f t="shared" si="23"/>
        <v>-0.34864730878468703</v>
      </c>
      <c r="J245" s="128">
        <f t="shared" si="24"/>
        <v>72.081176645765751</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7.1248275862068972E-2</v>
      </c>
      <c r="F246" s="128">
        <f t="shared" si="20"/>
        <v>10.331000000000001</v>
      </c>
      <c r="G246" s="122">
        <f t="shared" si="21"/>
        <v>6.4017950309738614E-2</v>
      </c>
      <c r="H246" s="128">
        <f t="shared" si="22"/>
        <v>9693.4700000000012</v>
      </c>
      <c r="I246" s="122">
        <f t="shared" si="23"/>
        <v>0.24290605571902804</v>
      </c>
      <c r="J246" s="128">
        <f t="shared" si="24"/>
        <v>111.29421594622728</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0.21628275862068966</v>
      </c>
      <c r="F247" s="128">
        <f t="shared" si="20"/>
        <v>31.361000000000001</v>
      </c>
      <c r="G247" s="122">
        <f t="shared" si="21"/>
        <v>0.21297238109075536</v>
      </c>
      <c r="H247" s="128">
        <f t="shared" si="22"/>
        <v>32247.851999999995</v>
      </c>
      <c r="I247" s="122">
        <f t="shared" si="23"/>
        <v>9.5388784954610562E-2</v>
      </c>
      <c r="J247" s="128">
        <f t="shared" si="24"/>
        <v>101.55436940366629</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0.1484</v>
      </c>
      <c r="F248" s="128">
        <f t="shared" si="20"/>
        <v>21.518000000000001</v>
      </c>
      <c r="G248" s="122">
        <f t="shared" si="21"/>
        <v>0.14996102180718276</v>
      </c>
      <c r="H248" s="128">
        <f t="shared" si="22"/>
        <v>22706.797999999999</v>
      </c>
      <c r="I248" s="122">
        <f t="shared" si="23"/>
        <v>-5.0844477272005181E-2</v>
      </c>
      <c r="J248" s="128">
        <f t="shared" si="24"/>
        <v>98.959048299104097</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5.4013793103448282E-2</v>
      </c>
      <c r="F249" s="128">
        <f t="shared" si="20"/>
        <v>7.8320000000000007</v>
      </c>
      <c r="G249" s="122">
        <f t="shared" si="21"/>
        <v>5.4834946967995873E-2</v>
      </c>
      <c r="H249" s="128">
        <f t="shared" si="22"/>
        <v>8302.9979999999996</v>
      </c>
      <c r="I249" s="122">
        <f t="shared" si="23"/>
        <v>-0.11270695759301574</v>
      </c>
      <c r="J249" s="128">
        <f t="shared" si="24"/>
        <v>98.502499026712186</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0.17833793103448276</v>
      </c>
      <c r="F250" s="128">
        <f t="shared" si="20"/>
        <v>25.858999999999998</v>
      </c>
      <c r="G250" s="122">
        <f t="shared" si="21"/>
        <v>0.15174656249587234</v>
      </c>
      <c r="H250" s="128">
        <f t="shared" si="22"/>
        <v>22977.161</v>
      </c>
      <c r="I250" s="122">
        <f t="shared" si="23"/>
        <v>0.34697456124515336</v>
      </c>
      <c r="J250" s="128">
        <f t="shared" si="24"/>
        <v>117.52353931531974</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8.2117241379310341E-2</v>
      </c>
      <c r="F251" s="128">
        <f t="shared" si="20"/>
        <v>11.907</v>
      </c>
      <c r="G251" s="122">
        <f t="shared" si="21"/>
        <v>7.4581251898717463E-2</v>
      </c>
      <c r="H251" s="128">
        <f t="shared" si="22"/>
        <v>11292.944000000001</v>
      </c>
      <c r="I251" s="122">
        <f t="shared" si="23"/>
        <v>0.28068627324132334</v>
      </c>
      <c r="J251" s="128">
        <f t="shared" si="24"/>
        <v>110.10440196260969</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7.0241379310344826E-2</v>
      </c>
      <c r="F252" s="128">
        <f t="shared" si="20"/>
        <v>10.185</v>
      </c>
      <c r="G252" s="122">
        <f t="shared" si="21"/>
        <v>8.4248556974732214E-2</v>
      </c>
      <c r="H252" s="128">
        <f t="shared" si="22"/>
        <v>12756.748000000001</v>
      </c>
      <c r="I252" s="122">
        <f t="shared" si="23"/>
        <v>-0.45975703478809543</v>
      </c>
      <c r="J252" s="128">
        <f t="shared" si="24"/>
        <v>83.373985065894459</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0.11414482758620691</v>
      </c>
      <c r="F253" s="128">
        <f t="shared" si="20"/>
        <v>16.551000000000002</v>
      </c>
      <c r="G253" s="122">
        <f t="shared" si="21"/>
        <v>0.13227896947522752</v>
      </c>
      <c r="H253" s="128">
        <f t="shared" si="22"/>
        <v>20029.417000000001</v>
      </c>
      <c r="I253" s="122">
        <f t="shared" si="23"/>
        <v>-0.358864625610476</v>
      </c>
      <c r="J253" s="128">
        <f t="shared" si="24"/>
        <v>86.290986419865717</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4.4903448275862068E-2</v>
      </c>
      <c r="F254" s="128">
        <f t="shared" si="20"/>
        <v>6.5110000000000001</v>
      </c>
      <c r="G254" s="122">
        <f t="shared" si="21"/>
        <v>4.8391565071523861E-2</v>
      </c>
      <c r="H254" s="128">
        <f t="shared" si="22"/>
        <v>7327.3540000000003</v>
      </c>
      <c r="I254" s="122">
        <f t="shared" si="23"/>
        <v>-0.22239383072541513</v>
      </c>
      <c r="J254" s="128">
        <f t="shared" si="24"/>
        <v>92.791890920439798</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1.9896551724137932E-2</v>
      </c>
      <c r="F255" s="128">
        <f t="shared" si="20"/>
        <v>2.8850000000000002</v>
      </c>
      <c r="G255" s="122">
        <f t="shared" si="21"/>
        <v>2.65688557503071E-2</v>
      </c>
      <c r="H255" s="128">
        <f t="shared" si="22"/>
        <v>4023.0030000000006</v>
      </c>
      <c r="I255" s="122">
        <f t="shared" si="23"/>
        <v>-0.51150479621339418</v>
      </c>
      <c r="J255" s="128">
        <f t="shared" si="24"/>
        <v>74.886746765178074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0.26004827586206891</v>
      </c>
      <c r="F256" s="128">
        <f t="shared" si="20"/>
        <v>37.706999999999994</v>
      </c>
      <c r="G256" s="122">
        <f t="shared" si="21"/>
        <v>0.22709924183386387</v>
      </c>
      <c r="H256" s="128">
        <f t="shared" si="22"/>
        <v>34386.913</v>
      </c>
      <c r="I256" s="122">
        <f t="shared" si="23"/>
        <v>0.20250655960339486</v>
      </c>
      <c r="J256" s="128">
        <f t="shared" si="24"/>
        <v>114.50864994622445</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0.10787586206896553</v>
      </c>
      <c r="F257" s="128">
        <f t="shared" si="20"/>
        <v>15.642000000000001</v>
      </c>
      <c r="G257" s="122">
        <f t="shared" si="21"/>
        <v>9.9086489056783175E-2</v>
      </c>
      <c r="H257" s="128">
        <f t="shared" si="22"/>
        <v>15003.477999999996</v>
      </c>
      <c r="I257" s="122">
        <f t="shared" si="23"/>
        <v>0.50909038812522023</v>
      </c>
      <c r="J257" s="128">
        <f t="shared" si="24"/>
        <v>108.87040513378716</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8.9420689655172414E-2</v>
      </c>
      <c r="F258" s="128">
        <f t="shared" si="20"/>
        <v>12.965999999999999</v>
      </c>
      <c r="G258" s="122">
        <f t="shared" si="21"/>
        <v>8.7828587090042126E-2</v>
      </c>
      <c r="H258" s="128">
        <f t="shared" si="22"/>
        <v>13298.828999999998</v>
      </c>
      <c r="I258" s="122">
        <f t="shared" si="23"/>
        <v>0.1450363728989289</v>
      </c>
      <c r="J258" s="128">
        <f t="shared" si="24"/>
        <v>101.81273844642185</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0.35499999999999998</v>
      </c>
      <c r="F259" s="128">
        <f t="shared" si="20"/>
        <v>51.475000000000001</v>
      </c>
      <c r="G259" s="122">
        <f t="shared" si="21"/>
        <v>0.36968509688412204</v>
      </c>
      <c r="H259" s="128">
        <f t="shared" si="22"/>
        <v>55976.977999999996</v>
      </c>
      <c r="I259" s="122">
        <f t="shared" si="23"/>
        <v>-0.18411095686576368</v>
      </c>
      <c r="J259" s="128">
        <f t="shared" si="24"/>
        <v>96.02767409130233</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0.18783448275862072</v>
      </c>
      <c r="F260" s="128">
        <f t="shared" si="20"/>
        <v>27.236000000000004</v>
      </c>
      <c r="G260" s="122">
        <f t="shared" si="21"/>
        <v>0.21633355347448791</v>
      </c>
      <c r="H260" s="128">
        <f t="shared" si="22"/>
        <v>32756.794000000009</v>
      </c>
      <c r="I260" s="122">
        <f t="shared" si="23"/>
        <v>-0.24707904367719288</v>
      </c>
      <c r="J260" s="128">
        <f t="shared" si="24"/>
        <v>86.826328945210037</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0.92835862068965536</v>
      </c>
      <c r="F261" s="128">
        <f t="shared" si="20"/>
        <v>134.61200000000002</v>
      </c>
      <c r="G261" s="122">
        <f t="shared" si="21"/>
        <v>0.9117802903221548</v>
      </c>
      <c r="H261" s="128">
        <f t="shared" si="22"/>
        <v>138059.94800000003</v>
      </c>
      <c r="I261" s="122">
        <f t="shared" si="23"/>
        <v>0.50100410039612442</v>
      </c>
      <c r="J261" s="128">
        <f t="shared" si="24"/>
        <v>101.81823741349388</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0.89438620689655179</v>
      </c>
      <c r="F262" s="128">
        <f t="shared" si="20"/>
        <v>129.68600000000001</v>
      </c>
      <c r="G262" s="122">
        <f t="shared" si="21"/>
        <v>0.87416902217701997</v>
      </c>
      <c r="H262" s="128">
        <f t="shared" si="22"/>
        <v>132364.92500000002</v>
      </c>
      <c r="I262" s="122">
        <f t="shared" si="23"/>
        <v>0.48486705043604417</v>
      </c>
      <c r="J262" s="128">
        <f t="shared" si="24"/>
        <v>102.31273177230453</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0.94984137931034485</v>
      </c>
      <c r="F263" s="128">
        <f t="shared" si="20"/>
        <v>137.727</v>
      </c>
      <c r="G263" s="122">
        <f t="shared" si="21"/>
        <v>0.93684555336882025</v>
      </c>
      <c r="H263" s="128">
        <f t="shared" si="22"/>
        <v>141855.28000000003</v>
      </c>
      <c r="I263" s="122">
        <f t="shared" si="23"/>
        <v>0.50365871903613213</v>
      </c>
      <c r="J263" s="128">
        <f t="shared" si="24"/>
        <v>101.38718979823223</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0.94207586206896554</v>
      </c>
      <c r="F264" s="128">
        <f t="shared" si="20"/>
        <v>136.601</v>
      </c>
      <c r="G264" s="122">
        <f t="shared" si="21"/>
        <v>0.92392277668441003</v>
      </c>
      <c r="H264" s="128">
        <f t="shared" si="22"/>
        <v>139898.53899999999</v>
      </c>
      <c r="I264" s="122">
        <f t="shared" si="23"/>
        <v>0.54205247664027689</v>
      </c>
      <c r="J264" s="128">
        <f t="shared" si="24"/>
        <v>101.96478383720549</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0.91890344827586201</v>
      </c>
      <c r="F265" s="128">
        <f t="shared" ref="F265:F328" si="26">SUMPRODUCT($K$2:$AI$2,$K265:$AI265)</f>
        <v>133.24099999999999</v>
      </c>
      <c r="G265" s="122">
        <f t="shared" ref="G265:G328" si="27">SUMPRODUCT($K$3:$AI$3,$K265:$AI265)/$J$3</f>
        <v>0.90253477789958925</v>
      </c>
      <c r="H265" s="128">
        <f t="shared" ref="H265:H328" si="28">SUMPRODUCT($K$3:$AI$3,$K265:$AI265)</f>
        <v>136660.011</v>
      </c>
      <c r="I265" s="122">
        <f t="shared" ref="I265:I328" si="29">CORREL($K$4:$AI$4,$K265:$AI265)</f>
        <v>0.45515980395084438</v>
      </c>
      <c r="J265" s="128">
        <f t="shared" si="24"/>
        <v>101.81363320030354</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0.88023448275862071</v>
      </c>
      <c r="F266" s="128">
        <f t="shared" si="26"/>
        <v>127.634</v>
      </c>
      <c r="G266" s="122">
        <f t="shared" si="27"/>
        <v>0.86194383098442717</v>
      </c>
      <c r="H266" s="128">
        <f t="shared" si="28"/>
        <v>130513.81099999999</v>
      </c>
      <c r="I266" s="122">
        <f t="shared" si="29"/>
        <v>0.41727636909664517</v>
      </c>
      <c r="J266" s="128">
        <f t="shared" ref="J266:J329" si="30">$E266/$G266*100</f>
        <v>102.12202363039175</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0.88425517241379314</v>
      </c>
      <c r="F267" s="128">
        <f t="shared" si="26"/>
        <v>128.21700000000001</v>
      </c>
      <c r="G267" s="122">
        <f t="shared" si="27"/>
        <v>0.86912814196462784</v>
      </c>
      <c r="H267" s="128">
        <f t="shared" si="28"/>
        <v>131601.64500000002</v>
      </c>
      <c r="I267" s="122">
        <f t="shared" si="29"/>
        <v>0.38935578751501859</v>
      </c>
      <c r="J267" s="128">
        <f t="shared" si="30"/>
        <v>101.74048333252348</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0.81073793103448277</v>
      </c>
      <c r="F268" s="128">
        <f t="shared" si="26"/>
        <v>117.557</v>
      </c>
      <c r="G268" s="122">
        <f t="shared" si="27"/>
        <v>0.78982208852316105</v>
      </c>
      <c r="H268" s="128">
        <f t="shared" si="28"/>
        <v>119593.281</v>
      </c>
      <c r="I268" s="122">
        <f t="shared" si="29"/>
        <v>0.38087634442033236</v>
      </c>
      <c r="J268" s="128">
        <f t="shared" si="30"/>
        <v>102.64817138128296</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0.70486206896551717</v>
      </c>
      <c r="F269" s="128">
        <f t="shared" si="26"/>
        <v>102.20499999999998</v>
      </c>
      <c r="G269" s="122">
        <f t="shared" si="27"/>
        <v>0.66284301734272011</v>
      </c>
      <c r="H269" s="128">
        <f t="shared" si="28"/>
        <v>100366.364</v>
      </c>
      <c r="I269" s="122">
        <f t="shared" si="29"/>
        <v>0.43645839188639141</v>
      </c>
      <c r="J269" s="128">
        <f t="shared" si="30"/>
        <v>106.33921615275482</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0.61857931034482749</v>
      </c>
      <c r="F270" s="128">
        <f t="shared" si="26"/>
        <v>89.693999999999988</v>
      </c>
      <c r="G270" s="122">
        <f t="shared" si="27"/>
        <v>0.5773599902257327</v>
      </c>
      <c r="H270" s="128">
        <f t="shared" si="28"/>
        <v>87422.694999999992</v>
      </c>
      <c r="I270" s="122">
        <f t="shared" si="29"/>
        <v>0.43312498606361288</v>
      </c>
      <c r="J270" s="128">
        <f t="shared" si="30"/>
        <v>107.13927546364602</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0.49751724137931036</v>
      </c>
      <c r="F271" s="128">
        <f t="shared" si="26"/>
        <v>72.14</v>
      </c>
      <c r="G271" s="122">
        <f t="shared" si="27"/>
        <v>0.43638062845896786</v>
      </c>
      <c r="H271" s="128">
        <f t="shared" si="28"/>
        <v>66075.881999999998</v>
      </c>
      <c r="I271" s="122">
        <f t="shared" si="29"/>
        <v>0.4210742933465848</v>
      </c>
      <c r="J271" s="128">
        <f t="shared" si="30"/>
        <v>114.00992824457859</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0.42114482758620686</v>
      </c>
      <c r="F272" s="128">
        <f t="shared" si="26"/>
        <v>61.065999999999995</v>
      </c>
      <c r="G272" s="122">
        <f t="shared" si="27"/>
        <v>0.36624524825318</v>
      </c>
      <c r="H272" s="128">
        <f t="shared" si="28"/>
        <v>55456.123000000007</v>
      </c>
      <c r="I272" s="122">
        <f t="shared" si="29"/>
        <v>0.33310433269668499</v>
      </c>
      <c r="J272" s="128">
        <f t="shared" si="30"/>
        <v>114.98984071325768</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0.2117931034482759</v>
      </c>
      <c r="F273" s="128">
        <f t="shared" si="26"/>
        <v>30.710000000000004</v>
      </c>
      <c r="G273" s="122">
        <f t="shared" si="27"/>
        <v>0.17860721974930327</v>
      </c>
      <c r="H273" s="128">
        <f t="shared" si="28"/>
        <v>27044.348000000002</v>
      </c>
      <c r="I273" s="122">
        <f t="shared" si="29"/>
        <v>0.27298955880360265</v>
      </c>
      <c r="J273" s="128">
        <f t="shared" si="30"/>
        <v>118.58037079663018</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6.218620689655173E-2</v>
      </c>
      <c r="F274" s="128">
        <f t="shared" si="26"/>
        <v>9.0170000000000012</v>
      </c>
      <c r="G274" s="122">
        <f t="shared" si="27"/>
        <v>6.5682481607206536E-2</v>
      </c>
      <c r="H274" s="128">
        <f t="shared" si="28"/>
        <v>9945.5099999999984</v>
      </c>
      <c r="I274" s="122">
        <f t="shared" si="29"/>
        <v>-0.19614375067870191</v>
      </c>
      <c r="J274" s="128">
        <f t="shared" si="30"/>
        <v>94.677005763023416</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0.70379310344827595</v>
      </c>
      <c r="F275" s="128">
        <f t="shared" si="26"/>
        <v>102.05000000000001</v>
      </c>
      <c r="G275" s="122">
        <f t="shared" si="27"/>
        <v>0.66553061723176909</v>
      </c>
      <c r="H275" s="128">
        <f t="shared" si="28"/>
        <v>100773.31500000002</v>
      </c>
      <c r="I275" s="122">
        <f t="shared" si="29"/>
        <v>0.42282881244415993</v>
      </c>
      <c r="J275" s="128">
        <f t="shared" si="30"/>
        <v>105.74916994437569</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4.0427586206896543E-2</v>
      </c>
      <c r="F276" s="128">
        <f t="shared" si="26"/>
        <v>5.8619999999999992</v>
      </c>
      <c r="G276" s="122">
        <f t="shared" si="27"/>
        <v>6.0048488290692009E-2</v>
      </c>
      <c r="H276" s="128">
        <f t="shared" si="28"/>
        <v>9092.4220000000023</v>
      </c>
      <c r="I276" s="122">
        <f t="shared" si="29"/>
        <v>-0.53623560830791395</v>
      </c>
      <c r="J276" s="128">
        <f t="shared" si="30"/>
        <v>67.32490252075695</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3.2400000000000005E-2</v>
      </c>
      <c r="F277" s="128">
        <f t="shared" si="26"/>
        <v>4.6980000000000004</v>
      </c>
      <c r="G277" s="122">
        <f t="shared" si="27"/>
        <v>3.3939029705847383E-2</v>
      </c>
      <c r="H277" s="128">
        <f t="shared" si="28"/>
        <v>5138.9799999999996</v>
      </c>
      <c r="I277" s="122">
        <f t="shared" si="29"/>
        <v>-0.27237803004885147</v>
      </c>
      <c r="J277" s="128">
        <f t="shared" si="30"/>
        <v>95.465310236661779</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9.702068965517241E-2</v>
      </c>
      <c r="F278" s="128">
        <f t="shared" si="26"/>
        <v>14.068</v>
      </c>
      <c r="G278" s="122">
        <f t="shared" si="27"/>
        <v>0.12217639910710747</v>
      </c>
      <c r="H278" s="128">
        <f t="shared" si="28"/>
        <v>18499.705999999998</v>
      </c>
      <c r="I278" s="122">
        <f t="shared" si="29"/>
        <v>-0.58295617702755342</v>
      </c>
      <c r="J278" s="128">
        <f t="shared" si="30"/>
        <v>79.410336500520046</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9.7034482758620727E-3</v>
      </c>
      <c r="F279" s="128">
        <f t="shared" si="26"/>
        <v>1.4070000000000005</v>
      </c>
      <c r="G279" s="122">
        <f t="shared" si="27"/>
        <v>9.893434069925636E-3</v>
      </c>
      <c r="H279" s="128">
        <f t="shared" si="28"/>
        <v>1498.0439999999999</v>
      </c>
      <c r="I279" s="122">
        <f t="shared" si="29"/>
        <v>-0.1428894776631755</v>
      </c>
      <c r="J279" s="128">
        <f t="shared" si="30"/>
        <v>98.079677969037178</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5.4193103448275867E-2</v>
      </c>
      <c r="F280" s="128">
        <f t="shared" si="26"/>
        <v>7.8580000000000005</v>
      </c>
      <c r="G280" s="122">
        <f t="shared" si="27"/>
        <v>4.2596553910367332E-2</v>
      </c>
      <c r="H280" s="128">
        <f t="shared" si="28"/>
        <v>6449.8850000000002</v>
      </c>
      <c r="I280" s="122">
        <f t="shared" si="29"/>
        <v>0.53521032315640982</v>
      </c>
      <c r="J280" s="128">
        <f t="shared" si="30"/>
        <v>127.22414954578313</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0.11173793103448278</v>
      </c>
      <c r="F281" s="128">
        <f t="shared" si="26"/>
        <v>16.202000000000002</v>
      </c>
      <c r="G281" s="122">
        <f t="shared" si="27"/>
        <v>0.1862280442219551</v>
      </c>
      <c r="H281" s="128">
        <f t="shared" si="28"/>
        <v>28198.277999999998</v>
      </c>
      <c r="I281" s="122">
        <f t="shared" si="29"/>
        <v>-0.53903427220953715</v>
      </c>
      <c r="J281" s="128">
        <f t="shared" si="30"/>
        <v>60.000593090752972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0.38087586206896556</v>
      </c>
      <c r="F282" s="128">
        <f t="shared" si="26"/>
        <v>55.227000000000004</v>
      </c>
      <c r="G282" s="122">
        <f t="shared" si="27"/>
        <v>0.39956829439036307</v>
      </c>
      <c r="H282" s="128">
        <f t="shared" si="28"/>
        <v>60501.831999999995</v>
      </c>
      <c r="I282" s="122">
        <f t="shared" si="29"/>
        <v>-0.23826840662104121</v>
      </c>
      <c r="J282" s="128">
        <f t="shared" si="30"/>
        <v>95.32184295305079</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0.38534482758620692</v>
      </c>
      <c r="F283" s="128">
        <f t="shared" si="26"/>
        <v>55.875</v>
      </c>
      <c r="G283" s="122">
        <f t="shared" si="27"/>
        <v>0.32095333447806729</v>
      </c>
      <c r="H283" s="128">
        <f t="shared" si="28"/>
        <v>48598.111999999994</v>
      </c>
      <c r="I283" s="122">
        <f t="shared" si="29"/>
        <v>0.60330145412417879</v>
      </c>
      <c r="J283" s="128">
        <f t="shared" si="30"/>
        <v>120.06257177943102</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0.12193103448275865</v>
      </c>
      <c r="F284" s="128">
        <f t="shared" si="26"/>
        <v>17.680000000000003</v>
      </c>
      <c r="G284" s="122">
        <f t="shared" si="27"/>
        <v>9.3191073716466996E-2</v>
      </c>
      <c r="H284" s="128">
        <f t="shared" si="28"/>
        <v>14110.805999999999</v>
      </c>
      <c r="I284" s="122">
        <f t="shared" si="29"/>
        <v>0.59725186184702717</v>
      </c>
      <c r="J284" s="128">
        <f t="shared" si="30"/>
        <v>130.839821476607</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0.15526896551724134</v>
      </c>
      <c r="F285" s="128">
        <f t="shared" si="26"/>
        <v>22.513999999999996</v>
      </c>
      <c r="G285" s="122">
        <f t="shared" si="27"/>
        <v>0.13409386598687076</v>
      </c>
      <c r="H285" s="128">
        <f t="shared" si="28"/>
        <v>20304.224999999999</v>
      </c>
      <c r="I285" s="122">
        <f t="shared" si="29"/>
        <v>0.59121422615151187</v>
      </c>
      <c r="J285" s="128">
        <f t="shared" si="30"/>
        <v>115.79125143013167</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1.6179310344827585E-2</v>
      </c>
      <c r="F286" s="128">
        <f t="shared" si="26"/>
        <v>2.3459999999999996</v>
      </c>
      <c r="G286" s="122">
        <f t="shared" si="27"/>
        <v>1.5797249996697883E-2</v>
      </c>
      <c r="H286" s="128">
        <f t="shared" si="28"/>
        <v>2391.9879999999998</v>
      </c>
      <c r="I286" s="122">
        <f t="shared" si="29"/>
        <v>0.19895683980902071</v>
      </c>
      <c r="J286" s="128">
        <f t="shared" si="30"/>
        <v>102.41852441538599</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0.98382068965517255</v>
      </c>
      <c r="F287" s="128">
        <f t="shared" si="26"/>
        <v>142.65400000000002</v>
      </c>
      <c r="G287" s="122">
        <f t="shared" si="27"/>
        <v>0.98420275000330204</v>
      </c>
      <c r="H287" s="128">
        <f t="shared" si="28"/>
        <v>149026.01199999999</v>
      </c>
      <c r="I287" s="122">
        <f t="shared" si="29"/>
        <v>-0.19895683980901852</v>
      </c>
      <c r="J287" s="128">
        <f t="shared" si="30"/>
        <v>99.961180727433629</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0.17441379310344826</v>
      </c>
      <c r="F288" s="128">
        <f t="shared" si="26"/>
        <v>25.29</v>
      </c>
      <c r="G288" s="122">
        <f t="shared" si="27"/>
        <v>0.17997316039044234</v>
      </c>
      <c r="H288" s="128">
        <f t="shared" si="28"/>
        <v>27251.175999999999</v>
      </c>
      <c r="I288" s="122">
        <f t="shared" si="29"/>
        <v>-0.36215415594282624</v>
      </c>
      <c r="J288" s="128">
        <f t="shared" si="30"/>
        <v>96.91100202111619</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0.49256551724137937</v>
      </c>
      <c r="F289" s="128">
        <f t="shared" si="26"/>
        <v>71.422000000000011</v>
      </c>
      <c r="G289" s="122">
        <f t="shared" si="27"/>
        <v>0.50230542603917616</v>
      </c>
      <c r="H289" s="128">
        <f t="shared" si="28"/>
        <v>76058.082999999984</v>
      </c>
      <c r="I289" s="122">
        <f t="shared" si="29"/>
        <v>-7.6653911072121758E-2</v>
      </c>
      <c r="J289" s="128">
        <f t="shared" si="30"/>
        <v>98.060958872254517</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7.5462068965517257E-2</v>
      </c>
      <c r="F290" s="128">
        <f t="shared" si="26"/>
        <v>10.942000000000002</v>
      </c>
      <c r="G290" s="122">
        <f t="shared" si="27"/>
        <v>7.03623083120897E-2</v>
      </c>
      <c r="H290" s="128">
        <f t="shared" si="28"/>
        <v>10654.119999999999</v>
      </c>
      <c r="I290" s="122">
        <f t="shared" si="29"/>
        <v>0.50883185655539298</v>
      </c>
      <c r="J290" s="128">
        <f t="shared" si="30"/>
        <v>107.24785865581291</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7.5158620689655176E-2</v>
      </c>
      <c r="F291" s="128">
        <f t="shared" si="26"/>
        <v>10.898</v>
      </c>
      <c r="G291" s="122">
        <f t="shared" si="27"/>
        <v>7.804568809520665E-2</v>
      </c>
      <c r="H291" s="128">
        <f t="shared" si="28"/>
        <v>11817.522000000001</v>
      </c>
      <c r="I291" s="122">
        <f t="shared" si="29"/>
        <v>-0.22674548887113455</v>
      </c>
      <c r="J291" s="128">
        <f t="shared" si="30"/>
        <v>96.300798319530998</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0.18239310344827586</v>
      </c>
      <c r="F292" s="128">
        <f t="shared" si="26"/>
        <v>26.446999999999999</v>
      </c>
      <c r="G292" s="122">
        <f t="shared" si="27"/>
        <v>0.16926907633174393</v>
      </c>
      <c r="H292" s="128">
        <f t="shared" si="28"/>
        <v>25630.385000000002</v>
      </c>
      <c r="I292" s="122">
        <f t="shared" si="29"/>
        <v>0.5877505893935292</v>
      </c>
      <c r="J292" s="128">
        <f t="shared" si="30"/>
        <v>107.75335188266205</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0.40028965517241383</v>
      </c>
      <c r="F293" s="128">
        <f t="shared" si="26"/>
        <v>58.042000000000002</v>
      </c>
      <c r="G293" s="122">
        <f t="shared" si="27"/>
        <v>0.37348543766262932</v>
      </c>
      <c r="H293" s="128">
        <f t="shared" si="28"/>
        <v>56552.418000000005</v>
      </c>
      <c r="I293" s="122">
        <f t="shared" si="29"/>
        <v>0.33695426179960009</v>
      </c>
      <c r="J293" s="128">
        <f t="shared" si="30"/>
        <v>107.17677713956731</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0.59971034482758623</v>
      </c>
      <c r="F294" s="128">
        <f t="shared" si="26"/>
        <v>86.957999999999998</v>
      </c>
      <c r="G294" s="122">
        <f t="shared" si="27"/>
        <v>0.62651456233737068</v>
      </c>
      <c r="H294" s="128">
        <f t="shared" si="28"/>
        <v>94865.581999999995</v>
      </c>
      <c r="I294" s="122">
        <f t="shared" si="29"/>
        <v>-0.33695426179959986</v>
      </c>
      <c r="J294" s="128">
        <f t="shared" si="30"/>
        <v>95.72169281911269</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0.1386</v>
      </c>
      <c r="F295" s="128">
        <f t="shared" si="26"/>
        <v>20.097000000000001</v>
      </c>
      <c r="G295" s="122">
        <f t="shared" si="27"/>
        <v>0.16826898387245903</v>
      </c>
      <c r="H295" s="128">
        <f t="shared" si="28"/>
        <v>25478.953000000001</v>
      </c>
      <c r="I295" s="122">
        <f t="shared" si="29"/>
        <v>-0.3063472554043481</v>
      </c>
      <c r="J295" s="128">
        <f t="shared" si="30"/>
        <v>82.36812085645748</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0.29659310344827589</v>
      </c>
      <c r="F296" s="128">
        <f t="shared" si="26"/>
        <v>43.006</v>
      </c>
      <c r="G296" s="122">
        <f t="shared" si="27"/>
        <v>0.31505410189013194</v>
      </c>
      <c r="H296" s="128">
        <f t="shared" si="28"/>
        <v>47704.862000000001</v>
      </c>
      <c r="I296" s="122">
        <f t="shared" si="29"/>
        <v>-0.29940611410303469</v>
      </c>
      <c r="J296" s="128">
        <f t="shared" si="30"/>
        <v>94.140371977034619</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0.21889655172413797</v>
      </c>
      <c r="F297" s="128">
        <f t="shared" si="26"/>
        <v>31.740000000000006</v>
      </c>
      <c r="G297" s="122">
        <f t="shared" si="27"/>
        <v>0.2116378633980108</v>
      </c>
      <c r="H297" s="128">
        <f t="shared" si="28"/>
        <v>32045.781999999999</v>
      </c>
      <c r="I297" s="122">
        <f t="shared" si="29"/>
        <v>0.16263919463507046</v>
      </c>
      <c r="J297" s="128">
        <f t="shared" si="30"/>
        <v>103.42976828889843</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0.14801379310344831</v>
      </c>
      <c r="F298" s="128">
        <f t="shared" si="26"/>
        <v>21.462000000000003</v>
      </c>
      <c r="G298" s="122">
        <f t="shared" si="27"/>
        <v>0.13969867519053217</v>
      </c>
      <c r="H298" s="128">
        <f t="shared" si="28"/>
        <v>21152.894</v>
      </c>
      <c r="I298" s="122">
        <f t="shared" si="29"/>
        <v>0.29433337193801162</v>
      </c>
      <c r="J298" s="128">
        <f t="shared" si="30"/>
        <v>105.95218093627253</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8.6475862068965501E-2</v>
      </c>
      <c r="F299" s="128">
        <f t="shared" si="26"/>
        <v>12.538999999999998</v>
      </c>
      <c r="G299" s="122">
        <f t="shared" si="27"/>
        <v>7.3082163283097121E-2</v>
      </c>
      <c r="H299" s="128">
        <f t="shared" si="28"/>
        <v>11065.955</v>
      </c>
      <c r="I299" s="122">
        <f t="shared" si="29"/>
        <v>0.41302504059343031</v>
      </c>
      <c r="J299" s="128">
        <f t="shared" si="30"/>
        <v>118.32690520392157</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0.11118620689655172</v>
      </c>
      <c r="F300" s="128">
        <f t="shared" si="26"/>
        <v>16.122</v>
      </c>
      <c r="G300" s="122">
        <f t="shared" si="27"/>
        <v>9.2183650556736968E-2</v>
      </c>
      <c r="H300" s="128">
        <f t="shared" si="28"/>
        <v>13958.263999999999</v>
      </c>
      <c r="I300" s="122">
        <f t="shared" si="29"/>
        <v>0.24408736920334753</v>
      </c>
      <c r="J300" s="128">
        <f t="shared" si="30"/>
        <v>120.61380323414195</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471.31117956758624</v>
      </c>
      <c r="F301" s="128">
        <f t="shared" si="26"/>
        <v>68340.121037300007</v>
      </c>
      <c r="G301" s="122">
        <f t="shared" si="27"/>
        <v>423.01439850581374</v>
      </c>
      <c r="H301" s="128">
        <f t="shared" si="28"/>
        <v>64051994.192953303</v>
      </c>
      <c r="I301" s="122">
        <f t="shared" si="29"/>
        <v>0.36299777152579077</v>
      </c>
      <c r="J301" s="128">
        <f t="shared" si="30"/>
        <v>111.4172901046319</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1.0786206896551727E-2</v>
      </c>
      <c r="F302" s="128">
        <f t="shared" si="26"/>
        <v>1.5640000000000003</v>
      </c>
      <c r="G302" s="122">
        <f t="shared" si="27"/>
        <v>1.9827068116076027E-2</v>
      </c>
      <c r="H302" s="128">
        <f t="shared" si="28"/>
        <v>3002.1749999999997</v>
      </c>
      <c r="I302" s="122">
        <f t="shared" si="29"/>
        <v>-0.45742850373429345</v>
      </c>
      <c r="J302" s="128">
        <f t="shared" si="30"/>
        <v>54.401421498149496</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4.4413793103448285E-3</v>
      </c>
      <c r="F303" s="128">
        <f t="shared" si="26"/>
        <v>0.64400000000000013</v>
      </c>
      <c r="G303" s="122">
        <f t="shared" si="27"/>
        <v>7.286537928119511E-3</v>
      </c>
      <c r="H303" s="128">
        <f t="shared" si="28"/>
        <v>1103.3130000000001</v>
      </c>
      <c r="I303" s="122">
        <f t="shared" si="29"/>
        <v>-0.4103467704290743</v>
      </c>
      <c r="J303" s="128">
        <f t="shared" si="30"/>
        <v>60.953217483505874</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0.1233103448275862</v>
      </c>
      <c r="F304" s="128">
        <f t="shared" si="26"/>
        <v>17.88</v>
      </c>
      <c r="G304" s="122">
        <f t="shared" si="27"/>
        <v>0.14124916456431863</v>
      </c>
      <c r="H304" s="128">
        <f t="shared" si="28"/>
        <v>21387.665999999997</v>
      </c>
      <c r="I304" s="122">
        <f t="shared" si="29"/>
        <v>-0.29575447476401434</v>
      </c>
      <c r="J304" s="128">
        <f t="shared" si="30"/>
        <v>87.299875512846739</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1.4372413793103446E-2</v>
      </c>
      <c r="F305" s="128">
        <f t="shared" si="26"/>
        <v>2.0839999999999996</v>
      </c>
      <c r="G305" s="122">
        <f t="shared" si="27"/>
        <v>2.2734701290467445E-2</v>
      </c>
      <c r="H305" s="128">
        <f t="shared" si="28"/>
        <v>3442.4429999999998</v>
      </c>
      <c r="I305" s="122">
        <f t="shared" si="29"/>
        <v>-0.44521908070780863</v>
      </c>
      <c r="J305" s="128">
        <f t="shared" si="30"/>
        <v>63.217957471601935</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0.12878620689655171</v>
      </c>
      <c r="F306" s="128">
        <f t="shared" si="26"/>
        <v>18.673999999999999</v>
      </c>
      <c r="G306" s="122">
        <f t="shared" si="27"/>
        <v>0.11282889088483533</v>
      </c>
      <c r="H306" s="128">
        <f t="shared" si="28"/>
        <v>17084.324999999997</v>
      </c>
      <c r="I306" s="122">
        <f t="shared" si="29"/>
        <v>0.37484574735651272</v>
      </c>
      <c r="J306" s="128">
        <f t="shared" si="30"/>
        <v>114.14293439080603</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0.54912413793103454</v>
      </c>
      <c r="F307" s="128">
        <f t="shared" si="26"/>
        <v>79.623000000000005</v>
      </c>
      <c r="G307" s="122">
        <f t="shared" si="27"/>
        <v>0.5323408181325866</v>
      </c>
      <c r="H307" s="128">
        <f t="shared" si="28"/>
        <v>80605.982000000004</v>
      </c>
      <c r="I307" s="122">
        <f t="shared" si="29"/>
        <v>0.44590215136472389</v>
      </c>
      <c r="J307" s="128">
        <f t="shared" si="30"/>
        <v>103.15273960342222</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0.25537931034482764</v>
      </c>
      <c r="F308" s="128">
        <f t="shared" si="26"/>
        <v>37.030000000000008</v>
      </c>
      <c r="G308" s="122">
        <f t="shared" si="27"/>
        <v>0.29055058843730608</v>
      </c>
      <c r="H308" s="128">
        <f t="shared" si="28"/>
        <v>43994.589000000014</v>
      </c>
      <c r="I308" s="122">
        <f t="shared" si="29"/>
        <v>-0.4600450743117776</v>
      </c>
      <c r="J308" s="128">
        <f t="shared" si="30"/>
        <v>87.894955476895348</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6.7234482758620706E-2</v>
      </c>
      <c r="F309" s="128">
        <f t="shared" si="26"/>
        <v>9.7490000000000023</v>
      </c>
      <c r="G309" s="122">
        <f t="shared" si="27"/>
        <v>6.4571002126563568E-2</v>
      </c>
      <c r="H309" s="128">
        <f t="shared" si="28"/>
        <v>9777.2120000000032</v>
      </c>
      <c r="I309" s="122">
        <f t="shared" si="29"/>
        <v>0.32196793239702404</v>
      </c>
      <c r="J309" s="128">
        <f t="shared" si="30"/>
        <v>104.12488662764834</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0.13917931034482758</v>
      </c>
      <c r="F310" s="128">
        <f t="shared" si="26"/>
        <v>20.181000000000001</v>
      </c>
      <c r="G310" s="122">
        <f t="shared" si="27"/>
        <v>0.13023285870900422</v>
      </c>
      <c r="H310" s="128">
        <f t="shared" si="28"/>
        <v>19719.599000000002</v>
      </c>
      <c r="I310" s="122">
        <f t="shared" si="29"/>
        <v>0.33108550058952507</v>
      </c>
      <c r="J310" s="128">
        <f t="shared" si="30"/>
        <v>106.86958093718385</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0.61353793103448273</v>
      </c>
      <c r="F311" s="128">
        <f t="shared" si="26"/>
        <v>88.962999999999994</v>
      </c>
      <c r="G311" s="122">
        <f t="shared" si="27"/>
        <v>0.60259301404060273</v>
      </c>
      <c r="H311" s="128">
        <f t="shared" si="28"/>
        <v>91243.428999999989</v>
      </c>
      <c r="I311" s="122">
        <f t="shared" si="29"/>
        <v>9.9954830298607883E-2</v>
      </c>
      <c r="J311" s="128">
        <f t="shared" si="30"/>
        <v>101.8163033322425</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0.60631034482758628</v>
      </c>
      <c r="F312" s="128">
        <f t="shared" si="26"/>
        <v>87.915000000000006</v>
      </c>
      <c r="G312" s="122">
        <f t="shared" si="27"/>
        <v>0.53481678532274901</v>
      </c>
      <c r="H312" s="128">
        <f t="shared" si="28"/>
        <v>80980.888000000006</v>
      </c>
      <c r="I312" s="122">
        <f t="shared" si="29"/>
        <v>0.54438301007825873</v>
      </c>
      <c r="J312" s="128">
        <f t="shared" si="30"/>
        <v>113.36786007224748</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0.26415172413793103</v>
      </c>
      <c r="F313" s="128">
        <f t="shared" si="26"/>
        <v>38.302</v>
      </c>
      <c r="G313" s="122">
        <f t="shared" si="27"/>
        <v>0.21990808886658123</v>
      </c>
      <c r="H313" s="128">
        <f t="shared" si="28"/>
        <v>33298.042999999998</v>
      </c>
      <c r="I313" s="122">
        <f t="shared" si="29"/>
        <v>0.48820708749970482</v>
      </c>
      <c r="J313" s="128">
        <f t="shared" si="30"/>
        <v>120.11914864040882</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0.17414482758620692</v>
      </c>
      <c r="F314" s="128">
        <f t="shared" si="26"/>
        <v>25.251000000000001</v>
      </c>
      <c r="G314" s="122">
        <f t="shared" si="27"/>
        <v>0.13974903247962595</v>
      </c>
      <c r="H314" s="128">
        <f t="shared" si="28"/>
        <v>21160.519</v>
      </c>
      <c r="I314" s="122">
        <f t="shared" si="29"/>
        <v>0.45199749733505312</v>
      </c>
      <c r="J314" s="128">
        <f t="shared" si="30"/>
        <v>124.61254614524474</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0.25610344827586212</v>
      </c>
      <c r="F315" s="128">
        <f t="shared" si="26"/>
        <v>37.135000000000005</v>
      </c>
      <c r="G315" s="122">
        <f t="shared" si="27"/>
        <v>0.20961002654902325</v>
      </c>
      <c r="H315" s="128">
        <f t="shared" si="28"/>
        <v>31738.731000000003</v>
      </c>
      <c r="I315" s="122">
        <f t="shared" si="29"/>
        <v>0.46069770197727611</v>
      </c>
      <c r="J315" s="128">
        <f t="shared" si="30"/>
        <v>122.18091495540413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8.0910344827586203E-2</v>
      </c>
      <c r="F316" s="128">
        <f t="shared" si="26"/>
        <v>11.731999999999999</v>
      </c>
      <c r="G316" s="122">
        <f t="shared" si="27"/>
        <v>8.1599605066768804E-2</v>
      </c>
      <c r="H316" s="128">
        <f t="shared" si="28"/>
        <v>12355.648999999999</v>
      </c>
      <c r="I316" s="122">
        <f t="shared" si="29"/>
        <v>-9.3455999228575268E-2</v>
      </c>
      <c r="J316" s="128">
        <f t="shared" si="30"/>
        <v>99.155314246167464</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0.46515172413793104</v>
      </c>
      <c r="F317" s="128">
        <f t="shared" si="26"/>
        <v>67.447000000000003</v>
      </c>
      <c r="G317" s="122">
        <f t="shared" si="27"/>
        <v>0.38650303794793217</v>
      </c>
      <c r="H317" s="128">
        <f t="shared" si="28"/>
        <v>58523.516999999993</v>
      </c>
      <c r="I317" s="122">
        <f t="shared" si="29"/>
        <v>0.60265294394007851</v>
      </c>
      <c r="J317" s="128">
        <f t="shared" si="30"/>
        <v>120.34878861692002</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0.90107586206896551</v>
      </c>
      <c r="F318" s="128">
        <f t="shared" si="26"/>
        <v>130.65600000000001</v>
      </c>
      <c r="G318" s="122">
        <f t="shared" si="27"/>
        <v>0.90224438970267729</v>
      </c>
      <c r="H318" s="128">
        <f t="shared" si="28"/>
        <v>136616.041</v>
      </c>
      <c r="I318" s="122">
        <f t="shared" si="29"/>
        <v>-4.3319397403294123E-2</v>
      </c>
      <c r="J318" s="128">
        <f t="shared" si="30"/>
        <v>99.870486572479905</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0.63522068965517253</v>
      </c>
      <c r="F319" s="128">
        <f t="shared" si="26"/>
        <v>92.107000000000014</v>
      </c>
      <c r="G319" s="122">
        <f t="shared" si="27"/>
        <v>0.58034568545351284</v>
      </c>
      <c r="H319" s="128">
        <f t="shared" si="28"/>
        <v>87874.78300000001</v>
      </c>
      <c r="I319" s="122">
        <f t="shared" si="29"/>
        <v>0.55950122123094792</v>
      </c>
      <c r="J319" s="128">
        <f t="shared" si="30"/>
        <v>109.45557201115012</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0.88537241379310339</v>
      </c>
      <c r="F320" s="128">
        <f t="shared" si="26"/>
        <v>128.37899999999999</v>
      </c>
      <c r="G320" s="122">
        <f t="shared" si="27"/>
        <v>0.85516336234793755</v>
      </c>
      <c r="H320" s="128">
        <f t="shared" si="28"/>
        <v>129487.126</v>
      </c>
      <c r="I320" s="122">
        <f t="shared" si="29"/>
        <v>0.49923863723851947</v>
      </c>
      <c r="J320" s="128">
        <f t="shared" si="30"/>
        <v>103.53254743774613</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0.63513793103448268</v>
      </c>
      <c r="F321" s="128">
        <f t="shared" si="26"/>
        <v>92.094999999999985</v>
      </c>
      <c r="G321" s="122">
        <f t="shared" si="27"/>
        <v>0.61991716308497002</v>
      </c>
      <c r="H321" s="128">
        <f t="shared" si="28"/>
        <v>93866.616999999998</v>
      </c>
      <c r="I321" s="122">
        <f t="shared" si="29"/>
        <v>0.34801262103203917</v>
      </c>
      <c r="J321" s="128">
        <f t="shared" si="30"/>
        <v>102.45529061879294</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0.46524827586206885</v>
      </c>
      <c r="F322" s="128">
        <f t="shared" si="26"/>
        <v>67.460999999999984</v>
      </c>
      <c r="G322" s="122">
        <f t="shared" si="27"/>
        <v>0.43310079382900313</v>
      </c>
      <c r="H322" s="128">
        <f t="shared" si="28"/>
        <v>65579.255999999994</v>
      </c>
      <c r="I322" s="122">
        <f t="shared" si="29"/>
        <v>0.46404404027055912</v>
      </c>
      <c r="J322" s="128">
        <f t="shared" si="30"/>
        <v>107.4226329046532</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0.30289655172413793</v>
      </c>
      <c r="F323" s="128">
        <f t="shared" si="26"/>
        <v>43.92</v>
      </c>
      <c r="G323" s="122">
        <f t="shared" si="27"/>
        <v>0.27632477644665759</v>
      </c>
      <c r="H323" s="128">
        <f t="shared" si="28"/>
        <v>41840.544999999998</v>
      </c>
      <c r="I323" s="122">
        <f t="shared" si="29"/>
        <v>0.53666033163529558</v>
      </c>
      <c r="J323" s="128">
        <f t="shared" si="30"/>
        <v>109.61613924714774</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0.13244827586206895</v>
      </c>
      <c r="F324" s="128">
        <f t="shared" si="26"/>
        <v>19.204999999999998</v>
      </c>
      <c r="G324" s="122">
        <f t="shared" si="27"/>
        <v>0.10629117410083344</v>
      </c>
      <c r="H324" s="128">
        <f t="shared" si="28"/>
        <v>16094.396999999997</v>
      </c>
      <c r="I324" s="122">
        <f t="shared" si="29"/>
        <v>0.47497206573287809</v>
      </c>
      <c r="J324" s="128">
        <f t="shared" si="30"/>
        <v>124.60891224742845</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1.7193103448275862E-2</v>
      </c>
      <c r="F325" s="128">
        <f t="shared" si="26"/>
        <v>2.4929999999999999</v>
      </c>
      <c r="G325" s="122">
        <f t="shared" si="27"/>
        <v>1.4119972526383917E-2</v>
      </c>
      <c r="H325" s="128">
        <f t="shared" si="28"/>
        <v>2138.018</v>
      </c>
      <c r="I325" s="122">
        <f t="shared" si="29"/>
        <v>0.3143856738396803</v>
      </c>
      <c r="J325" s="128">
        <f t="shared" si="30"/>
        <v>121.76442564707288</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0.12683448275862066</v>
      </c>
      <c r="F326" s="128">
        <f t="shared" si="26"/>
        <v>18.390999999999995</v>
      </c>
      <c r="G326" s="122">
        <f t="shared" si="27"/>
        <v>9.8409356879631218E-2</v>
      </c>
      <c r="H326" s="128">
        <f t="shared" si="28"/>
        <v>14900.948</v>
      </c>
      <c r="I326" s="122">
        <f t="shared" si="29"/>
        <v>0.54700906169614816</v>
      </c>
      <c r="J326" s="128">
        <f t="shared" si="30"/>
        <v>128.88457640644623</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3.2296551724137937E-2</v>
      </c>
      <c r="F327" s="128">
        <f t="shared" si="26"/>
        <v>4.6830000000000007</v>
      </c>
      <c r="G327" s="122">
        <f t="shared" si="27"/>
        <v>2.6878422644599716E-2</v>
      </c>
      <c r="H327" s="128">
        <f t="shared" si="28"/>
        <v>4069.877</v>
      </c>
      <c r="I327" s="122">
        <f t="shared" si="29"/>
        <v>0.439495484266896</v>
      </c>
      <c r="J327" s="128">
        <f t="shared" si="30"/>
        <v>120.1579131007035</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0.24833103448275859</v>
      </c>
      <c r="F328" s="128">
        <f t="shared" si="26"/>
        <v>36.007999999999996</v>
      </c>
      <c r="G328" s="122">
        <f t="shared" si="27"/>
        <v>0.19371003447410481</v>
      </c>
      <c r="H328" s="128">
        <f t="shared" si="28"/>
        <v>29331.186000000002</v>
      </c>
      <c r="I328" s="122">
        <f t="shared" si="29"/>
        <v>0.67940689400412613</v>
      </c>
      <c r="J328" s="128">
        <f t="shared" si="30"/>
        <v>128.19730023637754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0.26075862068965516</v>
      </c>
      <c r="F329" s="128">
        <f t="shared" ref="F329:F392" si="32">SUMPRODUCT($K$2:$AI$2,$K329:$AI329)</f>
        <v>37.809999999999995</v>
      </c>
      <c r="G329" s="122">
        <f t="shared" ref="G329:G392" si="33">SUMPRODUCT($K$3:$AI$3,$K329:$AI329)/$J$3</f>
        <v>0.21265735249441944</v>
      </c>
      <c r="H329" s="128">
        <f t="shared" ref="H329:H392" si="34">SUMPRODUCT($K$3:$AI$3,$K329:$AI329)</f>
        <v>32200.151000000005</v>
      </c>
      <c r="I329" s="122">
        <f t="shared" ref="I329:I392" si="35">CORREL($K$4:$AI$4,$K329:$AI329)</f>
        <v>0.47297367604540769</v>
      </c>
      <c r="J329" s="128">
        <f t="shared" si="30"/>
        <v>122.61914184062739</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8.5524137931034486E-2</v>
      </c>
      <c r="F330" s="128">
        <f t="shared" si="32"/>
        <v>12.401</v>
      </c>
      <c r="G330" s="122">
        <f t="shared" si="33"/>
        <v>6.5865795347977124E-2</v>
      </c>
      <c r="H330" s="128">
        <f t="shared" si="34"/>
        <v>9973.2669999999998</v>
      </c>
      <c r="I330" s="122">
        <f t="shared" si="35"/>
        <v>0.44218484187200247</v>
      </c>
      <c r="J330" s="128">
        <f t="shared" ref="J330:J393" si="36">$E330/$G330*100</f>
        <v>129.8460566356178</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0.12568275862068964</v>
      </c>
      <c r="F331" s="128">
        <f t="shared" si="32"/>
        <v>18.224</v>
      </c>
      <c r="G331" s="122">
        <f t="shared" si="33"/>
        <v>0.1316044393665218</v>
      </c>
      <c r="H331" s="128">
        <f t="shared" si="34"/>
        <v>19927.280999999999</v>
      </c>
      <c r="I331" s="122">
        <f t="shared" si="35"/>
        <v>-0.24279156206165109</v>
      </c>
      <c r="J331" s="128">
        <f t="shared" si="36"/>
        <v>95.500394383095141</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0.10469655172413794</v>
      </c>
      <c r="F332" s="128">
        <f t="shared" si="32"/>
        <v>15.181000000000001</v>
      </c>
      <c r="G332" s="122">
        <f t="shared" si="33"/>
        <v>0.10570558321996062</v>
      </c>
      <c r="H332" s="128">
        <f t="shared" si="34"/>
        <v>16005.727999999997</v>
      </c>
      <c r="I332" s="122">
        <f t="shared" si="35"/>
        <v>3.4755916615797508E-2</v>
      </c>
      <c r="J332" s="128">
        <f t="shared" si="36"/>
        <v>99.045432166318975</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0.1378344827586207</v>
      </c>
      <c r="F333" s="128">
        <f t="shared" si="32"/>
        <v>19.986000000000001</v>
      </c>
      <c r="G333" s="122">
        <f t="shared" si="33"/>
        <v>0.12775848974362358</v>
      </c>
      <c r="H333" s="128">
        <f t="shared" si="34"/>
        <v>19344.934999999998</v>
      </c>
      <c r="I333" s="122">
        <f t="shared" si="35"/>
        <v>0.47499298594108513</v>
      </c>
      <c r="J333" s="128">
        <f t="shared" si="36"/>
        <v>107.88675025449727</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0.26679999999999993</v>
      </c>
      <c r="F334" s="128">
        <f t="shared" si="32"/>
        <v>38.685999999999993</v>
      </c>
      <c r="G334" s="122">
        <f t="shared" si="33"/>
        <v>0.21515459192434191</v>
      </c>
      <c r="H334" s="128">
        <f t="shared" si="34"/>
        <v>32578.278000000006</v>
      </c>
      <c r="I334" s="122">
        <f t="shared" si="35"/>
        <v>0.56347891285979623</v>
      </c>
      <c r="J334" s="128">
        <f t="shared" si="36"/>
        <v>124.00386048642591</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0.12962758620689654</v>
      </c>
      <c r="F335" s="128">
        <f t="shared" si="32"/>
        <v>18.795999999999999</v>
      </c>
      <c r="G335" s="122">
        <f t="shared" si="33"/>
        <v>0.1233877081984969</v>
      </c>
      <c r="H335" s="128">
        <f t="shared" si="34"/>
        <v>18683.120000000003</v>
      </c>
      <c r="I335" s="122">
        <f t="shared" si="35"/>
        <v>0.38006194891987427</v>
      </c>
      <c r="J335" s="128">
        <f t="shared" si="36"/>
        <v>105.05713097317717</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6.8124137931034487E-2</v>
      </c>
      <c r="F336" s="128">
        <f t="shared" si="32"/>
        <v>9.8780000000000001</v>
      </c>
      <c r="G336" s="122">
        <f t="shared" si="33"/>
        <v>6.6695108903829112E-2</v>
      </c>
      <c r="H336" s="128">
        <f t="shared" si="34"/>
        <v>10098.839999999997</v>
      </c>
      <c r="I336" s="122">
        <f t="shared" si="35"/>
        <v>0.24704986120783179</v>
      </c>
      <c r="J336" s="128">
        <f t="shared" si="36"/>
        <v>102.14262942319499</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2.5751724137931035E-2</v>
      </c>
      <c r="F337" s="128">
        <f t="shared" si="32"/>
        <v>3.734</v>
      </c>
      <c r="G337" s="122">
        <f t="shared" si="33"/>
        <v>2.5043396425788213E-2</v>
      </c>
      <c r="H337" s="128">
        <f t="shared" si="34"/>
        <v>3792.0209999999997</v>
      </c>
      <c r="I337" s="122">
        <f t="shared" si="35"/>
        <v>0.11916470903767812</v>
      </c>
      <c r="J337" s="128">
        <f t="shared" si="36"/>
        <v>102.82840114854959</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1.3917241379310346E-2</v>
      </c>
      <c r="F338" s="128">
        <f t="shared" si="32"/>
        <v>2.0180000000000002</v>
      </c>
      <c r="G338" s="122">
        <f t="shared" si="33"/>
        <v>1.1837965103224185E-2</v>
      </c>
      <c r="H338" s="128">
        <f t="shared" si="34"/>
        <v>1792.4809999999998</v>
      </c>
      <c r="I338" s="122">
        <f t="shared" si="35"/>
        <v>0.57157458229129332</v>
      </c>
      <c r="J338" s="128">
        <f t="shared" si="36"/>
        <v>117.56447377530999</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4.8406896551724136E-2</v>
      </c>
      <c r="F339" s="128">
        <f t="shared" si="32"/>
        <v>7.0190000000000001</v>
      </c>
      <c r="G339" s="122">
        <f t="shared" si="33"/>
        <v>4.2896524851734938E-2</v>
      </c>
      <c r="H339" s="128">
        <f t="shared" si="34"/>
        <v>6495.3060000000005</v>
      </c>
      <c r="I339" s="122">
        <f t="shared" si="35"/>
        <v>0.15724206861049497</v>
      </c>
      <c r="J339" s="128">
        <f t="shared" si="36"/>
        <v>112.84572985582149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4.5303448275862065E-2</v>
      </c>
      <c r="F340" s="128">
        <f t="shared" si="32"/>
        <v>6.569</v>
      </c>
      <c r="G340" s="122">
        <f t="shared" si="33"/>
        <v>4.2690142519383426E-2</v>
      </c>
      <c r="H340" s="128">
        <f t="shared" si="34"/>
        <v>6464.0559999999996</v>
      </c>
      <c r="I340" s="122">
        <f t="shared" si="35"/>
        <v>0.1379152363748149</v>
      </c>
      <c r="J340" s="128">
        <f t="shared" si="36"/>
        <v>106.12156718683259</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0.34577241379310342</v>
      </c>
      <c r="F341" s="128">
        <f t="shared" si="32"/>
        <v>50.136999999999993</v>
      </c>
      <c r="G341" s="122">
        <f t="shared" si="33"/>
        <v>0.34063172806403469</v>
      </c>
      <c r="H341" s="128">
        <f t="shared" si="34"/>
        <v>51577.775000000001</v>
      </c>
      <c r="I341" s="122">
        <f t="shared" si="35"/>
        <v>0.31567168019985625</v>
      </c>
      <c r="J341" s="128">
        <f t="shared" si="36"/>
        <v>101.50916233149671</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0.23873793103448279</v>
      </c>
      <c r="F342" s="128">
        <f t="shared" si="32"/>
        <v>34.617000000000004</v>
      </c>
      <c r="G342" s="122">
        <f t="shared" si="33"/>
        <v>0.23923552681979693</v>
      </c>
      <c r="H342" s="128">
        <f t="shared" si="34"/>
        <v>36224.56500000001</v>
      </c>
      <c r="I342" s="122">
        <f t="shared" si="35"/>
        <v>0.1673666588391782</v>
      </c>
      <c r="J342" s="128">
        <f t="shared" si="36"/>
        <v>99.792005898150336</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0.32445517241379312</v>
      </c>
      <c r="F343" s="128">
        <f t="shared" si="32"/>
        <v>47.045999999999999</v>
      </c>
      <c r="G343" s="122">
        <f t="shared" si="33"/>
        <v>0.33859306687447993</v>
      </c>
      <c r="H343" s="128">
        <f t="shared" si="34"/>
        <v>51269.084999999999</v>
      </c>
      <c r="I343" s="122">
        <f t="shared" si="35"/>
        <v>-0.18756681292475882</v>
      </c>
      <c r="J343" s="128">
        <f t="shared" si="36"/>
        <v>95.824517438826391</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6.655172413793102E-2</v>
      </c>
      <c r="F344" s="128">
        <f t="shared" si="32"/>
        <v>9.6499999999999986</v>
      </c>
      <c r="G344" s="122">
        <f t="shared" si="33"/>
        <v>6.1435833256283927E-2</v>
      </c>
      <c r="H344" s="128">
        <f t="shared" si="34"/>
        <v>9302.491</v>
      </c>
      <c r="I344" s="122">
        <f t="shared" si="35"/>
        <v>0.26837150809517191</v>
      </c>
      <c r="J344" s="128">
        <f t="shared" si="36"/>
        <v>108.3272100506976</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0.1990965517241379</v>
      </c>
      <c r="F345" s="128">
        <f t="shared" si="32"/>
        <v>28.868999999999996</v>
      </c>
      <c r="G345" s="122">
        <f t="shared" si="33"/>
        <v>0.1851485820708238</v>
      </c>
      <c r="H345" s="128">
        <f t="shared" si="34"/>
        <v>28034.827999999998</v>
      </c>
      <c r="I345" s="122">
        <f t="shared" si="35"/>
        <v>0.24387069269741607</v>
      </c>
      <c r="J345" s="128">
        <f t="shared" si="36"/>
        <v>107.53339263920405</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5.5324137931034481E-2</v>
      </c>
      <c r="F346" s="128">
        <f t="shared" si="32"/>
        <v>8.0220000000000002</v>
      </c>
      <c r="G346" s="122">
        <f t="shared" si="33"/>
        <v>5.4750861852619896E-2</v>
      </c>
      <c r="H346" s="128">
        <f t="shared" si="34"/>
        <v>8290.2659999999996</v>
      </c>
      <c r="I346" s="122">
        <f t="shared" si="35"/>
        <v>-0.13377152780686841</v>
      </c>
      <c r="J346" s="128">
        <f t="shared" si="36"/>
        <v>101.0470631128287</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4.4558620689655173E-2</v>
      </c>
      <c r="F347" s="128">
        <f t="shared" si="32"/>
        <v>6.4610000000000003</v>
      </c>
      <c r="G347" s="122">
        <f t="shared" si="33"/>
        <v>4.6355578596996391E-2</v>
      </c>
      <c r="H347" s="128">
        <f t="shared" si="34"/>
        <v>7019.0689999999995</v>
      </c>
      <c r="I347" s="122">
        <f t="shared" si="35"/>
        <v>-0.22063011649149847</v>
      </c>
      <c r="J347" s="128">
        <f t="shared" si="36"/>
        <v>96.123534724992837</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0.37409655172413792</v>
      </c>
      <c r="F348" s="128">
        <f t="shared" si="32"/>
        <v>54.244</v>
      </c>
      <c r="G348" s="122">
        <f t="shared" si="33"/>
        <v>0.38727181048488285</v>
      </c>
      <c r="H348" s="128">
        <f t="shared" si="34"/>
        <v>58639.922999999995</v>
      </c>
      <c r="I348" s="122">
        <f t="shared" si="35"/>
        <v>-0.58725543603584729</v>
      </c>
      <c r="J348" s="128">
        <f t="shared" si="36"/>
        <v>96.597929824985485</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0.40568965517241379</v>
      </c>
      <c r="F349" s="128">
        <f t="shared" si="32"/>
        <v>58.825000000000003</v>
      </c>
      <c r="G349" s="122">
        <f t="shared" si="33"/>
        <v>0.38745178908716271</v>
      </c>
      <c r="H349" s="128">
        <f t="shared" si="34"/>
        <v>58667.175000000003</v>
      </c>
      <c r="I349" s="122">
        <f t="shared" si="35"/>
        <v>0.65638436246971432</v>
      </c>
      <c r="J349" s="128">
        <f t="shared" si="36"/>
        <v>104.70713172552888</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0.11460000000000001</v>
      </c>
      <c r="F350" s="128">
        <f t="shared" si="32"/>
        <v>16.617000000000001</v>
      </c>
      <c r="G350" s="122">
        <f t="shared" si="33"/>
        <v>0.11810364685836557</v>
      </c>
      <c r="H350" s="128">
        <f t="shared" si="34"/>
        <v>17883.017999999996</v>
      </c>
      <c r="I350" s="122">
        <f t="shared" si="35"/>
        <v>-0.36379254143115414</v>
      </c>
      <c r="J350" s="128">
        <f t="shared" si="36"/>
        <v>97.033413487589186</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4.8662068965517245E-2</v>
      </c>
      <c r="F351" s="128">
        <f t="shared" si="32"/>
        <v>7.0560000000000009</v>
      </c>
      <c r="G351" s="122">
        <f t="shared" si="33"/>
        <v>5.0733730467976065E-2</v>
      </c>
      <c r="H351" s="128">
        <f t="shared" si="34"/>
        <v>7682</v>
      </c>
      <c r="I351" s="122">
        <f t="shared" si="35"/>
        <v>-0.50888609665459217</v>
      </c>
      <c r="J351" s="128">
        <f t="shared" si="36"/>
        <v>95.916599305137865</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5.7179310344827587E-2</v>
      </c>
      <c r="F352" s="128">
        <f t="shared" si="32"/>
        <v>8.2910000000000004</v>
      </c>
      <c r="G352" s="122">
        <f t="shared" si="33"/>
        <v>5.6445891505633408E-2</v>
      </c>
      <c r="H352" s="128">
        <f t="shared" si="34"/>
        <v>8546.9239999999991</v>
      </c>
      <c r="I352" s="122">
        <f t="shared" si="35"/>
        <v>0.17638660062209177</v>
      </c>
      <c r="J352" s="128">
        <f t="shared" si="36"/>
        <v>101.29933077435933</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0.13371724137931038</v>
      </c>
      <c r="F353" s="128">
        <f t="shared" si="32"/>
        <v>19.389000000000003</v>
      </c>
      <c r="G353" s="122">
        <f t="shared" si="33"/>
        <v>0.14323974692572877</v>
      </c>
      <c r="H353" s="128">
        <f t="shared" si="34"/>
        <v>21689.075999999997</v>
      </c>
      <c r="I353" s="122">
        <f t="shared" si="35"/>
        <v>-0.52638808481347987</v>
      </c>
      <c r="J353" s="128">
        <f t="shared" si="36"/>
        <v>93.352050844270266</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0.39153793103448276</v>
      </c>
      <c r="F354" s="128">
        <f t="shared" si="32"/>
        <v>56.772999999999996</v>
      </c>
      <c r="G354" s="122">
        <f t="shared" si="33"/>
        <v>0.38495620071589909</v>
      </c>
      <c r="H354" s="128">
        <f t="shared" si="34"/>
        <v>58289.29800000001</v>
      </c>
      <c r="I354" s="122">
        <f t="shared" si="35"/>
        <v>0.23708448515641728</v>
      </c>
      <c r="J354" s="128">
        <f t="shared" si="36"/>
        <v>101.7097348494046</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0.22414482758620688</v>
      </c>
      <c r="F355" s="128">
        <f t="shared" si="32"/>
        <v>32.500999999999998</v>
      </c>
      <c r="G355" s="122">
        <f t="shared" si="33"/>
        <v>0.21040800961576558</v>
      </c>
      <c r="H355" s="128">
        <f t="shared" si="34"/>
        <v>31859.559999999994</v>
      </c>
      <c r="I355" s="122">
        <f t="shared" si="35"/>
        <v>0.61088298580560307</v>
      </c>
      <c r="J355" s="128">
        <f t="shared" si="36"/>
        <v>106.52865734319082</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7.4262068965517264E-2</v>
      </c>
      <c r="F356" s="128">
        <f t="shared" si="32"/>
        <v>10.768000000000002</v>
      </c>
      <c r="G356" s="122">
        <f t="shared" si="33"/>
        <v>8.4025571596507684E-2</v>
      </c>
      <c r="H356" s="128">
        <f t="shared" si="34"/>
        <v>12722.984</v>
      </c>
      <c r="I356" s="122">
        <f t="shared" si="35"/>
        <v>-0.40879366774079695</v>
      </c>
      <c r="J356" s="128">
        <f t="shared" si="36"/>
        <v>88.380319888956024</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0.1762</v>
      </c>
      <c r="F357" s="128">
        <f t="shared" si="32"/>
        <v>25.548999999999999</v>
      </c>
      <c r="G357" s="122">
        <f t="shared" si="33"/>
        <v>0.17714439498606505</v>
      </c>
      <c r="H357" s="128">
        <f t="shared" si="34"/>
        <v>26822.85</v>
      </c>
      <c r="I357" s="122">
        <f t="shared" si="35"/>
        <v>9.4144408153365083E-2</v>
      </c>
      <c r="J357" s="128">
        <f t="shared" si="36"/>
        <v>99.466878426416301</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0.58971034482758622</v>
      </c>
      <c r="F358" s="128">
        <f t="shared" si="32"/>
        <v>85.507999999999996</v>
      </c>
      <c r="G358" s="122">
        <f t="shared" si="33"/>
        <v>0.61109903049835557</v>
      </c>
      <c r="H358" s="128">
        <f t="shared" si="34"/>
        <v>92531.393000000011</v>
      </c>
      <c r="I358" s="122">
        <f t="shared" si="35"/>
        <v>-0.18647707256318108</v>
      </c>
      <c r="J358" s="128">
        <f t="shared" si="36"/>
        <v>96.499964064199744</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0.11294482758620691</v>
      </c>
      <c r="F359" s="128">
        <f t="shared" si="32"/>
        <v>16.377000000000002</v>
      </c>
      <c r="G359" s="122">
        <f t="shared" si="33"/>
        <v>0.10246448903036626</v>
      </c>
      <c r="H359" s="128">
        <f t="shared" si="34"/>
        <v>15514.967999999999</v>
      </c>
      <c r="I359" s="122">
        <f t="shared" si="35"/>
        <v>0.40458741985075369</v>
      </c>
      <c r="J359" s="128">
        <f t="shared" si="36"/>
        <v>110.22826410888041</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0.19735172413793106</v>
      </c>
      <c r="F360" s="128">
        <f t="shared" si="32"/>
        <v>28.616000000000003</v>
      </c>
      <c r="G360" s="122">
        <f t="shared" si="33"/>
        <v>0.18741485820708237</v>
      </c>
      <c r="H360" s="128">
        <f t="shared" si="34"/>
        <v>28377.982999999997</v>
      </c>
      <c r="I360" s="122">
        <f t="shared" si="35"/>
        <v>0.19363250737508428</v>
      </c>
      <c r="J360" s="128">
        <f t="shared" si="36"/>
        <v>105.30206944417877</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5.9027586206896548E-2</v>
      </c>
      <c r="F361" s="128">
        <f t="shared" si="32"/>
        <v>8.5589999999999993</v>
      </c>
      <c r="G361" s="122">
        <f t="shared" si="33"/>
        <v>5.9695201363114028E-2</v>
      </c>
      <c r="H361" s="128">
        <f t="shared" si="34"/>
        <v>9038.9279999999999</v>
      </c>
      <c r="I361" s="122">
        <f t="shared" si="35"/>
        <v>-0.17227099428903278</v>
      </c>
      <c r="J361" s="128">
        <f t="shared" si="36"/>
        <v>98.881626762331337</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9.2896551724137924E-3</v>
      </c>
      <c r="F362" s="128">
        <f t="shared" si="32"/>
        <v>1.347</v>
      </c>
      <c r="G362" s="122">
        <f t="shared" si="33"/>
        <v>9.5477155952396649E-3</v>
      </c>
      <c r="H362" s="128">
        <f t="shared" si="34"/>
        <v>1445.6959999999997</v>
      </c>
      <c r="I362" s="122">
        <f t="shared" si="35"/>
        <v>-0.14036511351575337</v>
      </c>
      <c r="J362" s="128">
        <f t="shared" si="36"/>
        <v>97.297150085256661</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3.1993103448275856E-2</v>
      </c>
      <c r="F363" s="128">
        <f t="shared" si="32"/>
        <v>4.6389999999999993</v>
      </c>
      <c r="G363" s="122">
        <f t="shared" si="33"/>
        <v>2.9892271724629833E-2</v>
      </c>
      <c r="H363" s="128">
        <f t="shared" si="34"/>
        <v>4526.2280000000001</v>
      </c>
      <c r="I363" s="122">
        <f t="shared" si="35"/>
        <v>0.17499789667253599</v>
      </c>
      <c r="J363" s="128">
        <f t="shared" si="36"/>
        <v>107.02800959056931</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0.56493103448275861</v>
      </c>
      <c r="F364" s="128">
        <f t="shared" si="32"/>
        <v>81.914999999999992</v>
      </c>
      <c r="G364" s="122">
        <f t="shared" si="33"/>
        <v>0.57424652947469912</v>
      </c>
      <c r="H364" s="128">
        <f t="shared" si="34"/>
        <v>86951.260999999984</v>
      </c>
      <c r="I364" s="122">
        <f t="shared" si="35"/>
        <v>-0.27621844277822288</v>
      </c>
      <c r="J364" s="128">
        <f t="shared" si="36"/>
        <v>98.37778819482601</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0.61444827586206907</v>
      </c>
      <c r="F365" s="128">
        <f t="shared" si="32"/>
        <v>89.095000000000013</v>
      </c>
      <c r="G365" s="122">
        <f t="shared" si="33"/>
        <v>0.58811882999379184</v>
      </c>
      <c r="H365" s="128">
        <f t="shared" si="34"/>
        <v>89051.776999999973</v>
      </c>
      <c r="I365" s="122">
        <f t="shared" si="35"/>
        <v>0.28061292837756086</v>
      </c>
      <c r="J365" s="128">
        <f t="shared" si="36"/>
        <v>104.47689217305881</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0.37064827586206894</v>
      </c>
      <c r="F366" s="128">
        <f t="shared" si="32"/>
        <v>53.744</v>
      </c>
      <c r="G366" s="122">
        <f t="shared" si="33"/>
        <v>0.37499342878653796</v>
      </c>
      <c r="H366" s="128">
        <f t="shared" si="34"/>
        <v>56780.755000000005</v>
      </c>
      <c r="I366" s="122">
        <f t="shared" si="35"/>
        <v>-4.9384483011044887E-2</v>
      </c>
      <c r="J366" s="128">
        <f t="shared" si="36"/>
        <v>98.841272248815201</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0.44703448275862073</v>
      </c>
      <c r="F367" s="128">
        <f t="shared" si="32"/>
        <v>64.820000000000007</v>
      </c>
      <c r="G367" s="122">
        <f t="shared" si="33"/>
        <v>0.40283647254619659</v>
      </c>
      <c r="H367" s="128">
        <f t="shared" si="34"/>
        <v>60996.692999999992</v>
      </c>
      <c r="I367" s="122">
        <f t="shared" si="35"/>
        <v>0.42592727067866182</v>
      </c>
      <c r="J367" s="128">
        <f t="shared" si="36"/>
        <v>110.9717002368388</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7.1434482758620688E-2</v>
      </c>
      <c r="F368" s="128">
        <f t="shared" si="32"/>
        <v>10.358000000000001</v>
      </c>
      <c r="G368" s="122">
        <f t="shared" si="33"/>
        <v>6.9362480022190226E-2</v>
      </c>
      <c r="H368" s="128">
        <f t="shared" si="34"/>
        <v>10502.727999999999</v>
      </c>
      <c r="I368" s="122">
        <f t="shared" si="35"/>
        <v>2.69709521525184E-2</v>
      </c>
      <c r="J368" s="128">
        <f t="shared" si="36"/>
        <v>102.98720970727631</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0.24898620689655174</v>
      </c>
      <c r="F369" s="128">
        <f t="shared" si="32"/>
        <v>36.103000000000002</v>
      </c>
      <c r="G369" s="122">
        <f t="shared" si="33"/>
        <v>0.2545115045767346</v>
      </c>
      <c r="H369" s="128">
        <f t="shared" si="34"/>
        <v>38537.623</v>
      </c>
      <c r="I369" s="122">
        <f t="shared" si="35"/>
        <v>-7.8024442733056693E-3</v>
      </c>
      <c r="J369" s="128">
        <f t="shared" si="36"/>
        <v>97.829057790777782</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0.18498620689655174</v>
      </c>
      <c r="F370" s="128">
        <f t="shared" si="32"/>
        <v>26.823</v>
      </c>
      <c r="G370" s="122">
        <f t="shared" si="33"/>
        <v>0.18030343156031645</v>
      </c>
      <c r="H370" s="128">
        <f t="shared" si="34"/>
        <v>27301.184999999998</v>
      </c>
      <c r="I370" s="122">
        <f t="shared" si="35"/>
        <v>0.29114303177055734</v>
      </c>
      <c r="J370" s="128">
        <f t="shared" si="36"/>
        <v>102.59716373432903</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0.38394482758620685</v>
      </c>
      <c r="F371" s="128">
        <f t="shared" si="32"/>
        <v>55.67199999999999</v>
      </c>
      <c r="G371" s="122">
        <f t="shared" si="33"/>
        <v>0.34789057443632848</v>
      </c>
      <c r="H371" s="128">
        <f t="shared" si="34"/>
        <v>52676.89499999999</v>
      </c>
      <c r="I371" s="122">
        <f t="shared" si="35"/>
        <v>0.40684893648993009</v>
      </c>
      <c r="J371" s="128">
        <f t="shared" si="36"/>
        <v>110.36367633940513</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0.19845517241379312</v>
      </c>
      <c r="F372" s="128">
        <f t="shared" si="32"/>
        <v>28.776000000000003</v>
      </c>
      <c r="G372" s="122">
        <f t="shared" si="33"/>
        <v>0.19199862631919587</v>
      </c>
      <c r="H372" s="128">
        <f t="shared" si="34"/>
        <v>29072.047999999999</v>
      </c>
      <c r="I372" s="122">
        <f t="shared" si="35"/>
        <v>0.14323183691347915</v>
      </c>
      <c r="J372" s="128">
        <f t="shared" si="36"/>
        <v>103.36280848377702</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0.24747586206896552</v>
      </c>
      <c r="F373" s="128">
        <f t="shared" si="32"/>
        <v>35.884</v>
      </c>
      <c r="G373" s="122">
        <f t="shared" si="33"/>
        <v>0.21305822953677897</v>
      </c>
      <c r="H373" s="128">
        <f t="shared" si="34"/>
        <v>32260.850999999999</v>
      </c>
      <c r="I373" s="122">
        <f t="shared" si="35"/>
        <v>0.50706561792280913</v>
      </c>
      <c r="J373" s="128">
        <f t="shared" si="36"/>
        <v>116.15409674952042</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8.1986206896551728E-2</v>
      </c>
      <c r="F374" s="128">
        <f t="shared" si="32"/>
        <v>11.888</v>
      </c>
      <c r="G374" s="122">
        <f t="shared" si="33"/>
        <v>8.0801212537479017E-2</v>
      </c>
      <c r="H374" s="128">
        <f t="shared" si="34"/>
        <v>12234.757999999998</v>
      </c>
      <c r="I374" s="122">
        <f t="shared" si="35"/>
        <v>-8.3050310724038338E-3</v>
      </c>
      <c r="J374" s="128">
        <f t="shared" si="36"/>
        <v>101.46655516898717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0.11718620689655174</v>
      </c>
      <c r="F375" s="128">
        <f t="shared" si="32"/>
        <v>16.992000000000001</v>
      </c>
      <c r="G375" s="122">
        <f t="shared" si="33"/>
        <v>0.10754310583946426</v>
      </c>
      <c r="H375" s="128">
        <f t="shared" si="34"/>
        <v>16283.962</v>
      </c>
      <c r="I375" s="122">
        <f t="shared" si="35"/>
        <v>0.56669364459315152</v>
      </c>
      <c r="J375" s="128">
        <f t="shared" si="36"/>
        <v>108.96673104409156</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3.1199999999999999E-2</v>
      </c>
      <c r="F376" s="128">
        <f t="shared" si="32"/>
        <v>4.524</v>
      </c>
      <c r="G376" s="122">
        <f t="shared" si="33"/>
        <v>3.3295143245849243E-2</v>
      </c>
      <c r="H376" s="128">
        <f t="shared" si="34"/>
        <v>5041.4840000000004</v>
      </c>
      <c r="I376" s="122">
        <f t="shared" si="35"/>
        <v>-0.49262897774645359</v>
      </c>
      <c r="J376" s="128">
        <f t="shared" si="36"/>
        <v>93.707360769170336</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0.38493103448275862</v>
      </c>
      <c r="F377" s="128">
        <f t="shared" si="32"/>
        <v>55.814999999999998</v>
      </c>
      <c r="G377" s="122">
        <f t="shared" si="33"/>
        <v>0.3723251925134396</v>
      </c>
      <c r="H377" s="128">
        <f t="shared" si="34"/>
        <v>56376.735999999997</v>
      </c>
      <c r="I377" s="122">
        <f t="shared" si="35"/>
        <v>0.22632520619428098</v>
      </c>
      <c r="J377" s="128">
        <f t="shared" si="36"/>
        <v>103.38570750053773</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0.24057241379310343</v>
      </c>
      <c r="F378" s="128">
        <f t="shared" si="32"/>
        <v>34.882999999999996</v>
      </c>
      <c r="G378" s="122">
        <f t="shared" si="33"/>
        <v>0.24506102312802966</v>
      </c>
      <c r="H378" s="128">
        <f t="shared" si="34"/>
        <v>37106.649999999994</v>
      </c>
      <c r="I378" s="122">
        <f t="shared" si="35"/>
        <v>-3.0673850781600016E-2</v>
      </c>
      <c r="J378" s="128">
        <f t="shared" si="36"/>
        <v>98.168370768377471</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0.17949655172413792</v>
      </c>
      <c r="F379" s="128">
        <f t="shared" si="32"/>
        <v>26.026999999999997</v>
      </c>
      <c r="G379" s="122">
        <f t="shared" si="33"/>
        <v>0.16056623386915692</v>
      </c>
      <c r="H379" s="128">
        <f t="shared" si="34"/>
        <v>24312.618000000002</v>
      </c>
      <c r="I379" s="122">
        <f t="shared" si="35"/>
        <v>0.4662302084444423</v>
      </c>
      <c r="J379" s="128">
        <f t="shared" si="36"/>
        <v>111.78972527337663</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1.166896551724138E-2</v>
      </c>
      <c r="F380" s="128">
        <f t="shared" si="32"/>
        <v>1.6920000000000002</v>
      </c>
      <c r="G380" s="122">
        <f t="shared" si="33"/>
        <v>1.200507205219987E-2</v>
      </c>
      <c r="H380" s="128">
        <f t="shared" si="34"/>
        <v>1817.7839999999999</v>
      </c>
      <c r="I380" s="122">
        <f t="shared" si="35"/>
        <v>-0.20835616096423473</v>
      </c>
      <c r="J380" s="128">
        <f t="shared" si="36"/>
        <v>97.200295562600147</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5.3576275862068972</v>
      </c>
      <c r="F381" s="128">
        <f t="shared" si="32"/>
        <v>776.85600000000011</v>
      </c>
      <c r="G381" s="122">
        <f t="shared" si="33"/>
        <v>4.8935454371342901</v>
      </c>
      <c r="H381" s="128">
        <f t="shared" si="34"/>
        <v>740970.8629999999</v>
      </c>
      <c r="I381" s="122">
        <f t="shared" si="35"/>
        <v>0.31076964902991122</v>
      </c>
      <c r="J381" s="128">
        <f t="shared" si="36"/>
        <v>109.48355655494595</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0.6475931034482757</v>
      </c>
      <c r="F382" s="128">
        <f t="shared" si="32"/>
        <v>93.900999999999982</v>
      </c>
      <c r="G382" s="122">
        <f t="shared" si="33"/>
        <v>0.60593096593535778</v>
      </c>
      <c r="H382" s="128">
        <f t="shared" si="34"/>
        <v>91748.85500000001</v>
      </c>
      <c r="I382" s="122">
        <f t="shared" si="35"/>
        <v>0.41471698982864968</v>
      </c>
      <c r="J382" s="128">
        <f t="shared" si="36"/>
        <v>106.87572344955258</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0.10188275862068968</v>
      </c>
      <c r="F383" s="128">
        <f t="shared" si="32"/>
        <v>14.773000000000003</v>
      </c>
      <c r="G383" s="122">
        <f t="shared" si="33"/>
        <v>8.8273501168949539E-2</v>
      </c>
      <c r="H383" s="128">
        <f t="shared" si="34"/>
        <v>13366.197000000002</v>
      </c>
      <c r="I383" s="122">
        <f t="shared" si="35"/>
        <v>0.52655902227205242</v>
      </c>
      <c r="J383" s="128">
        <f t="shared" si="36"/>
        <v>115.41714928208518</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2.7400000000000001E-2</v>
      </c>
      <c r="F384" s="128">
        <f t="shared" si="32"/>
        <v>3.9729999999999999</v>
      </c>
      <c r="G384" s="122">
        <f t="shared" si="33"/>
        <v>3.698947284999142E-2</v>
      </c>
      <c r="H384" s="128">
        <f t="shared" si="34"/>
        <v>5600.8720000000003</v>
      </c>
      <c r="I384" s="122">
        <f t="shared" si="35"/>
        <v>-0.43781919848626638</v>
      </c>
      <c r="J384" s="128">
        <f t="shared" si="36"/>
        <v>74.075129729799201</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0.26035172413793101</v>
      </c>
      <c r="F385" s="128">
        <f t="shared" si="32"/>
        <v>37.750999999999998</v>
      </c>
      <c r="G385" s="122">
        <f t="shared" si="33"/>
        <v>0.24254991480537322</v>
      </c>
      <c r="H385" s="128">
        <f t="shared" si="34"/>
        <v>36726.423000000003</v>
      </c>
      <c r="I385" s="122">
        <f t="shared" si="35"/>
        <v>0.22317841750300382</v>
      </c>
      <c r="J385" s="128">
        <f t="shared" si="36"/>
        <v>107.33944159363746</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0.65865517241379312</v>
      </c>
      <c r="F386" s="128">
        <f t="shared" si="32"/>
        <v>95.50500000000001</v>
      </c>
      <c r="G386" s="122">
        <f t="shared" si="33"/>
        <v>0.70191489783249028</v>
      </c>
      <c r="H386" s="128">
        <f t="shared" si="34"/>
        <v>106282.55000000002</v>
      </c>
      <c r="I386" s="122">
        <f t="shared" si="35"/>
        <v>-0.26883538502708704</v>
      </c>
      <c r="J386" s="128">
        <f t="shared" si="36"/>
        <v>93.836898810342547</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0.46006206896551727</v>
      </c>
      <c r="F387" s="128">
        <f t="shared" si="32"/>
        <v>66.709000000000003</v>
      </c>
      <c r="G387" s="122">
        <f t="shared" si="33"/>
        <v>0.40008750610891702</v>
      </c>
      <c r="H387" s="128">
        <f t="shared" si="34"/>
        <v>60580.45</v>
      </c>
      <c r="I387" s="122">
        <f t="shared" si="35"/>
        <v>0.4474029950135065</v>
      </c>
      <c r="J387" s="128">
        <f t="shared" si="36"/>
        <v>114.99036134366895</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2.3862068965517249E-3</v>
      </c>
      <c r="F388" s="128">
        <f t="shared" si="32"/>
        <v>0.34600000000000009</v>
      </c>
      <c r="G388" s="122">
        <f t="shared" si="33"/>
        <v>2.420518036164789E-3</v>
      </c>
      <c r="H388" s="128">
        <f t="shared" si="34"/>
        <v>366.51000000000005</v>
      </c>
      <c r="I388" s="122">
        <f t="shared" si="35"/>
        <v>8.7888304835461423E-2</v>
      </c>
      <c r="J388" s="128">
        <f t="shared" si="36"/>
        <v>98.582487752604038</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1.7827586206896555E-2</v>
      </c>
      <c r="F389" s="128">
        <f t="shared" si="32"/>
        <v>2.5850000000000004</v>
      </c>
      <c r="G389" s="122">
        <f t="shared" si="33"/>
        <v>1.5683531680513545E-2</v>
      </c>
      <c r="H389" s="128">
        <f t="shared" si="34"/>
        <v>2374.7690000000002</v>
      </c>
      <c r="I389" s="122">
        <f t="shared" si="35"/>
        <v>0.49692606681866563</v>
      </c>
      <c r="J389" s="128">
        <f t="shared" si="36"/>
        <v>113.67073800760674</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2.1379310344827591E-3</v>
      </c>
      <c r="F390" s="128">
        <f t="shared" si="32"/>
        <v>0.31000000000000005</v>
      </c>
      <c r="G390" s="122">
        <f t="shared" si="33"/>
        <v>1.8699560157973295E-3</v>
      </c>
      <c r="H390" s="128">
        <f t="shared" si="34"/>
        <v>283.14500000000004</v>
      </c>
      <c r="I390" s="122">
        <f t="shared" si="35"/>
        <v>-9.8413193935783239E-3</v>
      </c>
      <c r="J390" s="128">
        <f t="shared" si="36"/>
        <v>114.3305519713611</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2.2903448275862073E-2</v>
      </c>
      <c r="F391" s="128">
        <f t="shared" si="32"/>
        <v>3.3210000000000006</v>
      </c>
      <c r="G391" s="122">
        <f t="shared" si="33"/>
        <v>1.7614471198932755E-2</v>
      </c>
      <c r="H391" s="128">
        <f t="shared" si="34"/>
        <v>2667.1480000000001</v>
      </c>
      <c r="I391" s="122">
        <f t="shared" si="35"/>
        <v>0.65221051856977819</v>
      </c>
      <c r="J391" s="128">
        <f t="shared" si="36"/>
        <v>130.02631766345488</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1.1724137931034484E-4</v>
      </c>
      <c r="F392" s="128">
        <f t="shared" si="32"/>
        <v>1.7000000000000001E-2</v>
      </c>
      <c r="G392" s="122">
        <f t="shared" si="33"/>
        <v>2.2511854601170274E-4</v>
      </c>
      <c r="H392" s="128">
        <f t="shared" si="34"/>
        <v>34.087000000000003</v>
      </c>
      <c r="I392" s="122">
        <f t="shared" si="35"/>
        <v>-0.11278673705953683</v>
      </c>
      <c r="J392" s="128">
        <f t="shared" si="36"/>
        <v>52.079840327437999</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4.9172413793103463E-3</v>
      </c>
      <c r="F393" s="128">
        <f t="shared" ref="F393:F456" si="38">SUMPRODUCT($K$2:$AI$2,$K393:$AI393)</f>
        <v>0.71300000000000019</v>
      </c>
      <c r="G393" s="122">
        <f t="shared" ref="G393:G456" si="39">SUMPRODUCT($K$3:$AI$3,$K393:$AI393)/$J$3</f>
        <v>4.3611261540900028E-3</v>
      </c>
      <c r="H393" s="128">
        <f t="shared" ref="H393:H456" si="40">SUMPRODUCT($K$3:$AI$3,$K393:$AI393)</f>
        <v>660.35300000000007</v>
      </c>
      <c r="I393" s="122">
        <f t="shared" ref="I393:I456" si="41">CORREL($K$4:$AI$4,$K393:$AI393)</f>
        <v>0.29447589575219141</v>
      </c>
      <c r="J393" s="128">
        <f t="shared" si="36"/>
        <v>112.75164270812942</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2.6275862068965523E-3</v>
      </c>
      <c r="F394" s="128">
        <f t="shared" si="38"/>
        <v>0.38100000000000006</v>
      </c>
      <c r="G394" s="122">
        <f t="shared" si="39"/>
        <v>2.3452627824961368E-3</v>
      </c>
      <c r="H394" s="128">
        <f t="shared" si="40"/>
        <v>355.11500000000001</v>
      </c>
      <c r="I394" s="122">
        <f t="shared" si="41"/>
        <v>0.30674140693135787</v>
      </c>
      <c r="J394" s="128">
        <f t="shared" ref="J394:J457" si="42">$E394/$G394*100</f>
        <v>112.03802944844969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8.2758620689655173E-5</v>
      </c>
      <c r="F395" s="128">
        <f t="shared" si="38"/>
        <v>1.2E-2</v>
      </c>
      <c r="G395" s="122">
        <f t="shared" si="39"/>
        <v>1.679456867743597E-4</v>
      </c>
      <c r="H395" s="128">
        <f t="shared" si="40"/>
        <v>25.43</v>
      </c>
      <c r="I395" s="122">
        <f t="shared" si="41"/>
        <v>-6.2473894323085588E-2</v>
      </c>
      <c r="J395" s="128">
        <f t="shared" si="42"/>
        <v>49.277014658223386</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1.6689655172413794E-3</v>
      </c>
      <c r="F396" s="128">
        <f t="shared" si="38"/>
        <v>0.24200000000000002</v>
      </c>
      <c r="G396" s="122">
        <f t="shared" si="39"/>
        <v>1.3564569602028821E-3</v>
      </c>
      <c r="H396" s="128">
        <f t="shared" si="40"/>
        <v>205.392</v>
      </c>
      <c r="I396" s="122">
        <f t="shared" si="41"/>
        <v>0.35093075464655454</v>
      </c>
      <c r="J396" s="128">
        <f t="shared" si="42"/>
        <v>123.03858995951897</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1.2110344827586206E-2</v>
      </c>
      <c r="F397" s="128">
        <f t="shared" si="38"/>
        <v>1.756</v>
      </c>
      <c r="G397" s="122">
        <f t="shared" si="39"/>
        <v>1.0444900870438128E-2</v>
      </c>
      <c r="H397" s="128">
        <f t="shared" si="40"/>
        <v>1581.5460000000005</v>
      </c>
      <c r="I397" s="122">
        <f t="shared" si="41"/>
        <v>0.45059364579740463</v>
      </c>
      <c r="J397" s="128">
        <f t="shared" si="42"/>
        <v>115.94504321110153</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1.8131034482758625E-2</v>
      </c>
      <c r="F398" s="128">
        <f t="shared" si="38"/>
        <v>2.6290000000000004</v>
      </c>
      <c r="G398" s="122">
        <f t="shared" si="39"/>
        <v>1.3988185024237541E-2</v>
      </c>
      <c r="H398" s="128">
        <f t="shared" si="40"/>
        <v>2118.0630000000001</v>
      </c>
      <c r="I398" s="122">
        <f t="shared" si="41"/>
        <v>0.41055595979841852</v>
      </c>
      <c r="J398" s="128">
        <f t="shared" si="42"/>
        <v>129.61677623896674</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9.3724137931034505E-3</v>
      </c>
      <c r="F400" s="128">
        <f t="shared" si="38"/>
        <v>1.3590000000000002</v>
      </c>
      <c r="G400" s="122">
        <f t="shared" si="39"/>
        <v>7.3761970175276383E-3</v>
      </c>
      <c r="H400" s="128">
        <f t="shared" si="40"/>
        <v>1116.8889999999999</v>
      </c>
      <c r="I400" s="122">
        <f t="shared" si="41"/>
        <v>0.33727253490373127</v>
      </c>
      <c r="J400" s="128">
        <f t="shared" si="42"/>
        <v>127.06295359020801</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8.8965517241379314E-4</v>
      </c>
      <c r="F401" s="128">
        <f t="shared" si="38"/>
        <v>0.129</v>
      </c>
      <c r="G401" s="122">
        <f t="shared" si="39"/>
        <v>7.5742646184733648E-4</v>
      </c>
      <c r="H401" s="128">
        <f t="shared" si="40"/>
        <v>114.688</v>
      </c>
      <c r="I401" s="122">
        <f t="shared" si="41"/>
        <v>0.15483509276874072</v>
      </c>
      <c r="J401" s="128">
        <f t="shared" si="42"/>
        <v>117.45763017626231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0.95318620689655165</v>
      </c>
      <c r="F402" s="128">
        <f t="shared" si="38"/>
        <v>138.21199999999999</v>
      </c>
      <c r="G402" s="122">
        <f t="shared" si="39"/>
        <v>0.81798162701924471</v>
      </c>
      <c r="H402" s="128">
        <f t="shared" si="40"/>
        <v>123857.14199999999</v>
      </c>
      <c r="I402" s="122">
        <f t="shared" si="41"/>
        <v>0.50291404364664349</v>
      </c>
      <c r="J402" s="128">
        <f t="shared" si="42"/>
        <v>116.52904850320385</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0.17024827586206898</v>
      </c>
      <c r="F403" s="128">
        <f t="shared" si="38"/>
        <v>24.686</v>
      </c>
      <c r="G403" s="122">
        <f t="shared" si="39"/>
        <v>0.16627541639699375</v>
      </c>
      <c r="H403" s="128">
        <f t="shared" si="40"/>
        <v>25177.091</v>
      </c>
      <c r="I403" s="122">
        <f t="shared" si="41"/>
        <v>0.18517527735213851</v>
      </c>
      <c r="J403" s="128">
        <f t="shared" si="42"/>
        <v>102.38932462246237</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0.89566896551724129</v>
      </c>
      <c r="F404" s="128">
        <f t="shared" si="38"/>
        <v>129.87199999999999</v>
      </c>
      <c r="G404" s="122">
        <f t="shared" si="39"/>
        <v>0.76848142228797112</v>
      </c>
      <c r="H404" s="128">
        <f t="shared" si="40"/>
        <v>116361.92000000001</v>
      </c>
      <c r="I404" s="122">
        <f t="shared" si="41"/>
        <v>0.49389537208432793</v>
      </c>
      <c r="J404" s="128">
        <f t="shared" si="42"/>
        <v>116.55050330957897</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7.4503448275862069E-2</v>
      </c>
      <c r="F405" s="128">
        <f t="shared" si="38"/>
        <v>10.802999999999999</v>
      </c>
      <c r="G405" s="122">
        <f t="shared" si="39"/>
        <v>7.6332576047761821E-2</v>
      </c>
      <c r="H405" s="128">
        <f t="shared" si="40"/>
        <v>11558.126</v>
      </c>
      <c r="I405" s="122">
        <f t="shared" si="41"/>
        <v>-5.5858498605768345E-2</v>
      </c>
      <c r="J405" s="128">
        <f t="shared" si="42"/>
        <v>97.603738971477583</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0.52106206896551721</v>
      </c>
      <c r="F406" s="128">
        <f t="shared" si="38"/>
        <v>75.554000000000002</v>
      </c>
      <c r="G406" s="122">
        <f t="shared" si="39"/>
        <v>0.47234429196000477</v>
      </c>
      <c r="H406" s="128">
        <f t="shared" si="40"/>
        <v>71521.428</v>
      </c>
      <c r="I406" s="122">
        <f t="shared" si="41"/>
        <v>0.24292013641196128</v>
      </c>
      <c r="J406" s="128">
        <f t="shared" si="42"/>
        <v>110.31403953318812</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0.49144827586206902</v>
      </c>
      <c r="F407" s="128">
        <f t="shared" si="38"/>
        <v>71.260000000000005</v>
      </c>
      <c r="G407" s="122">
        <f t="shared" si="39"/>
        <v>0.43772399582612365</v>
      </c>
      <c r="H407" s="128">
        <f t="shared" si="40"/>
        <v>66279.291999999987</v>
      </c>
      <c r="I407" s="122">
        <f t="shared" si="41"/>
        <v>0.36307940105770098</v>
      </c>
      <c r="J407" s="128">
        <f t="shared" si="42"/>
        <v>112.27355149551504</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0.21572413793103448</v>
      </c>
      <c r="F408" s="128">
        <f t="shared" si="38"/>
        <v>31.28</v>
      </c>
      <c r="G408" s="122">
        <f t="shared" si="39"/>
        <v>0.1873534454292092</v>
      </c>
      <c r="H408" s="128">
        <f t="shared" si="40"/>
        <v>28368.684000000001</v>
      </c>
      <c r="I408" s="122">
        <f t="shared" si="41"/>
        <v>0.27129279337625689</v>
      </c>
      <c r="J408" s="128">
        <f t="shared" si="42"/>
        <v>115.14287203890522</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0.91766896551724142</v>
      </c>
      <c r="F409" s="128">
        <f t="shared" si="38"/>
        <v>133.06200000000001</v>
      </c>
      <c r="G409" s="122">
        <f t="shared" si="39"/>
        <v>0.89804866660502725</v>
      </c>
      <c r="H409" s="128">
        <f t="shared" si="40"/>
        <v>135980.73300000001</v>
      </c>
      <c r="I409" s="122">
        <f t="shared" si="41"/>
        <v>0.24206391253435972</v>
      </c>
      <c r="J409" s="128">
        <f t="shared" si="42"/>
        <v>102.18477011790313</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7.0206896551724129E-2</v>
      </c>
      <c r="F410" s="128">
        <f t="shared" si="38"/>
        <v>10.18</v>
      </c>
      <c r="G410" s="122">
        <f t="shared" si="39"/>
        <v>8.767013168843861E-2</v>
      </c>
      <c r="H410" s="128">
        <f t="shared" si="40"/>
        <v>13274.835999999998</v>
      </c>
      <c r="I410" s="122">
        <f t="shared" si="41"/>
        <v>-0.24403931604401341</v>
      </c>
      <c r="J410" s="128">
        <f t="shared" si="42"/>
        <v>80.080747227829903</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2.4255172413793106E-2</v>
      </c>
      <c r="F411" s="128">
        <f t="shared" si="38"/>
        <v>3.5170000000000003</v>
      </c>
      <c r="G411" s="122">
        <f t="shared" si="39"/>
        <v>2.3910644705385099E-2</v>
      </c>
      <c r="H411" s="128">
        <f t="shared" si="40"/>
        <v>3620.5020000000009</v>
      </c>
      <c r="I411" s="122">
        <f t="shared" si="41"/>
        <v>0.11804253490633899</v>
      </c>
      <c r="J411" s="128">
        <f t="shared" si="42"/>
        <v>101.4408967748595</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0.4172137931034483</v>
      </c>
      <c r="F412" s="128">
        <f t="shared" si="38"/>
        <v>60.496000000000002</v>
      </c>
      <c r="G412" s="122">
        <f t="shared" si="39"/>
        <v>0.4198674133854628</v>
      </c>
      <c r="H412" s="128">
        <f t="shared" si="40"/>
        <v>63575.484000000004</v>
      </c>
      <c r="I412" s="122">
        <f t="shared" si="41"/>
        <v>-2.237765024566464E-2</v>
      </c>
      <c r="J412" s="128">
        <f t="shared" si="42"/>
        <v>99.367986131474723</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0.47582068965517244</v>
      </c>
      <c r="F413" s="128">
        <f t="shared" si="38"/>
        <v>68.994</v>
      </c>
      <c r="G413" s="122">
        <f t="shared" si="39"/>
        <v>0.45413358385396713</v>
      </c>
      <c r="H413" s="128">
        <f t="shared" si="40"/>
        <v>68763.998999999996</v>
      </c>
      <c r="I413" s="122">
        <f t="shared" si="41"/>
        <v>0.16789329334084921</v>
      </c>
      <c r="J413" s="128">
        <f t="shared" si="42"/>
        <v>104.77549042225847</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9.1703448275862076E-2</v>
      </c>
      <c r="F414" s="128">
        <f t="shared" si="38"/>
        <v>13.297000000000001</v>
      </c>
      <c r="G414" s="122">
        <f t="shared" si="39"/>
        <v>0.11263865590616703</v>
      </c>
      <c r="H414" s="128">
        <f t="shared" si="40"/>
        <v>17055.52</v>
      </c>
      <c r="I414" s="122">
        <f t="shared" si="41"/>
        <v>-0.24236048187922093</v>
      </c>
      <c r="J414" s="128">
        <f t="shared" si="42"/>
        <v>81.413833943699657</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9.6365517241379303E-2</v>
      </c>
      <c r="F415" s="128">
        <f t="shared" si="38"/>
        <v>13.972999999999999</v>
      </c>
      <c r="G415" s="122">
        <f t="shared" si="39"/>
        <v>9.1546454186424334E-2</v>
      </c>
      <c r="H415" s="128">
        <f t="shared" si="40"/>
        <v>13861.780999999999</v>
      </c>
      <c r="I415" s="122">
        <f t="shared" si="41"/>
        <v>0.26153636434383837</v>
      </c>
      <c r="J415" s="128">
        <f t="shared" si="42"/>
        <v>105.26406303529951</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0.2404689655172414</v>
      </c>
      <c r="F416" s="128">
        <f t="shared" si="38"/>
        <v>34.868000000000002</v>
      </c>
      <c r="G416" s="122">
        <f t="shared" si="39"/>
        <v>0.24631241992365505</v>
      </c>
      <c r="H416" s="128">
        <f t="shared" si="40"/>
        <v>37296.133999999998</v>
      </c>
      <c r="I416" s="122">
        <f t="shared" si="41"/>
        <v>-0.14211527795179146</v>
      </c>
      <c r="J416" s="128">
        <f t="shared" si="42"/>
        <v>97.627624945496123</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0.27006206896551721</v>
      </c>
      <c r="F417" s="128">
        <f t="shared" si="38"/>
        <v>39.158999999999999</v>
      </c>
      <c r="G417" s="122">
        <f t="shared" si="39"/>
        <v>0.2605573181523993</v>
      </c>
      <c r="H417" s="128">
        <f t="shared" si="40"/>
        <v>39453.067999999999</v>
      </c>
      <c r="I417" s="122">
        <f t="shared" si="41"/>
        <v>0.21811427057983165</v>
      </c>
      <c r="J417" s="128">
        <f t="shared" si="42"/>
        <v>103.64785410001748</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0.30068275862068966</v>
      </c>
      <c r="F418" s="128">
        <f t="shared" si="38"/>
        <v>43.599000000000004</v>
      </c>
      <c r="G418" s="122">
        <f t="shared" si="39"/>
        <v>0.28854043772867161</v>
      </c>
      <c r="H418" s="128">
        <f t="shared" si="40"/>
        <v>43690.216</v>
      </c>
      <c r="I418" s="122">
        <f t="shared" si="41"/>
        <v>0.11868619914214545</v>
      </c>
      <c r="J418" s="128">
        <f t="shared" si="42"/>
        <v>104.20818689664431</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8.3703448275862069E-2</v>
      </c>
      <c r="F419" s="128">
        <f t="shared" si="38"/>
        <v>12.137</v>
      </c>
      <c r="G419" s="122">
        <f t="shared" si="39"/>
        <v>7.7982994095814231E-2</v>
      </c>
      <c r="H419" s="128">
        <f t="shared" si="40"/>
        <v>11808.028999999999</v>
      </c>
      <c r="I419" s="122">
        <f t="shared" si="41"/>
        <v>0.37828655062904093</v>
      </c>
      <c r="J419" s="128">
        <f t="shared" si="42"/>
        <v>107.33551493678144</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0.21820000000000003</v>
      </c>
      <c r="F420" s="128">
        <f t="shared" si="38"/>
        <v>31.639000000000003</v>
      </c>
      <c r="G420" s="122">
        <f t="shared" si="39"/>
        <v>0.22638863939558046</v>
      </c>
      <c r="H420" s="128">
        <f t="shared" si="40"/>
        <v>34279.315000000002</v>
      </c>
      <c r="I420" s="122">
        <f t="shared" si="41"/>
        <v>-9.7431997019619354E-2</v>
      </c>
      <c r="J420" s="128">
        <f t="shared" si="42"/>
        <v>96.382928305305995</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0.89587586206896541</v>
      </c>
      <c r="F421" s="128">
        <f t="shared" si="38"/>
        <v>129.90199999999999</v>
      </c>
      <c r="G421" s="122">
        <f t="shared" si="39"/>
        <v>0.88916369255966932</v>
      </c>
      <c r="H421" s="128">
        <f t="shared" si="40"/>
        <v>134635.38800000001</v>
      </c>
      <c r="I421" s="122">
        <f t="shared" si="41"/>
        <v>0.26559034907610696</v>
      </c>
      <c r="J421" s="128">
        <f t="shared" si="42"/>
        <v>100.75488569376618</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0.7461103448275862</v>
      </c>
      <c r="F422" s="128">
        <f t="shared" si="38"/>
        <v>108.18600000000001</v>
      </c>
      <c r="G422" s="122">
        <f t="shared" si="39"/>
        <v>0.74022456379030233</v>
      </c>
      <c r="H422" s="128">
        <f t="shared" si="40"/>
        <v>112083.323</v>
      </c>
      <c r="I422" s="122">
        <f t="shared" si="41"/>
        <v>6.029822470946887E-2</v>
      </c>
      <c r="J422" s="128">
        <f t="shared" si="42"/>
        <v>100.79513452068463</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0.32986206896551717</v>
      </c>
      <c r="F423" s="128">
        <f t="shared" si="38"/>
        <v>47.829999999999991</v>
      </c>
      <c r="G423" s="122">
        <f t="shared" si="39"/>
        <v>0.31491588846768542</v>
      </c>
      <c r="H423" s="128">
        <f t="shared" si="40"/>
        <v>47683.933999999994</v>
      </c>
      <c r="I423" s="122">
        <f t="shared" si="41"/>
        <v>0.14012613340014052</v>
      </c>
      <c r="J423" s="128">
        <f t="shared" si="42"/>
        <v>104.74608650918083</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0.50460689655172419</v>
      </c>
      <c r="F424" s="128">
        <f t="shared" si="38"/>
        <v>73.168000000000006</v>
      </c>
      <c r="G424" s="122">
        <f t="shared" si="39"/>
        <v>0.47334081813258666</v>
      </c>
      <c r="H424" s="128">
        <f t="shared" si="40"/>
        <v>71672.320000000007</v>
      </c>
      <c r="I424" s="122">
        <f t="shared" si="41"/>
        <v>0.48352627738997306</v>
      </c>
      <c r="J424" s="128">
        <f t="shared" si="42"/>
        <v>106.60540507418898</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3.7613793103448277E-2</v>
      </c>
      <c r="F425" s="128">
        <f t="shared" si="38"/>
        <v>5.4540000000000006</v>
      </c>
      <c r="G425" s="122">
        <f t="shared" si="39"/>
        <v>3.6301608791557145E-2</v>
      </c>
      <c r="H425" s="128">
        <f t="shared" si="40"/>
        <v>5496.7169999999996</v>
      </c>
      <c r="I425" s="122">
        <f t="shared" si="41"/>
        <v>0.32179162428840247</v>
      </c>
      <c r="J425" s="128">
        <f t="shared" si="42"/>
        <v>103.61467261527073</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5.3255172413793093E-2</v>
      </c>
      <c r="F426" s="128">
        <f t="shared" si="38"/>
        <v>7.7219999999999986</v>
      </c>
      <c r="G426" s="122">
        <f t="shared" si="39"/>
        <v>5.0970241318733567E-2</v>
      </c>
      <c r="H426" s="128">
        <f t="shared" si="40"/>
        <v>7717.811999999999</v>
      </c>
      <c r="I426" s="122">
        <f t="shared" si="41"/>
        <v>0.1685058693719774</v>
      </c>
      <c r="J426" s="128">
        <f t="shared" si="42"/>
        <v>104.48287282136081</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0.16514482758620688</v>
      </c>
      <c r="F427" s="128">
        <f t="shared" si="38"/>
        <v>23.945999999999998</v>
      </c>
      <c r="G427" s="122">
        <f t="shared" si="39"/>
        <v>0.15540460843492845</v>
      </c>
      <c r="H427" s="128">
        <f t="shared" si="40"/>
        <v>23531.054999999997</v>
      </c>
      <c r="I427" s="122">
        <f t="shared" si="41"/>
        <v>0.18444685467829516</v>
      </c>
      <c r="J427" s="128">
        <f t="shared" si="42"/>
        <v>106.26765142254895</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0.49852413793103439</v>
      </c>
      <c r="F428" s="128">
        <f t="shared" si="38"/>
        <v>72.285999999999987</v>
      </c>
      <c r="G428" s="122">
        <f t="shared" si="39"/>
        <v>0.50198383943784752</v>
      </c>
      <c r="H428" s="128">
        <f t="shared" si="40"/>
        <v>76009.388999999996</v>
      </c>
      <c r="I428" s="122">
        <f t="shared" si="41"/>
        <v>-5.899385883472872E-2</v>
      </c>
      <c r="J428" s="128">
        <f t="shared" si="42"/>
        <v>99.31079424574952</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0.22995862068965522</v>
      </c>
      <c r="F429" s="128">
        <f t="shared" si="38"/>
        <v>33.344000000000008</v>
      </c>
      <c r="G429" s="122">
        <f t="shared" si="39"/>
        <v>0.23724907210503368</v>
      </c>
      <c r="H429" s="128">
        <f t="shared" si="40"/>
        <v>35923.779999999992</v>
      </c>
      <c r="I429" s="122">
        <f t="shared" si="41"/>
        <v>-0.26219164881534379</v>
      </c>
      <c r="J429" s="128">
        <f t="shared" si="42"/>
        <v>96.927089597993927</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0.11288275862068964</v>
      </c>
      <c r="F430" s="128">
        <f t="shared" si="38"/>
        <v>16.367999999999999</v>
      </c>
      <c r="G430" s="122">
        <f t="shared" si="39"/>
        <v>0.12308522104373323</v>
      </c>
      <c r="H430" s="128">
        <f t="shared" si="40"/>
        <v>18637.317999999999</v>
      </c>
      <c r="I430" s="122">
        <f t="shared" si="41"/>
        <v>-0.32414955692308739</v>
      </c>
      <c r="J430" s="128">
        <f t="shared" si="42"/>
        <v>91.711058129863886</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0.26914482758620689</v>
      </c>
      <c r="F431" s="128">
        <f t="shared" si="38"/>
        <v>39.025999999999996</v>
      </c>
      <c r="G431" s="122">
        <f t="shared" si="39"/>
        <v>0.26889186226208239</v>
      </c>
      <c r="H431" s="128">
        <f t="shared" si="40"/>
        <v>40715.067999999992</v>
      </c>
      <c r="I431" s="122">
        <f t="shared" si="41"/>
        <v>-0.13756034596085365</v>
      </c>
      <c r="J431" s="128">
        <f t="shared" si="42"/>
        <v>100.09407697280103</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0.12568965517241382</v>
      </c>
      <c r="F432" s="128">
        <f t="shared" si="38"/>
        <v>18.225000000000001</v>
      </c>
      <c r="G432" s="122">
        <f t="shared" si="39"/>
        <v>0.13212858444834824</v>
      </c>
      <c r="H432" s="128">
        <f t="shared" si="40"/>
        <v>20006.645999999993</v>
      </c>
      <c r="I432" s="122">
        <f t="shared" si="41"/>
        <v>-0.26767406832228602</v>
      </c>
      <c r="J432" s="128">
        <f t="shared" si="42"/>
        <v>95.126770408675995</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0.16989655172413792</v>
      </c>
      <c r="F433" s="128">
        <f t="shared" si="38"/>
        <v>24.634999999999998</v>
      </c>
      <c r="G433" s="122">
        <f t="shared" si="39"/>
        <v>0.17133054854772881</v>
      </c>
      <c r="H433" s="128">
        <f t="shared" si="40"/>
        <v>25942.528999999999</v>
      </c>
      <c r="I433" s="122">
        <f t="shared" si="41"/>
        <v>-0.1834244076062162</v>
      </c>
      <c r="J433" s="128">
        <f t="shared" si="42"/>
        <v>99.163023269495113</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0.18569655172413793</v>
      </c>
      <c r="F434" s="128">
        <f t="shared" si="38"/>
        <v>26.926000000000002</v>
      </c>
      <c r="G434" s="122">
        <f t="shared" si="39"/>
        <v>0.19234205312446342</v>
      </c>
      <c r="H434" s="128">
        <f t="shared" si="40"/>
        <v>29124.049000000003</v>
      </c>
      <c r="I434" s="122">
        <f t="shared" si="41"/>
        <v>-0.25109662049653314</v>
      </c>
      <c r="J434" s="128">
        <f t="shared" si="42"/>
        <v>96.544956606018332</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0.45849655172413795</v>
      </c>
      <c r="F435" s="128">
        <f t="shared" si="38"/>
        <v>66.481999999999999</v>
      </c>
      <c r="G435" s="122">
        <f t="shared" si="39"/>
        <v>0.46277986765113793</v>
      </c>
      <c r="H435" s="128">
        <f t="shared" si="40"/>
        <v>70073.202000000005</v>
      </c>
      <c r="I435" s="122">
        <f t="shared" si="41"/>
        <v>-0.19992852485462351</v>
      </c>
      <c r="J435" s="128">
        <f t="shared" si="42"/>
        <v>99.0744377129584</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0.22715172413793103</v>
      </c>
      <c r="F436" s="128">
        <f t="shared" si="38"/>
        <v>32.936999999999998</v>
      </c>
      <c r="G436" s="122">
        <f t="shared" si="39"/>
        <v>0.23078772008611922</v>
      </c>
      <c r="H436" s="128">
        <f t="shared" si="40"/>
        <v>34945.415000000001</v>
      </c>
      <c r="I436" s="122">
        <f t="shared" si="41"/>
        <v>-0.20726554811444856</v>
      </c>
      <c r="J436" s="128">
        <f t="shared" si="42"/>
        <v>98.424527983191041</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0.21636551724137928</v>
      </c>
      <c r="F437" s="128">
        <f t="shared" si="38"/>
        <v>31.372999999999998</v>
      </c>
      <c r="G437" s="122">
        <f t="shared" si="39"/>
        <v>0.21824923721089962</v>
      </c>
      <c r="H437" s="128">
        <f t="shared" si="40"/>
        <v>33046.862999999998</v>
      </c>
      <c r="I437" s="122">
        <f t="shared" si="41"/>
        <v>-0.17979152952827787</v>
      </c>
      <c r="J437" s="128">
        <f t="shared" si="42"/>
        <v>99.136895050084391</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0.70182068965517252</v>
      </c>
      <c r="F438" s="128">
        <f t="shared" si="38"/>
        <v>101.76400000000001</v>
      </c>
      <c r="G438" s="122">
        <f t="shared" si="39"/>
        <v>0.68837276281551729</v>
      </c>
      <c r="H438" s="128">
        <f t="shared" si="40"/>
        <v>104232.027</v>
      </c>
      <c r="I438" s="122">
        <f t="shared" si="41"/>
        <v>6.9969989025828225E-2</v>
      </c>
      <c r="J438" s="128">
        <f t="shared" si="42"/>
        <v>101.95358206571854</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0.31340689655172416</v>
      </c>
      <c r="F439" s="128">
        <f t="shared" si="38"/>
        <v>45.444000000000003</v>
      </c>
      <c r="G439" s="122">
        <f t="shared" si="39"/>
        <v>0.31949282119695144</v>
      </c>
      <c r="H439" s="128">
        <f t="shared" si="40"/>
        <v>48376.963999999993</v>
      </c>
      <c r="I439" s="122">
        <f t="shared" si="41"/>
        <v>-0.18045122658853732</v>
      </c>
      <c r="J439" s="128">
        <f t="shared" si="42"/>
        <v>98.095129454731762</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0.22222068965517242</v>
      </c>
      <c r="F440" s="128">
        <f t="shared" si="38"/>
        <v>32.222000000000001</v>
      </c>
      <c r="G440" s="122">
        <f t="shared" si="39"/>
        <v>0.22098192420980334</v>
      </c>
      <c r="H440" s="128">
        <f t="shared" si="40"/>
        <v>33460.641000000003</v>
      </c>
      <c r="I440" s="122">
        <f t="shared" si="41"/>
        <v>-0.15175693719328076</v>
      </c>
      <c r="J440" s="128">
        <f t="shared" si="42"/>
        <v>100.56057320063563</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5.0682758620689661E-2</v>
      </c>
      <c r="F441" s="128">
        <f t="shared" si="38"/>
        <v>7.3490000000000011</v>
      </c>
      <c r="G441" s="122">
        <f t="shared" si="39"/>
        <v>5.7510428086489054E-2</v>
      </c>
      <c r="H441" s="128">
        <f t="shared" si="40"/>
        <v>8708.1139999999996</v>
      </c>
      <c r="I441" s="122">
        <f t="shared" si="41"/>
        <v>-0.23826799485009725</v>
      </c>
      <c r="J441" s="128">
        <f t="shared" si="42"/>
        <v>88.127945325791416</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5.0427586206896545E-2</v>
      </c>
      <c r="F442" s="128">
        <f t="shared" si="38"/>
        <v>7.3119999999999994</v>
      </c>
      <c r="G442" s="122">
        <f t="shared" si="39"/>
        <v>5.5055601051394149E-2</v>
      </c>
      <c r="H442" s="128">
        <f t="shared" si="40"/>
        <v>8336.4089999999997</v>
      </c>
      <c r="I442" s="122">
        <f t="shared" si="41"/>
        <v>-0.21846456452352209</v>
      </c>
      <c r="J442" s="128">
        <f t="shared" si="42"/>
        <v>91.593925493289277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0.82457931034482757</v>
      </c>
      <c r="F443" s="128">
        <f t="shared" si="38"/>
        <v>119.56399999999999</v>
      </c>
      <c r="G443" s="122">
        <f t="shared" si="39"/>
        <v>0.79565486930219664</v>
      </c>
      <c r="H443" s="128">
        <f t="shared" si="40"/>
        <v>120476.46900000001</v>
      </c>
      <c r="I443" s="122">
        <f t="shared" si="41"/>
        <v>0.30593671203924028</v>
      </c>
      <c r="J443" s="128">
        <f t="shared" si="42"/>
        <v>103.63529994707355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0.6234206896551725</v>
      </c>
      <c r="F444" s="128">
        <f t="shared" si="38"/>
        <v>90.396000000000015</v>
      </c>
      <c r="G444" s="122">
        <f t="shared" si="39"/>
        <v>0.6209622898202326</v>
      </c>
      <c r="H444" s="128">
        <f t="shared" si="40"/>
        <v>94024.867999999988</v>
      </c>
      <c r="I444" s="122">
        <f t="shared" si="41"/>
        <v>5.0880428704849157E-2</v>
      </c>
      <c r="J444" s="128">
        <f t="shared" si="42"/>
        <v>100.39590163126518</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0.44204827586206902</v>
      </c>
      <c r="F445" s="128">
        <f t="shared" si="38"/>
        <v>64.097000000000008</v>
      </c>
      <c r="G445" s="122">
        <f t="shared" si="39"/>
        <v>0.45306335442285595</v>
      </c>
      <c r="H445" s="128">
        <f t="shared" si="40"/>
        <v>68601.947</v>
      </c>
      <c r="I445" s="122">
        <f t="shared" si="41"/>
        <v>-0.273709505308179</v>
      </c>
      <c r="J445" s="128">
        <f t="shared" si="42"/>
        <v>97.568755351043848</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4.9882758620689659E-2</v>
      </c>
      <c r="F446" s="128">
        <f t="shared" si="38"/>
        <v>7.2330000000000005</v>
      </c>
      <c r="G446" s="122">
        <f t="shared" si="39"/>
        <v>5.3236590101573132E-2</v>
      </c>
      <c r="H446" s="128">
        <f t="shared" si="40"/>
        <v>8060.978000000001</v>
      </c>
      <c r="I446" s="122">
        <f t="shared" si="41"/>
        <v>-0.2111420114918606</v>
      </c>
      <c r="J446" s="128">
        <f t="shared" si="42"/>
        <v>93.700138430195267</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0.36436551724137933</v>
      </c>
      <c r="F447" s="128">
        <f t="shared" si="38"/>
        <v>52.833000000000006</v>
      </c>
      <c r="G447" s="122">
        <f t="shared" si="39"/>
        <v>0.36580804131609185</v>
      </c>
      <c r="H447" s="128">
        <f t="shared" si="40"/>
        <v>55389.921999999999</v>
      </c>
      <c r="I447" s="122">
        <f t="shared" si="41"/>
        <v>-0.14528836036440693</v>
      </c>
      <c r="J447" s="128">
        <f t="shared" si="42"/>
        <v>99.605660917260678</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0.14797241379310344</v>
      </c>
      <c r="F448" s="128">
        <f t="shared" si="38"/>
        <v>21.456</v>
      </c>
      <c r="G448" s="122">
        <f t="shared" si="39"/>
        <v>0.14928911357962726</v>
      </c>
      <c r="H448" s="128">
        <f t="shared" si="40"/>
        <v>22605.059000000001</v>
      </c>
      <c r="I448" s="122">
        <f t="shared" si="41"/>
        <v>-0.14423882442769945</v>
      </c>
      <c r="J448" s="128">
        <f t="shared" si="42"/>
        <v>99.118020226021684</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0.15232413793103447</v>
      </c>
      <c r="F449" s="128">
        <f t="shared" si="38"/>
        <v>22.087</v>
      </c>
      <c r="G449" s="122">
        <f t="shared" si="39"/>
        <v>0.15460086647558413</v>
      </c>
      <c r="H449" s="128">
        <f t="shared" si="40"/>
        <v>23409.353999999999</v>
      </c>
      <c r="I449" s="122">
        <f t="shared" si="41"/>
        <v>-0.19246245432586906</v>
      </c>
      <c r="J449" s="128">
        <f t="shared" si="42"/>
        <v>98.527350721602062</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0.10068275862068966</v>
      </c>
      <c r="F450" s="128">
        <f t="shared" si="38"/>
        <v>14.599000000000002</v>
      </c>
      <c r="G450" s="122">
        <f t="shared" si="39"/>
        <v>0.10807553263152332</v>
      </c>
      <c r="H450" s="128">
        <f t="shared" si="40"/>
        <v>16364.580999999998</v>
      </c>
      <c r="I450" s="122">
        <f t="shared" si="41"/>
        <v>-0.25910973635870915</v>
      </c>
      <c r="J450" s="128">
        <f t="shared" si="42"/>
        <v>93.159622875939135</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0.10388275862068967</v>
      </c>
      <c r="F451" s="128">
        <f t="shared" si="38"/>
        <v>15.063000000000002</v>
      </c>
      <c r="G451" s="122">
        <f t="shared" si="39"/>
        <v>0.1058775046559854</v>
      </c>
      <c r="H451" s="128">
        <f t="shared" si="40"/>
        <v>16031.759999999998</v>
      </c>
      <c r="I451" s="122">
        <f t="shared" si="41"/>
        <v>-0.18741130200508213</v>
      </c>
      <c r="J451" s="128">
        <f t="shared" si="42"/>
        <v>98.115986921133995</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0.18987586206896551</v>
      </c>
      <c r="F452" s="128">
        <f t="shared" si="38"/>
        <v>27.531999999999996</v>
      </c>
      <c r="G452" s="122">
        <f t="shared" si="39"/>
        <v>0.19583193543700222</v>
      </c>
      <c r="H452" s="128">
        <f t="shared" si="40"/>
        <v>29652.480000000003</v>
      </c>
      <c r="I452" s="122">
        <f t="shared" si="41"/>
        <v>-0.21160589202844421</v>
      </c>
      <c r="J452" s="128">
        <f t="shared" si="42"/>
        <v>96.958579123090601</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0.14251034482758621</v>
      </c>
      <c r="F453" s="128">
        <f t="shared" si="38"/>
        <v>20.664000000000001</v>
      </c>
      <c r="G453" s="122">
        <f t="shared" si="39"/>
        <v>0.14374555204797315</v>
      </c>
      <c r="H453" s="128">
        <f t="shared" si="40"/>
        <v>21765.663999999997</v>
      </c>
      <c r="I453" s="122">
        <f t="shared" si="41"/>
        <v>-0.18315331896582759</v>
      </c>
      <c r="J453" s="128">
        <f t="shared" si="42"/>
        <v>99.140698823171434</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6.4289655172413807E-2</v>
      </c>
      <c r="F454" s="128">
        <f t="shared" si="38"/>
        <v>9.3220000000000027</v>
      </c>
      <c r="G454" s="122">
        <f t="shared" si="39"/>
        <v>6.7877029151091686E-2</v>
      </c>
      <c r="H454" s="128">
        <f t="shared" si="40"/>
        <v>10277.804</v>
      </c>
      <c r="I454" s="122">
        <f t="shared" si="41"/>
        <v>-0.19335830467619056</v>
      </c>
      <c r="J454" s="128">
        <f t="shared" si="42"/>
        <v>94.714892470186754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5.8434482758620697E-2</v>
      </c>
      <c r="F455" s="128">
        <f t="shared" si="38"/>
        <v>8.4730000000000008</v>
      </c>
      <c r="G455" s="122">
        <f t="shared" si="39"/>
        <v>6.2694613586231476E-2</v>
      </c>
      <c r="H455" s="128">
        <f t="shared" si="40"/>
        <v>9493.0929999999971</v>
      </c>
      <c r="I455" s="122">
        <f t="shared" si="41"/>
        <v>-0.19324271322896663</v>
      </c>
      <c r="J455" s="128">
        <f t="shared" si="42"/>
        <v>93.204949223028052</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0.29669655172413789</v>
      </c>
      <c r="F456" s="128">
        <f t="shared" si="38"/>
        <v>43.020999999999994</v>
      </c>
      <c r="G456" s="122">
        <f t="shared" si="39"/>
        <v>0.29794161196158975</v>
      </c>
      <c r="H456" s="128">
        <f t="shared" si="40"/>
        <v>45113.722999999998</v>
      </c>
      <c r="I456" s="122">
        <f t="shared" si="41"/>
        <v>-0.12128597941144219</v>
      </c>
      <c r="J456" s="128">
        <f t="shared" si="42"/>
        <v>99.582112673266877</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5.0165517241379312E-2</v>
      </c>
      <c r="F457" s="128">
        <f t="shared" ref="F457:F520" si="44">SUMPRODUCT($K$2:$AI$2,$K457:$AI457)</f>
        <v>7.274</v>
      </c>
      <c r="G457" s="122">
        <f t="shared" ref="G457:G520" si="45">SUMPRODUCT($K$3:$AI$3,$K457:$AI457)/$J$3</f>
        <v>5.3643833626121067E-2</v>
      </c>
      <c r="H457" s="128">
        <f t="shared" ref="H457:H520" si="46">SUMPRODUCT($K$3:$AI$3,$K457:$AI457)</f>
        <v>8122.6419999999998</v>
      </c>
      <c r="I457" s="122">
        <f t="shared" ref="I457:I520" si="47">CORREL($K$4:$AI$4,$K457:$AI457)</f>
        <v>-0.20295633753000464</v>
      </c>
      <c r="J457" s="128">
        <f t="shared" si="42"/>
        <v>93.515906396652383</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0.55755172413793108</v>
      </c>
      <c r="F458" s="128">
        <f t="shared" si="44"/>
        <v>80.844999999999999</v>
      </c>
      <c r="G458" s="122">
        <f t="shared" si="45"/>
        <v>0.54536452733492713</v>
      </c>
      <c r="H458" s="128">
        <f t="shared" si="46"/>
        <v>82578.005999999994</v>
      </c>
      <c r="I458" s="122">
        <f t="shared" si="47"/>
        <v>3.2508670744380824E-2</v>
      </c>
      <c r="J458" s="128">
        <f t="shared" ref="J458:J521" si="48">$E458/$G458*100</f>
        <v>102.23468821167376</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0.5803655172413793</v>
      </c>
      <c r="F459" s="128">
        <f t="shared" si="44"/>
        <v>84.152999999999992</v>
      </c>
      <c r="G459" s="122">
        <f t="shared" si="45"/>
        <v>0.56692323898083452</v>
      </c>
      <c r="H459" s="128">
        <f t="shared" si="46"/>
        <v>85842.383000000002</v>
      </c>
      <c r="I459" s="122">
        <f t="shared" si="47"/>
        <v>9.1953863319934964E-2</v>
      </c>
      <c r="J459" s="128">
        <f t="shared" si="48"/>
        <v>102.37109318092344</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0.42179310344827586</v>
      </c>
      <c r="F460" s="128">
        <f t="shared" si="44"/>
        <v>61.16</v>
      </c>
      <c r="G460" s="122">
        <f t="shared" si="45"/>
        <v>0.41919693827682314</v>
      </c>
      <c r="H460" s="128">
        <f t="shared" si="46"/>
        <v>63473.962000000007</v>
      </c>
      <c r="I460" s="122">
        <f t="shared" si="47"/>
        <v>-3.5882240022492184E-2</v>
      </c>
      <c r="J460" s="128">
        <f t="shared" si="48"/>
        <v>100.61931873408348</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0.2554275862068966</v>
      </c>
      <c r="F461" s="128">
        <f t="shared" si="44"/>
        <v>37.037000000000006</v>
      </c>
      <c r="G461" s="122">
        <f t="shared" si="45"/>
        <v>0.24957568452891996</v>
      </c>
      <c r="H461" s="128">
        <f t="shared" si="46"/>
        <v>37790.251000000004</v>
      </c>
      <c r="I461" s="122">
        <f t="shared" si="47"/>
        <v>-2.7590648844068383E-2</v>
      </c>
      <c r="J461" s="128">
        <f t="shared" si="48"/>
        <v>102.34474030954668</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0.11789655172413792</v>
      </c>
      <c r="F462" s="128">
        <f t="shared" si="44"/>
        <v>17.094999999999999</v>
      </c>
      <c r="G462" s="122">
        <f t="shared" si="45"/>
        <v>0.11503987636872763</v>
      </c>
      <c r="H462" s="128">
        <f t="shared" si="46"/>
        <v>17419.108</v>
      </c>
      <c r="I462" s="122">
        <f t="shared" si="47"/>
        <v>-7.7366130494573748E-2</v>
      </c>
      <c r="J462" s="128">
        <f t="shared" si="48"/>
        <v>102.48320447272911</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9.9620689655172415E-2</v>
      </c>
      <c r="F463" s="128">
        <f t="shared" si="44"/>
        <v>14.445</v>
      </c>
      <c r="G463" s="122">
        <f t="shared" si="45"/>
        <v>9.909798042504854E-2</v>
      </c>
      <c r="H463" s="128">
        <f t="shared" si="46"/>
        <v>15005.218000000001</v>
      </c>
      <c r="I463" s="122">
        <f t="shared" si="47"/>
        <v>-0.15352218833777187</v>
      </c>
      <c r="J463" s="128">
        <f t="shared" si="48"/>
        <v>100.52746708649549</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0.11115172413793104</v>
      </c>
      <c r="F464" s="128">
        <f t="shared" si="44"/>
        <v>16.117000000000001</v>
      </c>
      <c r="G464" s="122">
        <f t="shared" si="45"/>
        <v>0.11071544994650569</v>
      </c>
      <c r="H464" s="128">
        <f t="shared" si="46"/>
        <v>16764.311999999998</v>
      </c>
      <c r="I464" s="122">
        <f t="shared" si="47"/>
        <v>-0.14575636391073241</v>
      </c>
      <c r="J464" s="128">
        <f t="shared" si="48"/>
        <v>100.3940499646943</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4.5931034482758606E-2</v>
      </c>
      <c r="F465" s="128">
        <f t="shared" si="44"/>
        <v>6.6599999999999984</v>
      </c>
      <c r="G465" s="122">
        <f t="shared" si="45"/>
        <v>4.8667721142796765E-2</v>
      </c>
      <c r="H465" s="128">
        <f t="shared" si="46"/>
        <v>7369.1690000000008</v>
      </c>
      <c r="I465" s="122">
        <f t="shared" si="47"/>
        <v>-0.21985427760910334</v>
      </c>
      <c r="J465" s="128">
        <f t="shared" si="48"/>
        <v>94.37679308630787</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5.791034482758621E-2</v>
      </c>
      <c r="F466" s="128">
        <f t="shared" si="44"/>
        <v>8.3970000000000002</v>
      </c>
      <c r="G466" s="122">
        <f t="shared" si="45"/>
        <v>5.9353115217477444E-2</v>
      </c>
      <c r="H466" s="128">
        <f t="shared" si="46"/>
        <v>8987.1299999999992</v>
      </c>
      <c r="I466" s="122">
        <f t="shared" si="47"/>
        <v>-0.19005074336432665</v>
      </c>
      <c r="J466" s="128">
        <f t="shared" si="48"/>
        <v>97.569174954667943</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0.10181379310344826</v>
      </c>
      <c r="F467" s="128">
        <f t="shared" si="44"/>
        <v>14.762999999999998</v>
      </c>
      <c r="G467" s="122">
        <f t="shared" si="45"/>
        <v>0.10194887661968854</v>
      </c>
      <c r="H467" s="128">
        <f t="shared" si="46"/>
        <v>15436.895</v>
      </c>
      <c r="I467" s="122">
        <f t="shared" si="47"/>
        <v>-0.15768699771570172</v>
      </c>
      <c r="J467" s="128">
        <f t="shared" si="48"/>
        <v>99.867498769266277</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0.19900000000000001</v>
      </c>
      <c r="F468" s="128">
        <f t="shared" si="44"/>
        <v>28.855</v>
      </c>
      <c r="G468" s="122">
        <f t="shared" si="45"/>
        <v>0.19422194851338678</v>
      </c>
      <c r="H468" s="128">
        <f t="shared" si="46"/>
        <v>29408.699000000001</v>
      </c>
      <c r="I468" s="122">
        <f t="shared" si="47"/>
        <v>-4.7924632047609159E-4</v>
      </c>
      <c r="J468" s="128">
        <f t="shared" si="48"/>
        <v>102.46009862592018</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0.47094482758620682</v>
      </c>
      <c r="F469" s="128">
        <f t="shared" si="44"/>
        <v>68.286999999999992</v>
      </c>
      <c r="G469" s="122">
        <f t="shared" si="45"/>
        <v>0.4666252096844497</v>
      </c>
      <c r="H469" s="128">
        <f t="shared" si="46"/>
        <v>70655.456000000006</v>
      </c>
      <c r="I469" s="122">
        <f t="shared" si="47"/>
        <v>-3.2506244111372026E-2</v>
      </c>
      <c r="J469" s="128">
        <f t="shared" si="48"/>
        <v>100.92571464466702</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0.21949655172413796</v>
      </c>
      <c r="F470" s="128">
        <f t="shared" si="44"/>
        <v>31.827000000000002</v>
      </c>
      <c r="G470" s="122">
        <f t="shared" si="45"/>
        <v>0.23485590880872814</v>
      </c>
      <c r="H470" s="128">
        <f t="shared" si="46"/>
        <v>35561.411999999997</v>
      </c>
      <c r="I470" s="122">
        <f t="shared" si="47"/>
        <v>-0.34536262930826817</v>
      </c>
      <c r="J470" s="128">
        <f t="shared" si="48"/>
        <v>93.460093398331651</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0.29529655172413793</v>
      </c>
      <c r="F471" s="128">
        <f t="shared" si="44"/>
        <v>42.817999999999998</v>
      </c>
      <c r="G471" s="122">
        <f t="shared" si="45"/>
        <v>0.28292761758839768</v>
      </c>
      <c r="H471" s="128">
        <f t="shared" si="46"/>
        <v>42840.334000000003</v>
      </c>
      <c r="I471" s="122">
        <f t="shared" si="47"/>
        <v>0.10733232143839348</v>
      </c>
      <c r="J471" s="128">
        <f t="shared" si="48"/>
        <v>104.37176626345985</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0.18244827586206896</v>
      </c>
      <c r="F472" s="128">
        <f t="shared" si="44"/>
        <v>26.455000000000002</v>
      </c>
      <c r="G472" s="122">
        <f t="shared" si="45"/>
        <v>0.1817973886856252</v>
      </c>
      <c r="H472" s="128">
        <f t="shared" si="46"/>
        <v>27527.396999999997</v>
      </c>
      <c r="I472" s="122">
        <f t="shared" si="47"/>
        <v>-7.9096550769308799E-2</v>
      </c>
      <c r="J472" s="128">
        <f t="shared" si="48"/>
        <v>100.35802889202623</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0.15741379310344825</v>
      </c>
      <c r="F473" s="128">
        <f t="shared" si="44"/>
        <v>22.824999999999996</v>
      </c>
      <c r="G473" s="122">
        <f t="shared" si="45"/>
        <v>0.15782650675613205</v>
      </c>
      <c r="H473" s="128">
        <f t="shared" si="46"/>
        <v>23897.774000000005</v>
      </c>
      <c r="I473" s="122">
        <f t="shared" si="47"/>
        <v>-0.14561202426839331</v>
      </c>
      <c r="J473" s="128">
        <f t="shared" si="48"/>
        <v>99.738501686968519</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7.1813793103448278E-2</v>
      </c>
      <c r="F474" s="128">
        <f t="shared" si="44"/>
        <v>10.413</v>
      </c>
      <c r="G474" s="122">
        <f t="shared" si="45"/>
        <v>7.7976429486586799E-2</v>
      </c>
      <c r="H474" s="128">
        <f t="shared" si="46"/>
        <v>11807.035</v>
      </c>
      <c r="I474" s="122">
        <f t="shared" si="47"/>
        <v>-0.27446598380119031</v>
      </c>
      <c r="J474" s="128">
        <f t="shared" si="48"/>
        <v>92.09679588599451</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5.2696551724137924E-2</v>
      </c>
      <c r="F475" s="128">
        <f t="shared" si="44"/>
        <v>7.6409999999999991</v>
      </c>
      <c r="G475" s="122">
        <f t="shared" si="45"/>
        <v>5.5948236008928925E-2</v>
      </c>
      <c r="H475" s="128">
        <f t="shared" si="46"/>
        <v>8471.57</v>
      </c>
      <c r="I475" s="122">
        <f t="shared" si="47"/>
        <v>-0.2225600469588529</v>
      </c>
      <c r="J475" s="128">
        <f t="shared" si="48"/>
        <v>94.188048602154211</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5.3227586206896549E-2</v>
      </c>
      <c r="F476" s="128">
        <f t="shared" si="44"/>
        <v>7.718</v>
      </c>
      <c r="G476" s="122">
        <f t="shared" si="45"/>
        <v>6.1286471885773158E-2</v>
      </c>
      <c r="H476" s="128">
        <f t="shared" si="46"/>
        <v>9279.875</v>
      </c>
      <c r="I476" s="122">
        <f t="shared" si="47"/>
        <v>-0.38091521530224587</v>
      </c>
      <c r="J476" s="128">
        <f t="shared" si="48"/>
        <v>86.850465639632674</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0.13181379310344826</v>
      </c>
      <c r="F477" s="128">
        <f t="shared" si="44"/>
        <v>19.113</v>
      </c>
      <c r="G477" s="122">
        <f t="shared" si="45"/>
        <v>0.13668334015770914</v>
      </c>
      <c r="H477" s="128">
        <f t="shared" si="46"/>
        <v>20696.318000000003</v>
      </c>
      <c r="I477" s="122">
        <f t="shared" si="47"/>
        <v>-0.2719756021556658</v>
      </c>
      <c r="J477" s="128">
        <f t="shared" si="48"/>
        <v>96.437351436801109</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0.60317931034482752</v>
      </c>
      <c r="F478" s="128">
        <f t="shared" si="44"/>
        <v>87.460999999999999</v>
      </c>
      <c r="G478" s="122">
        <f t="shared" si="45"/>
        <v>0.59298479044763508</v>
      </c>
      <c r="H478" s="128">
        <f t="shared" si="46"/>
        <v>89788.571000000011</v>
      </c>
      <c r="I478" s="122">
        <f t="shared" si="47"/>
        <v>6.8930767511890811E-2</v>
      </c>
      <c r="J478" s="128">
        <f t="shared" si="48"/>
        <v>101.71918741617247</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0.20565517241379311</v>
      </c>
      <c r="F479" s="128">
        <f t="shared" si="44"/>
        <v>29.82</v>
      </c>
      <c r="G479" s="122">
        <f t="shared" si="45"/>
        <v>0.20394737745842631</v>
      </c>
      <c r="H479" s="128">
        <f t="shared" si="46"/>
        <v>30881.303999999996</v>
      </c>
      <c r="I479" s="122">
        <f t="shared" si="47"/>
        <v>-0.13211037523975189</v>
      </c>
      <c r="J479" s="128">
        <f t="shared" si="48"/>
        <v>100.83737039262243</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0.2832620689655172</v>
      </c>
      <c r="F480" s="128">
        <f t="shared" si="44"/>
        <v>41.072999999999993</v>
      </c>
      <c r="G480" s="122">
        <f t="shared" si="45"/>
        <v>0.27970980332589257</v>
      </c>
      <c r="H480" s="128">
        <f t="shared" si="46"/>
        <v>42353.099000000002</v>
      </c>
      <c r="I480" s="122">
        <f t="shared" si="47"/>
        <v>-3.6663363241092012E-2</v>
      </c>
      <c r="J480" s="128">
        <f t="shared" si="48"/>
        <v>101.26998253096116</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0.5494620689655173</v>
      </c>
      <c r="F481" s="128">
        <f t="shared" si="44"/>
        <v>79.672000000000011</v>
      </c>
      <c r="G481" s="122">
        <f t="shared" si="45"/>
        <v>0.53143749091917736</v>
      </c>
      <c r="H481" s="128">
        <f t="shared" si="46"/>
        <v>80469.202000000005</v>
      </c>
      <c r="I481" s="122">
        <f t="shared" si="47"/>
        <v>9.4689481556167049E-2</v>
      </c>
      <c r="J481" s="128">
        <f t="shared" si="48"/>
        <v>103.39166474972711</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0.848096551724138</v>
      </c>
      <c r="F482" s="128">
        <f t="shared" si="44"/>
        <v>122.974</v>
      </c>
      <c r="G482" s="122">
        <f t="shared" si="45"/>
        <v>0.82217704632210165</v>
      </c>
      <c r="H482" s="128">
        <f t="shared" si="46"/>
        <v>124492.40399999999</v>
      </c>
      <c r="I482" s="122">
        <f t="shared" si="47"/>
        <v>0.26477369760028568</v>
      </c>
      <c r="J482" s="128">
        <f t="shared" si="48"/>
        <v>103.1525454910209</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0.51669655172413786</v>
      </c>
      <c r="F483" s="128">
        <f t="shared" si="44"/>
        <v>74.920999999999992</v>
      </c>
      <c r="G483" s="122">
        <f t="shared" si="45"/>
        <v>0.50310474316131493</v>
      </c>
      <c r="H483" s="128">
        <f t="shared" si="46"/>
        <v>76179.113999999987</v>
      </c>
      <c r="I483" s="122">
        <f t="shared" si="47"/>
        <v>0.22436864473223272</v>
      </c>
      <c r="J483" s="128">
        <f t="shared" si="48"/>
        <v>102.70158624969767</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0.75178620689655173</v>
      </c>
      <c r="F484" s="128">
        <f t="shared" si="44"/>
        <v>109.009</v>
      </c>
      <c r="G484" s="122">
        <f t="shared" si="45"/>
        <v>0.72984647135743441</v>
      </c>
      <c r="H484" s="128">
        <f t="shared" si="46"/>
        <v>110511.893</v>
      </c>
      <c r="I484" s="122">
        <f t="shared" si="47"/>
        <v>0.33246083070364751</v>
      </c>
      <c r="J484" s="128">
        <f t="shared" si="48"/>
        <v>103.00607544190929</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0.75583448275862086</v>
      </c>
      <c r="F485" s="128">
        <f t="shared" si="44"/>
        <v>109.59600000000002</v>
      </c>
      <c r="G485" s="122">
        <f t="shared" si="45"/>
        <v>0.73583387708198489</v>
      </c>
      <c r="H485" s="128">
        <f t="shared" si="46"/>
        <v>111418.49399999999</v>
      </c>
      <c r="I485" s="122">
        <f t="shared" si="47"/>
        <v>0.30761144373324278</v>
      </c>
      <c r="J485" s="128">
        <f t="shared" si="48"/>
        <v>102.71808709813011</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0.60611034482758619</v>
      </c>
      <c r="F486" s="128">
        <f t="shared" si="44"/>
        <v>87.885999999999996</v>
      </c>
      <c r="G486" s="122">
        <f t="shared" si="45"/>
        <v>0.59415070203014164</v>
      </c>
      <c r="H486" s="128">
        <f t="shared" si="46"/>
        <v>89965.11099999999</v>
      </c>
      <c r="I486" s="122">
        <f t="shared" si="47"/>
        <v>0.26735327918013668</v>
      </c>
      <c r="J486" s="128">
        <f t="shared" si="48"/>
        <v>102.0128971920053</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0.34812413793103447</v>
      </c>
      <c r="F487" s="128">
        <f t="shared" si="44"/>
        <v>50.478000000000002</v>
      </c>
      <c r="G487" s="122">
        <f t="shared" si="45"/>
        <v>0.33761288618262031</v>
      </c>
      <c r="H487" s="128">
        <f t="shared" si="46"/>
        <v>51120.667999999998</v>
      </c>
      <c r="I487" s="122">
        <f t="shared" si="47"/>
        <v>0.31396032366288879</v>
      </c>
      <c r="J487" s="128">
        <f t="shared" si="48"/>
        <v>103.11340359879762</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0.82476551724137936</v>
      </c>
      <c r="F488" s="128">
        <f t="shared" si="44"/>
        <v>119.59100000000001</v>
      </c>
      <c r="G488" s="122">
        <f t="shared" si="45"/>
        <v>0.79604523900725144</v>
      </c>
      <c r="H488" s="128">
        <f t="shared" si="46"/>
        <v>120535.57799999999</v>
      </c>
      <c r="I488" s="122">
        <f t="shared" si="47"/>
        <v>0.37281718542189873</v>
      </c>
      <c r="J488" s="128">
        <f t="shared" si="48"/>
        <v>103.60787010923463</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0.69487586206896546</v>
      </c>
      <c r="F489" s="128">
        <f t="shared" si="44"/>
        <v>100.75699999999999</v>
      </c>
      <c r="G489" s="122">
        <f t="shared" si="45"/>
        <v>0.67757534110871886</v>
      </c>
      <c r="H489" s="128">
        <f t="shared" si="46"/>
        <v>102597.10299999999</v>
      </c>
      <c r="I489" s="122">
        <f t="shared" si="47"/>
        <v>0.34571527920190159</v>
      </c>
      <c r="J489" s="128">
        <f t="shared" si="48"/>
        <v>102.55329849104864</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0.67456551724137925</v>
      </c>
      <c r="F490" s="128">
        <f t="shared" si="44"/>
        <v>97.811999999999998</v>
      </c>
      <c r="G490" s="122">
        <f t="shared" si="45"/>
        <v>0.65962422565348899</v>
      </c>
      <c r="H490" s="128">
        <f t="shared" si="46"/>
        <v>99878.981</v>
      </c>
      <c r="I490" s="122">
        <f t="shared" si="47"/>
        <v>0.34489803175862788</v>
      </c>
      <c r="J490" s="128">
        <f t="shared" si="48"/>
        <v>102.26512171730624</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0.8168482758620691</v>
      </c>
      <c r="F491" s="128">
        <f t="shared" si="44"/>
        <v>118.44300000000001</v>
      </c>
      <c r="G491" s="122">
        <f t="shared" si="45"/>
        <v>0.79480078326222792</v>
      </c>
      <c r="H491" s="128">
        <f t="shared" si="46"/>
        <v>120347.14500000002</v>
      </c>
      <c r="I491" s="122">
        <f t="shared" si="47"/>
        <v>0.33825063866175104</v>
      </c>
      <c r="J491" s="128">
        <f t="shared" si="48"/>
        <v>102.77396462914243</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0.76813793103448269</v>
      </c>
      <c r="F492" s="128">
        <f t="shared" si="44"/>
        <v>111.38</v>
      </c>
      <c r="G492" s="122">
        <f t="shared" si="45"/>
        <v>0.74253269096144447</v>
      </c>
      <c r="H492" s="128">
        <f t="shared" si="46"/>
        <v>112432.815</v>
      </c>
      <c r="I492" s="122">
        <f t="shared" si="47"/>
        <v>0.33905937941113434</v>
      </c>
      <c r="J492" s="128">
        <f t="shared" si="48"/>
        <v>103.44836535612782</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0.5126551724137931</v>
      </c>
      <c r="F493" s="128">
        <f t="shared" si="44"/>
        <v>74.335000000000008</v>
      </c>
      <c r="G493" s="122">
        <f t="shared" si="45"/>
        <v>0.49409436130446843</v>
      </c>
      <c r="H493" s="128">
        <f t="shared" si="46"/>
        <v>74814.78</v>
      </c>
      <c r="I493" s="122">
        <f t="shared" si="47"/>
        <v>0.27412665753150972</v>
      </c>
      <c r="J493" s="128">
        <f t="shared" si="48"/>
        <v>103.75653165932148</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0.28955172413793101</v>
      </c>
      <c r="F494" s="128">
        <f t="shared" si="44"/>
        <v>41.984999999999999</v>
      </c>
      <c r="G494" s="122">
        <f t="shared" si="45"/>
        <v>0.27602300915346922</v>
      </c>
      <c r="H494" s="128">
        <f t="shared" si="46"/>
        <v>41794.852000000006</v>
      </c>
      <c r="I494" s="122">
        <f t="shared" si="47"/>
        <v>0.3324753290076729</v>
      </c>
      <c r="J494" s="128">
        <f t="shared" si="48"/>
        <v>104.90129972350957</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0.77033793103448278</v>
      </c>
      <c r="F495" s="128">
        <f t="shared" si="44"/>
        <v>111.699</v>
      </c>
      <c r="G495" s="122">
        <f t="shared" si="45"/>
        <v>0.74541302222985395</v>
      </c>
      <c r="H495" s="128">
        <f t="shared" si="46"/>
        <v>112868.94900000002</v>
      </c>
      <c r="I495" s="122">
        <f t="shared" si="47"/>
        <v>0.36758972726705541</v>
      </c>
      <c r="J495" s="128">
        <f t="shared" si="48"/>
        <v>103.34377158183628</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0.63339310344827582</v>
      </c>
      <c r="F496" s="128">
        <f t="shared" si="44"/>
        <v>91.841999999999999</v>
      </c>
      <c r="G496" s="122">
        <f t="shared" si="45"/>
        <v>0.60738048977004044</v>
      </c>
      <c r="H496" s="128">
        <f t="shared" si="46"/>
        <v>91968.338999999978</v>
      </c>
      <c r="I496" s="122">
        <f t="shared" si="47"/>
        <v>0.42745596438609057</v>
      </c>
      <c r="J496" s="128">
        <f t="shared" si="48"/>
        <v>104.28275423994668</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0.5204827586206896</v>
      </c>
      <c r="F497" s="128">
        <f t="shared" si="44"/>
        <v>75.47</v>
      </c>
      <c r="G497" s="122">
        <f t="shared" si="45"/>
        <v>0.51160291378832112</v>
      </c>
      <c r="H497" s="128">
        <f t="shared" si="46"/>
        <v>77465.89</v>
      </c>
      <c r="I497" s="122">
        <f t="shared" si="47"/>
        <v>5.9738506237658182E-2</v>
      </c>
      <c r="J497" s="128">
        <f t="shared" si="48"/>
        <v>101.73569082447457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9.6924137931034479E-2</v>
      </c>
      <c r="F498" s="128">
        <f t="shared" si="44"/>
        <v>14.053999999999998</v>
      </c>
      <c r="G498" s="122">
        <f t="shared" si="45"/>
        <v>9.4819526080122576E-2</v>
      </c>
      <c r="H498" s="128">
        <f t="shared" si="46"/>
        <v>14357.383</v>
      </c>
      <c r="I498" s="122">
        <f t="shared" si="47"/>
        <v>9.1721569018201374E-2</v>
      </c>
      <c r="J498" s="128">
        <f t="shared" si="48"/>
        <v>102.21959752164706</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0.46550344827586199</v>
      </c>
      <c r="F499" s="128">
        <f t="shared" si="44"/>
        <v>67.49799999999999</v>
      </c>
      <c r="G499" s="122">
        <f t="shared" si="45"/>
        <v>0.45247447463313478</v>
      </c>
      <c r="H499" s="128">
        <f t="shared" si="46"/>
        <v>68512.78</v>
      </c>
      <c r="I499" s="122">
        <f t="shared" si="47"/>
        <v>0.29304647781549076</v>
      </c>
      <c r="J499" s="128">
        <f t="shared" si="48"/>
        <v>102.87949362299189</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0.41840689655172414</v>
      </c>
      <c r="F500" s="128">
        <f t="shared" si="44"/>
        <v>60.669000000000004</v>
      </c>
      <c r="G500" s="122">
        <f t="shared" si="45"/>
        <v>0.40074310187692347</v>
      </c>
      <c r="H500" s="128">
        <f t="shared" si="46"/>
        <v>60679.718999999997</v>
      </c>
      <c r="I500" s="122">
        <f t="shared" si="47"/>
        <v>0.22095889692501502</v>
      </c>
      <c r="J500" s="128">
        <f t="shared" si="48"/>
        <v>104.40776013163307</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0.43610344827586206</v>
      </c>
      <c r="F501" s="128">
        <f t="shared" si="44"/>
        <v>63.234999999999999</v>
      </c>
      <c r="G501" s="122">
        <f t="shared" si="45"/>
        <v>0.42482686998903696</v>
      </c>
      <c r="H501" s="128">
        <f t="shared" si="46"/>
        <v>64326.434999999998</v>
      </c>
      <c r="I501" s="122">
        <f t="shared" si="47"/>
        <v>0.271098926161359</v>
      </c>
      <c r="J501" s="128">
        <f t="shared" si="48"/>
        <v>102.65439384451274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0.2290068965517241</v>
      </c>
      <c r="F502" s="128">
        <f t="shared" si="44"/>
        <v>33.205999999999996</v>
      </c>
      <c r="G502" s="122">
        <f t="shared" si="45"/>
        <v>0.21852380166162541</v>
      </c>
      <c r="H502" s="128">
        <f t="shared" si="46"/>
        <v>33088.436999999998</v>
      </c>
      <c r="I502" s="122">
        <f t="shared" si="47"/>
        <v>0.28749387039540181</v>
      </c>
      <c r="J502" s="128">
        <f t="shared" si="48"/>
        <v>104.79723252587894</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0.51133103448275863</v>
      </c>
      <c r="F503" s="128">
        <f t="shared" si="44"/>
        <v>74.143000000000001</v>
      </c>
      <c r="G503" s="122">
        <f t="shared" si="45"/>
        <v>0.47836442827140763</v>
      </c>
      <c r="H503" s="128">
        <f t="shared" si="46"/>
        <v>72432.985000000001</v>
      </c>
      <c r="I503" s="122">
        <f t="shared" si="47"/>
        <v>0.3659360815696131</v>
      </c>
      <c r="J503" s="128">
        <f t="shared" si="48"/>
        <v>106.89152542769065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0.37955172413793103</v>
      </c>
      <c r="F504" s="128">
        <f t="shared" si="44"/>
        <v>55.035000000000004</v>
      </c>
      <c r="G504" s="122">
        <f t="shared" si="45"/>
        <v>0.37468226366746366</v>
      </c>
      <c r="H504" s="128">
        <f t="shared" si="46"/>
        <v>56733.63900000001</v>
      </c>
      <c r="I504" s="122">
        <f t="shared" si="47"/>
        <v>0.21242870596237134</v>
      </c>
      <c r="J504" s="128">
        <f t="shared" si="48"/>
        <v>101.29962395945944</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0.20289655172413792</v>
      </c>
      <c r="F505" s="128">
        <f t="shared" si="44"/>
        <v>29.419999999999998</v>
      </c>
      <c r="G505" s="122">
        <f t="shared" si="45"/>
        <v>0.20033597062436434</v>
      </c>
      <c r="H505" s="128">
        <f t="shared" si="46"/>
        <v>30334.471999999998</v>
      </c>
      <c r="I505" s="122">
        <f t="shared" si="47"/>
        <v>6.7602335356726738E-3</v>
      </c>
      <c r="J505" s="128">
        <f t="shared" si="48"/>
        <v>101.27814345661106</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0.44019310344827584</v>
      </c>
      <c r="F506" s="128">
        <f t="shared" si="44"/>
        <v>63.827999999999996</v>
      </c>
      <c r="G506" s="122">
        <f t="shared" si="45"/>
        <v>0.42543290758034047</v>
      </c>
      <c r="H506" s="128">
        <f t="shared" si="46"/>
        <v>64418.19999999999</v>
      </c>
      <c r="I506" s="122">
        <f t="shared" si="47"/>
        <v>0.22504816483973364</v>
      </c>
      <c r="J506" s="128">
        <f t="shared" si="48"/>
        <v>103.46945325689174</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0.50168965517241393</v>
      </c>
      <c r="F507" s="128">
        <f t="shared" si="44"/>
        <v>72.745000000000019</v>
      </c>
      <c r="G507" s="122">
        <f t="shared" si="45"/>
        <v>0.47354543053005582</v>
      </c>
      <c r="H507" s="128">
        <f t="shared" si="46"/>
        <v>71703.301999999996</v>
      </c>
      <c r="I507" s="122">
        <f t="shared" si="47"/>
        <v>0.47439872972300423</v>
      </c>
      <c r="J507" s="128">
        <f t="shared" si="48"/>
        <v>105.94329980353845</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0.28616551724137929</v>
      </c>
      <c r="F508" s="128">
        <f t="shared" si="44"/>
        <v>41.494</v>
      </c>
      <c r="G508" s="122">
        <f t="shared" si="45"/>
        <v>0.27718590920498232</v>
      </c>
      <c r="H508" s="128">
        <f t="shared" si="46"/>
        <v>41970.936000000009</v>
      </c>
      <c r="I508" s="122">
        <f t="shared" si="47"/>
        <v>0.2303156220895704</v>
      </c>
      <c r="J508" s="128">
        <f t="shared" si="48"/>
        <v>103.23956151384175</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0.15267586206896552</v>
      </c>
      <c r="F509" s="128">
        <f t="shared" si="44"/>
        <v>22.138000000000002</v>
      </c>
      <c r="G509" s="122">
        <f t="shared" si="45"/>
        <v>0.13921432062238304</v>
      </c>
      <c r="H509" s="128">
        <f t="shared" si="46"/>
        <v>21079.553999999993</v>
      </c>
      <c r="I509" s="122">
        <f t="shared" si="47"/>
        <v>0.42600439281614683</v>
      </c>
      <c r="J509" s="128">
        <f t="shared" si="48"/>
        <v>109.66965279606309</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0.26723448275862066</v>
      </c>
      <c r="F510" s="128">
        <f t="shared" si="44"/>
        <v>38.748999999999995</v>
      </c>
      <c r="G510" s="122">
        <f t="shared" si="45"/>
        <v>0.26769425035332656</v>
      </c>
      <c r="H510" s="128">
        <f t="shared" si="46"/>
        <v>40533.728000000003</v>
      </c>
      <c r="I510" s="122">
        <f t="shared" si="47"/>
        <v>-3.5496523939585613E-2</v>
      </c>
      <c r="J510" s="128">
        <f t="shared" si="48"/>
        <v>99.828248984018501</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0.27387586206896547</v>
      </c>
      <c r="F511" s="128">
        <f t="shared" si="44"/>
        <v>39.711999999999996</v>
      </c>
      <c r="G511" s="122">
        <f t="shared" si="45"/>
        <v>0.2636266824287733</v>
      </c>
      <c r="H511" s="128">
        <f t="shared" si="46"/>
        <v>39917.824999999997</v>
      </c>
      <c r="I511" s="122">
        <f t="shared" si="47"/>
        <v>0.15489156811836327</v>
      </c>
      <c r="J511" s="128">
        <f t="shared" si="48"/>
        <v>103.88776262924802</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0.24112413793103449</v>
      </c>
      <c r="F512" s="128">
        <f t="shared" si="44"/>
        <v>34.963000000000001</v>
      </c>
      <c r="G512" s="122">
        <f t="shared" si="45"/>
        <v>0.23739754190386875</v>
      </c>
      <c r="H512" s="128">
        <f t="shared" si="46"/>
        <v>35946.260999999999</v>
      </c>
      <c r="I512" s="122">
        <f t="shared" si="47"/>
        <v>7.2757271377827781E-2</v>
      </c>
      <c r="J512" s="128">
        <f t="shared" si="48"/>
        <v>101.56977026690311</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5.1524137931034483E-2</v>
      </c>
      <c r="F513" s="128">
        <f t="shared" si="44"/>
        <v>7.4710000000000001</v>
      </c>
      <c r="G513" s="122">
        <f t="shared" si="45"/>
        <v>4.9229635842502208E-2</v>
      </c>
      <c r="H513" s="128">
        <f t="shared" si="46"/>
        <v>7454.2529999999997</v>
      </c>
      <c r="I513" s="122">
        <f t="shared" si="47"/>
        <v>4.8491770694098289E-2</v>
      </c>
      <c r="J513" s="128">
        <f t="shared" si="48"/>
        <v>104.66081466836958</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0.51864137931034493</v>
      </c>
      <c r="F514" s="128">
        <f t="shared" si="44"/>
        <v>75.203000000000017</v>
      </c>
      <c r="G514" s="122">
        <f t="shared" si="45"/>
        <v>0.50592774306885568</v>
      </c>
      <c r="H514" s="128">
        <f t="shared" si="46"/>
        <v>76606.566999999995</v>
      </c>
      <c r="I514" s="122">
        <f t="shared" si="47"/>
        <v>0.37591772668638196</v>
      </c>
      <c r="J514" s="128">
        <f t="shared" si="48"/>
        <v>102.51293518010513</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5.6744827586206893E-2</v>
      </c>
      <c r="F515" s="128">
        <f t="shared" si="44"/>
        <v>8.2279999999999998</v>
      </c>
      <c r="G515" s="122">
        <f t="shared" si="45"/>
        <v>5.6210318456194105E-2</v>
      </c>
      <c r="H515" s="128">
        <f t="shared" si="46"/>
        <v>8511.253999999999</v>
      </c>
      <c r="I515" s="122">
        <f t="shared" si="47"/>
        <v>-8.3163474065832479E-2</v>
      </c>
      <c r="J515" s="128">
        <f t="shared" si="48"/>
        <v>100.95090927198595</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0.12627586206896552</v>
      </c>
      <c r="F516" s="128">
        <f t="shared" si="44"/>
        <v>18.309999999999999</v>
      </c>
      <c r="G516" s="122">
        <f t="shared" si="45"/>
        <v>0.13904031885244819</v>
      </c>
      <c r="H516" s="128">
        <f t="shared" si="46"/>
        <v>21053.207000000002</v>
      </c>
      <c r="I516" s="122">
        <f t="shared" si="47"/>
        <v>-0.5595444473092468</v>
      </c>
      <c r="J516" s="128">
        <f t="shared" si="48"/>
        <v>90.8196004663737</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7.7572413793103437E-2</v>
      </c>
      <c r="F517" s="128">
        <f t="shared" si="44"/>
        <v>11.247999999999999</v>
      </c>
      <c r="G517" s="122">
        <f t="shared" si="45"/>
        <v>7.575946717034962E-2</v>
      </c>
      <c r="H517" s="128">
        <f t="shared" si="46"/>
        <v>11471.347</v>
      </c>
      <c r="I517" s="122">
        <f t="shared" si="47"/>
        <v>4.9474059021845582E-2</v>
      </c>
      <c r="J517" s="128">
        <f t="shared" si="48"/>
        <v>102.39302979610099</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3.1710344827586209E-2</v>
      </c>
      <c r="F518" s="128">
        <f t="shared" si="44"/>
        <v>4.5979999999999999</v>
      </c>
      <c r="G518" s="122">
        <f t="shared" si="45"/>
        <v>3.1414455348769625E-2</v>
      </c>
      <c r="H518" s="128">
        <f t="shared" si="46"/>
        <v>4756.713999999999</v>
      </c>
      <c r="I518" s="122">
        <f t="shared" si="47"/>
        <v>-8.8663667915335545E-2</v>
      </c>
      <c r="J518" s="128">
        <f t="shared" si="48"/>
        <v>100.94188957131855</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3.5958620689655177E-2</v>
      </c>
      <c r="F519" s="128">
        <f t="shared" si="44"/>
        <v>5.2140000000000004</v>
      </c>
      <c r="G519" s="122">
        <f t="shared" si="45"/>
        <v>3.4610000132084699E-2</v>
      </c>
      <c r="H519" s="128">
        <f t="shared" si="46"/>
        <v>5240.5770000000011</v>
      </c>
      <c r="I519" s="122">
        <f t="shared" si="47"/>
        <v>0.36969561773403187</v>
      </c>
      <c r="J519" s="128">
        <f t="shared" si="48"/>
        <v>103.89662107027921</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0.10980000000000001</v>
      </c>
      <c r="F520" s="128">
        <f t="shared" si="44"/>
        <v>15.921000000000001</v>
      </c>
      <c r="G520" s="122">
        <f t="shared" si="45"/>
        <v>0.10553181259823799</v>
      </c>
      <c r="H520" s="128">
        <f t="shared" si="46"/>
        <v>15979.415999999999</v>
      </c>
      <c r="I520" s="122">
        <f t="shared" si="47"/>
        <v>0.29527868352376019</v>
      </c>
      <c r="J520" s="128">
        <f t="shared" si="48"/>
        <v>104.04445569224809</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0.30300689655172419</v>
      </c>
      <c r="F521" s="128">
        <f t="shared" ref="F521:F584" si="50">SUMPRODUCT($K$2:$AI$2,$K521:$AI521)</f>
        <v>43.936000000000007</v>
      </c>
      <c r="G521" s="122">
        <f t="shared" ref="G521:G584" si="51">SUMPRODUCT($K$3:$AI$3,$K521:$AI521)/$J$3</f>
        <v>0.28006081839675601</v>
      </c>
      <c r="H521" s="128">
        <f t="shared" ref="H521:H584" si="52">SUMPRODUCT($K$3:$AI$3,$K521:$AI521)</f>
        <v>42406.249000000003</v>
      </c>
      <c r="I521" s="122">
        <f t="shared" ref="I521:I584" si="53">CORREL($K$4:$AI$4,$K521:$AI521)</f>
        <v>0.42264269522019654</v>
      </c>
      <c r="J521" s="128">
        <f t="shared" si="48"/>
        <v>108.19324826883172</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0.16356551724137927</v>
      </c>
      <c r="F522" s="128">
        <f t="shared" si="50"/>
        <v>23.716999999999995</v>
      </c>
      <c r="G522" s="122">
        <f t="shared" si="51"/>
        <v>0.15454622964244674</v>
      </c>
      <c r="H522" s="128">
        <f t="shared" si="52"/>
        <v>23401.081000000002</v>
      </c>
      <c r="I522" s="122">
        <f t="shared" si="53"/>
        <v>0.42685820721483164</v>
      </c>
      <c r="J522" s="128">
        <f t="shared" ref="J522:J585" si="54">$E522/$G522*100</f>
        <v>105.83598035345105</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2.4931034482758622E-2</v>
      </c>
      <c r="F523" s="128">
        <f t="shared" si="50"/>
        <v>3.6150000000000002</v>
      </c>
      <c r="G523" s="122">
        <f t="shared" si="51"/>
        <v>2.5607662233023812E-2</v>
      </c>
      <c r="H523" s="128">
        <f t="shared" si="52"/>
        <v>3877.4609999999998</v>
      </c>
      <c r="I523" s="122">
        <f t="shared" si="53"/>
        <v>-0.23142292844186674</v>
      </c>
      <c r="J523" s="128">
        <f t="shared" si="54"/>
        <v>97.357713702609658</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2.0075862068965517E-2</v>
      </c>
      <c r="F524" s="128">
        <f t="shared" si="50"/>
        <v>2.911</v>
      </c>
      <c r="G524" s="122">
        <f t="shared" si="51"/>
        <v>2.0227945158435588E-2</v>
      </c>
      <c r="H524" s="128">
        <f t="shared" si="52"/>
        <v>3062.875</v>
      </c>
      <c r="I524" s="122">
        <f t="shared" si="53"/>
        <v>-0.14997883766207137</v>
      </c>
      <c r="J524" s="128">
        <f t="shared" si="54"/>
        <v>99.248153540664276</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0.10875862068965518</v>
      </c>
      <c r="F525" s="128">
        <f t="shared" si="50"/>
        <v>15.770000000000001</v>
      </c>
      <c r="G525" s="122">
        <f t="shared" si="51"/>
        <v>0.10780160879155716</v>
      </c>
      <c r="H525" s="128">
        <f t="shared" si="52"/>
        <v>16323.104000000001</v>
      </c>
      <c r="I525" s="122">
        <f t="shared" si="53"/>
        <v>4.6692182334305728E-2</v>
      </c>
      <c r="J525" s="128">
        <f t="shared" si="54"/>
        <v>100.88775289054217</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3.6579310344827594E-2</v>
      </c>
      <c r="F526" s="128">
        <f t="shared" si="50"/>
        <v>5.3040000000000012</v>
      </c>
      <c r="G526" s="122">
        <f t="shared" si="51"/>
        <v>3.566329630559114E-2</v>
      </c>
      <c r="H526" s="128">
        <f t="shared" si="52"/>
        <v>5400.0649999999996</v>
      </c>
      <c r="I526" s="122">
        <f t="shared" si="53"/>
        <v>-4.6494834413514236E-2</v>
      </c>
      <c r="J526" s="128">
        <f t="shared" si="54"/>
        <v>102.56850637525854</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1.7958620689655175E-2</v>
      </c>
      <c r="F527" s="128">
        <f t="shared" si="50"/>
        <v>2.6040000000000001</v>
      </c>
      <c r="G527" s="122">
        <f t="shared" si="51"/>
        <v>1.7938626847534642E-2</v>
      </c>
      <c r="H527" s="128">
        <f t="shared" si="52"/>
        <v>2716.2310000000002</v>
      </c>
      <c r="I527" s="122">
        <f t="shared" si="53"/>
        <v>-9.0892918381755713E-2</v>
      </c>
      <c r="J527" s="128">
        <f t="shared" si="54"/>
        <v>100.11145692638831</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6.6703448275862054E-2</v>
      </c>
      <c r="F528" s="128">
        <f t="shared" si="50"/>
        <v>9.6719999999999988</v>
      </c>
      <c r="G528" s="122">
        <f t="shared" si="51"/>
        <v>6.6145669603349666E-2</v>
      </c>
      <c r="H528" s="128">
        <f t="shared" si="52"/>
        <v>10015.645</v>
      </c>
      <c r="I528" s="122">
        <f t="shared" si="53"/>
        <v>0.1154778729353745</v>
      </c>
      <c r="J528" s="128">
        <f t="shared" si="54"/>
        <v>100.84325803315195</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2.6662068965517247E-2</v>
      </c>
      <c r="F529" s="128">
        <f t="shared" si="50"/>
        <v>3.8660000000000005</v>
      </c>
      <c r="G529" s="122">
        <f t="shared" si="51"/>
        <v>2.6941961986025439E-2</v>
      </c>
      <c r="H529" s="128">
        <f t="shared" si="52"/>
        <v>4079.498</v>
      </c>
      <c r="I529" s="122">
        <f t="shared" si="53"/>
        <v>-0.40267513607962246</v>
      </c>
      <c r="J529" s="128">
        <f t="shared" si="54"/>
        <v>98.961126065527921</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5.8565517241379303E-2</v>
      </c>
      <c r="F530" s="128">
        <f t="shared" si="50"/>
        <v>8.4919999999999991</v>
      </c>
      <c r="G530" s="122">
        <f t="shared" si="51"/>
        <v>6.1307420518036157E-2</v>
      </c>
      <c r="H530" s="128">
        <f t="shared" si="52"/>
        <v>9283.0469999999987</v>
      </c>
      <c r="I530" s="122">
        <f t="shared" si="53"/>
        <v>-0.36173186354976389</v>
      </c>
      <c r="J530" s="128">
        <f t="shared" si="54"/>
        <v>95.52761598271745</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2.0586206896551721E-2</v>
      </c>
      <c r="F531" s="128">
        <f t="shared" si="50"/>
        <v>2.9849999999999994</v>
      </c>
      <c r="G531" s="122">
        <f t="shared" si="51"/>
        <v>2.1789925900487391E-2</v>
      </c>
      <c r="H531" s="128">
        <f t="shared" si="52"/>
        <v>3299.3869999999997</v>
      </c>
      <c r="I531" s="122">
        <f t="shared" si="53"/>
        <v>-0.15174037258391679</v>
      </c>
      <c r="J531" s="128">
        <f t="shared" si="54"/>
        <v>94.475800379345273</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7.1620689655172404E-2</v>
      </c>
      <c r="F532" s="128">
        <f t="shared" si="50"/>
        <v>10.384999999999998</v>
      </c>
      <c r="G532" s="122">
        <f t="shared" si="51"/>
        <v>7.2994353379386867E-2</v>
      </c>
      <c r="H532" s="128">
        <f t="shared" si="52"/>
        <v>11052.659</v>
      </c>
      <c r="I532" s="122">
        <f t="shared" si="53"/>
        <v>-0.14323399798512035</v>
      </c>
      <c r="J532" s="128">
        <f t="shared" si="54"/>
        <v>98.118123305956459</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0.29855172413793102</v>
      </c>
      <c r="F533" s="128">
        <f t="shared" si="50"/>
        <v>43.29</v>
      </c>
      <c r="G533" s="122">
        <f t="shared" si="51"/>
        <v>0.29674936269135771</v>
      </c>
      <c r="H533" s="128">
        <f t="shared" si="52"/>
        <v>44933.195</v>
      </c>
      <c r="I533" s="122">
        <f t="shared" si="53"/>
        <v>0.14647329265462242</v>
      </c>
      <c r="J533" s="128">
        <f t="shared" si="54"/>
        <v>100.60736826196587</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7.0579310344827589E-2</v>
      </c>
      <c r="F534" s="128">
        <f t="shared" si="50"/>
        <v>10.234</v>
      </c>
      <c r="G534" s="122">
        <f t="shared" si="51"/>
        <v>6.7588892998190431E-2</v>
      </c>
      <c r="H534" s="128">
        <f t="shared" si="52"/>
        <v>10234.174999999999</v>
      </c>
      <c r="I534" s="122">
        <f t="shared" si="53"/>
        <v>0.18691915289694713</v>
      </c>
      <c r="J534" s="128">
        <f t="shared" si="54"/>
        <v>104.42442125323346</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4.006896551724138E-2</v>
      </c>
      <c r="F535" s="128">
        <f t="shared" si="50"/>
        <v>5.81</v>
      </c>
      <c r="G535" s="122">
        <f t="shared" si="51"/>
        <v>4.0820602570368118E-2</v>
      </c>
      <c r="H535" s="128">
        <f t="shared" si="52"/>
        <v>6180.9739999999993</v>
      </c>
      <c r="I535" s="122">
        <f t="shared" si="53"/>
        <v>-0.20768143588544963</v>
      </c>
      <c r="J535" s="128">
        <f t="shared" si="54"/>
        <v>98.158682121776536</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2.6337931034482759E-2</v>
      </c>
      <c r="F536" s="128">
        <f t="shared" si="50"/>
        <v>3.819</v>
      </c>
      <c r="G536" s="122">
        <f t="shared" si="51"/>
        <v>2.6796682032519253E-2</v>
      </c>
      <c r="H536" s="128">
        <f t="shared" si="52"/>
        <v>4057.5000000000005</v>
      </c>
      <c r="I536" s="122">
        <f t="shared" si="53"/>
        <v>-2.8528703811045841E-2</v>
      </c>
      <c r="J536" s="128">
        <f t="shared" si="54"/>
        <v>98.288030594684159</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2.6737931034482753E-2</v>
      </c>
      <c r="F537" s="128">
        <f t="shared" si="50"/>
        <v>3.8769999999999993</v>
      </c>
      <c r="G537" s="122">
        <f t="shared" si="51"/>
        <v>3.0501868998401776E-2</v>
      </c>
      <c r="H537" s="128">
        <f t="shared" si="52"/>
        <v>4618.5320000000002</v>
      </c>
      <c r="I537" s="122">
        <f t="shared" si="53"/>
        <v>-0.50125472413366634</v>
      </c>
      <c r="J537" s="128">
        <f t="shared" si="54"/>
        <v>87.659975970271702</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0.24047586206896551</v>
      </c>
      <c r="F538" s="128">
        <f t="shared" si="50"/>
        <v>34.869</v>
      </c>
      <c r="G538" s="122">
        <f t="shared" si="51"/>
        <v>0.2409676392502873</v>
      </c>
      <c r="H538" s="128">
        <f t="shared" si="52"/>
        <v>36486.838000000003</v>
      </c>
      <c r="I538" s="122">
        <f t="shared" si="53"/>
        <v>-8.0534892344857709E-2</v>
      </c>
      <c r="J538" s="128">
        <f t="shared" si="54"/>
        <v>99.795915674464908</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0.41958620689655174</v>
      </c>
      <c r="F539" s="128">
        <f t="shared" si="50"/>
        <v>60.84</v>
      </c>
      <c r="G539" s="122">
        <f t="shared" si="51"/>
        <v>0.40878987306661024</v>
      </c>
      <c r="H539" s="128">
        <f t="shared" si="52"/>
        <v>61898.14499999999</v>
      </c>
      <c r="I539" s="122">
        <f t="shared" si="53"/>
        <v>0.32142855524777264</v>
      </c>
      <c r="J539" s="128">
        <f t="shared" si="54"/>
        <v>102.64104728156566</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7.0468965517241383E-2</v>
      </c>
      <c r="F540" s="128">
        <f t="shared" si="50"/>
        <v>10.218</v>
      </c>
      <c r="G540" s="122">
        <f t="shared" si="51"/>
        <v>7.1966318403360235E-2</v>
      </c>
      <c r="H540" s="128">
        <f t="shared" si="52"/>
        <v>10896.996000000001</v>
      </c>
      <c r="I540" s="122">
        <f t="shared" si="53"/>
        <v>-0.16061277309197652</v>
      </c>
      <c r="J540" s="128">
        <f t="shared" si="54"/>
        <v>97.919369895057827</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6.2731034482758616E-2</v>
      </c>
      <c r="F541" s="128">
        <f t="shared" si="50"/>
        <v>9.0959999999999983</v>
      </c>
      <c r="G541" s="122">
        <f t="shared" si="51"/>
        <v>6.6905618882827686E-2</v>
      </c>
      <c r="H541" s="128">
        <f t="shared" si="52"/>
        <v>10130.715000000002</v>
      </c>
      <c r="I541" s="122">
        <f t="shared" si="53"/>
        <v>-0.61909763334282553</v>
      </c>
      <c r="J541" s="128">
        <f t="shared" si="54"/>
        <v>93.760487579705298</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1.050344827586207E-2</v>
      </c>
      <c r="F542" s="128">
        <f t="shared" si="50"/>
        <v>1.5230000000000001</v>
      </c>
      <c r="G542" s="122">
        <f t="shared" si="51"/>
        <v>1.0986500944405552E-2</v>
      </c>
      <c r="H542" s="128">
        <f t="shared" si="52"/>
        <v>1663.5539999999999</v>
      </c>
      <c r="I542" s="122">
        <f t="shared" si="53"/>
        <v>-0.20977690083106815</v>
      </c>
      <c r="J542" s="128">
        <f t="shared" si="54"/>
        <v>95.603216429071907</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3.8434482758620693E-2</v>
      </c>
      <c r="F543" s="128">
        <f t="shared" si="50"/>
        <v>5.5730000000000004</v>
      </c>
      <c r="G543" s="122">
        <f t="shared" si="51"/>
        <v>3.7911714591396001E-2</v>
      </c>
      <c r="H543" s="128">
        <f t="shared" si="52"/>
        <v>5740.5159999999996</v>
      </c>
      <c r="I543" s="122">
        <f t="shared" si="53"/>
        <v>-7.1202290556544506E-2</v>
      </c>
      <c r="J543" s="128">
        <f t="shared" si="54"/>
        <v>101.37890932356652</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4.3613793103448276E-2</v>
      </c>
      <c r="F544" s="128">
        <f t="shared" si="50"/>
        <v>6.3239999999999998</v>
      </c>
      <c r="G544" s="122">
        <f t="shared" si="51"/>
        <v>4.4521661889603617E-2</v>
      </c>
      <c r="H544" s="128">
        <f t="shared" si="52"/>
        <v>6741.3810000000003</v>
      </c>
      <c r="I544" s="122">
        <f t="shared" si="53"/>
        <v>-0.14708540690755287</v>
      </c>
      <c r="J544" s="128">
        <f t="shared" si="54"/>
        <v>97.960838055851326</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2.6282758620689656E-2</v>
      </c>
      <c r="F545" s="128">
        <f t="shared" si="50"/>
        <v>3.8109999999999999</v>
      </c>
      <c r="G545" s="122">
        <f t="shared" si="51"/>
        <v>2.5374143100556079E-2</v>
      </c>
      <c r="H545" s="128">
        <f t="shared" si="52"/>
        <v>3842.1020000000003</v>
      </c>
      <c r="I545" s="122">
        <f t="shared" si="53"/>
        <v>8.3304510002282894E-2</v>
      </c>
      <c r="J545" s="128">
        <f t="shared" si="54"/>
        <v>103.58087174228029</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1.1924137931034483E-2</v>
      </c>
      <c r="F546" s="128">
        <f t="shared" si="50"/>
        <v>1.7290000000000001</v>
      </c>
      <c r="G546" s="122">
        <f t="shared" si="51"/>
        <v>1.2772094466972223E-2</v>
      </c>
      <c r="H546" s="128">
        <f t="shared" si="52"/>
        <v>1933.925</v>
      </c>
      <c r="I546" s="122">
        <f t="shared" si="53"/>
        <v>-0.39905771423293424</v>
      </c>
      <c r="J546" s="128">
        <f t="shared" si="54"/>
        <v>93.360865454522767</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7.495862068965517E-2</v>
      </c>
      <c r="F547" s="128">
        <f t="shared" si="50"/>
        <v>10.869</v>
      </c>
      <c r="G547" s="122">
        <f t="shared" si="51"/>
        <v>7.8557588926019342E-2</v>
      </c>
      <c r="H547" s="128">
        <f t="shared" si="52"/>
        <v>11895.032999999998</v>
      </c>
      <c r="I547" s="122">
        <f t="shared" si="53"/>
        <v>-0.26427784498767903</v>
      </c>
      <c r="J547" s="128">
        <f t="shared" si="54"/>
        <v>95.418688015293512</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5.2124137931034487E-2</v>
      </c>
      <c r="F548" s="128">
        <f t="shared" si="50"/>
        <v>7.5580000000000007</v>
      </c>
      <c r="G548" s="122">
        <f t="shared" si="51"/>
        <v>5.280642327860624E-2</v>
      </c>
      <c r="H548" s="128">
        <f t="shared" si="52"/>
        <v>7995.8429999999998</v>
      </c>
      <c r="I548" s="122">
        <f t="shared" si="53"/>
        <v>-0.18064657592126399</v>
      </c>
      <c r="J548" s="128">
        <f t="shared" si="54"/>
        <v>98.707950084079684</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2.0937931034482757E-2</v>
      </c>
      <c r="F549" s="128">
        <f t="shared" si="50"/>
        <v>3.0359999999999996</v>
      </c>
      <c r="G549" s="122">
        <f t="shared" si="51"/>
        <v>2.061562033575929E-2</v>
      </c>
      <c r="H549" s="128">
        <f t="shared" si="52"/>
        <v>3121.576</v>
      </c>
      <c r="I549" s="122">
        <f t="shared" si="53"/>
        <v>-3.6159636765615386E-2</v>
      </c>
      <c r="J549" s="128">
        <f t="shared" si="54"/>
        <v>101.56342954261916</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9.5558620689655177E-2</v>
      </c>
      <c r="F550" s="128">
        <f t="shared" si="50"/>
        <v>13.856000000000002</v>
      </c>
      <c r="G550" s="122">
        <f t="shared" si="51"/>
        <v>8.2830310795281942E-2</v>
      </c>
      <c r="H550" s="128">
        <f t="shared" si="52"/>
        <v>12542.000000000002</v>
      </c>
      <c r="I550" s="122">
        <f t="shared" si="53"/>
        <v>0.20691548980731769</v>
      </c>
      <c r="J550" s="128">
        <f t="shared" si="54"/>
        <v>115.36672960920274</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9.4255172413793109E-2</v>
      </c>
      <c r="F551" s="128">
        <f t="shared" si="50"/>
        <v>13.667000000000002</v>
      </c>
      <c r="G551" s="122">
        <f t="shared" si="51"/>
        <v>0.11109638220026682</v>
      </c>
      <c r="H551" s="128">
        <f t="shared" si="52"/>
        <v>16821.992000000002</v>
      </c>
      <c r="I551" s="122">
        <f t="shared" si="53"/>
        <v>-0.62861240187832224</v>
      </c>
      <c r="J551" s="128">
        <f t="shared" si="54"/>
        <v>84.840901699107476</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3.0510344827586203E-2</v>
      </c>
      <c r="F552" s="128">
        <f t="shared" si="50"/>
        <v>4.4239999999999995</v>
      </c>
      <c r="G552" s="122">
        <f t="shared" si="51"/>
        <v>2.9632315840917196E-2</v>
      </c>
      <c r="H552" s="128">
        <f t="shared" si="52"/>
        <v>4486.866</v>
      </c>
      <c r="I552" s="122">
        <f t="shared" si="53"/>
        <v>4.7838614889639842E-2</v>
      </c>
      <c r="J552" s="128">
        <f t="shared" si="54"/>
        <v>102.96307919834129</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0.12763448275862069</v>
      </c>
      <c r="F553" s="128">
        <f t="shared" si="50"/>
        <v>18.507000000000001</v>
      </c>
      <c r="G553" s="122">
        <f t="shared" si="51"/>
        <v>0.11859768323448996</v>
      </c>
      <c r="H553" s="128">
        <f t="shared" si="52"/>
        <v>17957.824000000001</v>
      </c>
      <c r="I553" s="122">
        <f t="shared" si="53"/>
        <v>0.37761164312909706</v>
      </c>
      <c r="J553" s="128">
        <f t="shared" si="54"/>
        <v>107.61970999573683</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8.1172413793103429E-2</v>
      </c>
      <c r="F554" s="128">
        <f t="shared" si="50"/>
        <v>11.769999999999998</v>
      </c>
      <c r="G554" s="122">
        <f t="shared" si="51"/>
        <v>8.3435212458228228E-2</v>
      </c>
      <c r="H554" s="128">
        <f t="shared" si="52"/>
        <v>12633.593000000001</v>
      </c>
      <c r="I554" s="122">
        <f t="shared" si="53"/>
        <v>-0.1169445865855073</v>
      </c>
      <c r="J554" s="128">
        <f t="shared" si="54"/>
        <v>97.287957208405658</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0.1811724137931035</v>
      </c>
      <c r="F555" s="128">
        <f t="shared" si="50"/>
        <v>26.270000000000007</v>
      </c>
      <c r="G555" s="122">
        <f t="shared" si="51"/>
        <v>0.16737982934657705</v>
      </c>
      <c r="H555" s="128">
        <f t="shared" si="52"/>
        <v>25344.319000000003</v>
      </c>
      <c r="I555" s="122">
        <f t="shared" si="53"/>
        <v>0.51290695828401489</v>
      </c>
      <c r="J555" s="128">
        <f t="shared" si="54"/>
        <v>108.2402906612884</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7.8889655172413795E-2</v>
      </c>
      <c r="F556" s="128">
        <f t="shared" si="50"/>
        <v>11.439</v>
      </c>
      <c r="G556" s="122">
        <f t="shared" si="51"/>
        <v>7.6255986738696838E-2</v>
      </c>
      <c r="H556" s="128">
        <f t="shared" si="52"/>
        <v>11546.528999999999</v>
      </c>
      <c r="I556" s="122">
        <f t="shared" si="53"/>
        <v>0.29682997365565778</v>
      </c>
      <c r="J556" s="128">
        <f t="shared" si="54"/>
        <v>103.45372022099934</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3.2089655172413793E-2</v>
      </c>
      <c r="F557" s="128">
        <f t="shared" si="50"/>
        <v>4.6530000000000005</v>
      </c>
      <c r="G557" s="122">
        <f t="shared" si="51"/>
        <v>3.3353247302170153E-2</v>
      </c>
      <c r="H557" s="128">
        <f t="shared" si="52"/>
        <v>5050.2820000000002</v>
      </c>
      <c r="I557" s="122">
        <f t="shared" si="53"/>
        <v>-0.35703600586560885</v>
      </c>
      <c r="J557" s="128">
        <f t="shared" si="54"/>
        <v>96.211486940660976</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1.964137931034483E-2</v>
      </c>
      <c r="F558" s="128">
        <f t="shared" si="50"/>
        <v>2.8480000000000003</v>
      </c>
      <c r="G558" s="122">
        <f t="shared" si="51"/>
        <v>1.957271922756872E-2</v>
      </c>
      <c r="H558" s="128">
        <f t="shared" si="52"/>
        <v>2963.6620000000003</v>
      </c>
      <c r="I558" s="122">
        <f t="shared" si="53"/>
        <v>1.8223143910920718E-2</v>
      </c>
      <c r="J558" s="128">
        <f t="shared" si="54"/>
        <v>100.35079480770051</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0.10635172413793102</v>
      </c>
      <c r="F559" s="128">
        <f t="shared" si="50"/>
        <v>15.420999999999998</v>
      </c>
      <c r="G559" s="122">
        <f t="shared" si="51"/>
        <v>0.10698247896551268</v>
      </c>
      <c r="H559" s="128">
        <f t="shared" si="52"/>
        <v>16199.072999999999</v>
      </c>
      <c r="I559" s="122">
        <f t="shared" si="53"/>
        <v>4.0014457796894359E-2</v>
      </c>
      <c r="J559" s="128">
        <f t="shared" si="54"/>
        <v>99.410412963243274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5.5158620689655165E-2</v>
      </c>
      <c r="F560" s="128">
        <f t="shared" si="50"/>
        <v>7.9979999999999993</v>
      </c>
      <c r="G560" s="122">
        <f t="shared" si="51"/>
        <v>5.4529322801780508E-2</v>
      </c>
      <c r="H560" s="128">
        <f t="shared" si="52"/>
        <v>8256.7210000000014</v>
      </c>
      <c r="I560" s="122">
        <f t="shared" si="53"/>
        <v>-2.218767408821775E-3</v>
      </c>
      <c r="J560" s="128">
        <f t="shared" si="54"/>
        <v>101.15405410436182</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1.5062068965517239E-2</v>
      </c>
      <c r="F561" s="128">
        <f t="shared" si="50"/>
        <v>2.1839999999999997</v>
      </c>
      <c r="G561" s="122">
        <f t="shared" si="51"/>
        <v>1.5045813575664715E-2</v>
      </c>
      <c r="H561" s="128">
        <f t="shared" si="52"/>
        <v>2278.2069999999999</v>
      </c>
      <c r="I561" s="122">
        <f t="shared" si="53"/>
        <v>-0.11557787349632678</v>
      </c>
      <c r="J561" s="128">
        <f t="shared" si="54"/>
        <v>100.10803928794397</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6.1393103448275858E-2</v>
      </c>
      <c r="F562" s="128">
        <f t="shared" si="50"/>
        <v>8.9019999999999992</v>
      </c>
      <c r="G562" s="122">
        <f t="shared" si="51"/>
        <v>6.4216308497008295E-2</v>
      </c>
      <c r="H562" s="128">
        <f t="shared" si="52"/>
        <v>9723.505000000001</v>
      </c>
      <c r="I562" s="122">
        <f t="shared" si="53"/>
        <v>-0.77752256043176693</v>
      </c>
      <c r="J562" s="128">
        <f t="shared" si="54"/>
        <v>95.603601149287542</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4.7068965517241372E-2</v>
      </c>
      <c r="F563" s="128">
        <f t="shared" si="50"/>
        <v>6.8249999999999993</v>
      </c>
      <c r="G563" s="122">
        <f t="shared" si="51"/>
        <v>4.5025366865233979E-2</v>
      </c>
      <c r="H563" s="128">
        <f t="shared" si="52"/>
        <v>6817.6509999999989</v>
      </c>
      <c r="I563" s="122">
        <f t="shared" si="53"/>
        <v>0.32002129863614848</v>
      </c>
      <c r="J563" s="128">
        <f t="shared" si="54"/>
        <v>104.53877179529512</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5.5372413793103446E-2</v>
      </c>
      <c r="F564" s="128">
        <f t="shared" si="50"/>
        <v>8.0289999999999999</v>
      </c>
      <c r="G564" s="122">
        <f t="shared" si="51"/>
        <v>5.7694778692097354E-2</v>
      </c>
      <c r="H564" s="128">
        <f t="shared" si="52"/>
        <v>8736.0279999999966</v>
      </c>
      <c r="I564" s="122">
        <f t="shared" si="53"/>
        <v>-0.32480943170002952</v>
      </c>
      <c r="J564" s="128">
        <f t="shared" si="54"/>
        <v>95.974739912968914</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3.8179310344827584E-2</v>
      </c>
      <c r="F565" s="128">
        <f t="shared" si="50"/>
        <v>5.5359999999999996</v>
      </c>
      <c r="G565" s="122">
        <f t="shared" si="51"/>
        <v>3.5712128016484178E-2</v>
      </c>
      <c r="H565" s="128">
        <f t="shared" si="52"/>
        <v>5407.4590000000007</v>
      </c>
      <c r="I565" s="122">
        <f t="shared" si="53"/>
        <v>0.49185397714955353</v>
      </c>
      <c r="J565" s="128">
        <f t="shared" si="54"/>
        <v>106.90852790179457</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1.8324137931034483E-2</v>
      </c>
      <c r="F566" s="128">
        <f t="shared" si="50"/>
        <v>2.657</v>
      </c>
      <c r="G566" s="122">
        <f t="shared" si="51"/>
        <v>1.8600450408802125E-2</v>
      </c>
      <c r="H566" s="128">
        <f t="shared" si="52"/>
        <v>2816.4430000000002</v>
      </c>
      <c r="I566" s="122">
        <f t="shared" si="53"/>
        <v>-0.15118749924678085</v>
      </c>
      <c r="J566" s="128">
        <f t="shared" si="54"/>
        <v>98.514485016788171</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8.6758620689655161E-2</v>
      </c>
      <c r="F567" s="128">
        <f t="shared" si="50"/>
        <v>12.579999999999998</v>
      </c>
      <c r="G567" s="122">
        <f t="shared" si="51"/>
        <v>8.1072534308998939E-2</v>
      </c>
      <c r="H567" s="128">
        <f t="shared" si="52"/>
        <v>12275.841</v>
      </c>
      <c r="I567" s="122">
        <f t="shared" si="53"/>
        <v>0.3511303182105453</v>
      </c>
      <c r="J567" s="128">
        <f t="shared" si="54"/>
        <v>107.01357917218219</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7.3565517241379302E-2</v>
      </c>
      <c r="F568" s="128">
        <f t="shared" si="50"/>
        <v>10.667</v>
      </c>
      <c r="G568" s="122">
        <f t="shared" si="51"/>
        <v>6.8841841788955083E-2</v>
      </c>
      <c r="H568" s="128">
        <f t="shared" si="52"/>
        <v>10423.894</v>
      </c>
      <c r="I568" s="122">
        <f t="shared" si="53"/>
        <v>0.41096947385780908</v>
      </c>
      <c r="J568" s="128">
        <f t="shared" si="54"/>
        <v>106.8616343341094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1.9862068965517239E-2</v>
      </c>
      <c r="F569" s="128">
        <f t="shared" si="50"/>
        <v>2.88</v>
      </c>
      <c r="G569" s="122">
        <f t="shared" si="51"/>
        <v>1.9842218230329289E-2</v>
      </c>
      <c r="H569" s="128">
        <f t="shared" si="52"/>
        <v>3004.4690000000001</v>
      </c>
      <c r="I569" s="122">
        <f t="shared" si="53"/>
        <v>-0.14384857342910284</v>
      </c>
      <c r="J569" s="128">
        <f t="shared" si="54"/>
        <v>100.10004292341472</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8.4944827586206889E-2</v>
      </c>
      <c r="F570" s="128">
        <f t="shared" si="50"/>
        <v>12.316999999999998</v>
      </c>
      <c r="G570" s="122">
        <f t="shared" si="51"/>
        <v>8.6944015902996982E-2</v>
      </c>
      <c r="H570" s="128">
        <f t="shared" si="52"/>
        <v>13164.888999999997</v>
      </c>
      <c r="I570" s="122">
        <f t="shared" si="53"/>
        <v>-0.17211106085767441</v>
      </c>
      <c r="J570" s="128">
        <f t="shared" si="54"/>
        <v>97.700602743010421</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9.2413793103448272E-2</v>
      </c>
      <c r="F571" s="128">
        <f t="shared" si="50"/>
        <v>13.4</v>
      </c>
      <c r="G571" s="122">
        <f t="shared" si="51"/>
        <v>9.2791695835369628E-2</v>
      </c>
      <c r="H571" s="128">
        <f t="shared" si="52"/>
        <v>14050.332999999999</v>
      </c>
      <c r="I571" s="122">
        <f t="shared" si="53"/>
        <v>8.856444075125106E-4</v>
      </c>
      <c r="J571" s="128">
        <f t="shared" si="54"/>
        <v>99.592740785132506</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2.8034482758620687E-2</v>
      </c>
      <c r="F572" s="128">
        <f t="shared" si="50"/>
        <v>4.0649999999999995</v>
      </c>
      <c r="G572" s="122">
        <f t="shared" si="51"/>
        <v>2.8300406820853524E-2</v>
      </c>
      <c r="H572" s="128">
        <f t="shared" si="52"/>
        <v>4285.1909999999989</v>
      </c>
      <c r="I572" s="122">
        <f t="shared" si="53"/>
        <v>-0.17857900034426674</v>
      </c>
      <c r="J572" s="128">
        <f t="shared" si="54"/>
        <v>99.060352510420842</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0.17717931034482759</v>
      </c>
      <c r="F573" s="128">
        <f t="shared" si="50"/>
        <v>25.690999999999999</v>
      </c>
      <c r="G573" s="122">
        <f t="shared" si="51"/>
        <v>0.17416239152544613</v>
      </c>
      <c r="H573" s="128">
        <f t="shared" si="52"/>
        <v>26371.321000000004</v>
      </c>
      <c r="I573" s="122">
        <f t="shared" si="53"/>
        <v>2.340321724091772E-2</v>
      </c>
      <c r="J573" s="128">
        <f t="shared" si="54"/>
        <v>101.73224471308473</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0.1473448275862069</v>
      </c>
      <c r="F574" s="128">
        <f t="shared" si="50"/>
        <v>21.365000000000002</v>
      </c>
      <c r="G574" s="122">
        <f t="shared" si="51"/>
        <v>0.14784542788836202</v>
      </c>
      <c r="H574" s="128">
        <f t="shared" si="52"/>
        <v>22386.458999999999</v>
      </c>
      <c r="I574" s="122">
        <f t="shared" si="53"/>
        <v>-4.9684096954185901E-2</v>
      </c>
      <c r="J574" s="128">
        <f t="shared" si="54"/>
        <v>99.661402919721581</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3.4068965517241381E-2</v>
      </c>
      <c r="F575" s="128">
        <f t="shared" si="50"/>
        <v>4.9400000000000004</v>
      </c>
      <c r="G575" s="122">
        <f t="shared" si="51"/>
        <v>3.4693352177416169E-2</v>
      </c>
      <c r="H575" s="128">
        <f t="shared" si="52"/>
        <v>5253.1980000000012</v>
      </c>
      <c r="I575" s="122">
        <f t="shared" si="53"/>
        <v>-9.5037679459188409E-2</v>
      </c>
      <c r="J575" s="128">
        <f t="shared" si="54"/>
        <v>98.200270020084034</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3.2958620689655174E-2</v>
      </c>
      <c r="F576" s="128">
        <f t="shared" si="50"/>
        <v>4.7789999999999999</v>
      </c>
      <c r="G576" s="122">
        <f t="shared" si="51"/>
        <v>3.3178512462190758E-2</v>
      </c>
      <c r="H576" s="128">
        <f t="shared" si="52"/>
        <v>5023.8240000000005</v>
      </c>
      <c r="I576" s="122">
        <f t="shared" si="53"/>
        <v>-0.19424652714660437</v>
      </c>
      <c r="J576" s="128">
        <f t="shared" si="54"/>
        <v>99.337246439887366</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3.1441379310344832E-2</v>
      </c>
      <c r="F577" s="128">
        <f t="shared" si="50"/>
        <v>4.5590000000000002</v>
      </c>
      <c r="G577" s="122">
        <f t="shared" si="51"/>
        <v>3.0806753490338006E-2</v>
      </c>
      <c r="H577" s="128">
        <f t="shared" si="52"/>
        <v>4664.6970000000001</v>
      </c>
      <c r="I577" s="122">
        <f t="shared" si="53"/>
        <v>4.704932107565122E-2</v>
      </c>
      <c r="J577" s="128">
        <f t="shared" si="54"/>
        <v>102.06002174232952</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0.11442758620689654</v>
      </c>
      <c r="F578" s="128">
        <f t="shared" si="50"/>
        <v>16.591999999999999</v>
      </c>
      <c r="G578" s="122">
        <f t="shared" si="51"/>
        <v>0.10763804171234596</v>
      </c>
      <c r="H578" s="128">
        <f t="shared" si="52"/>
        <v>16298.337000000001</v>
      </c>
      <c r="I578" s="122">
        <f t="shared" si="53"/>
        <v>0.44494522824116195</v>
      </c>
      <c r="J578" s="128">
        <f t="shared" si="54"/>
        <v>106.30775549846503</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3.4068965517241374E-2</v>
      </c>
      <c r="F579" s="128">
        <f t="shared" si="50"/>
        <v>4.9399999999999995</v>
      </c>
      <c r="G579" s="122">
        <f t="shared" si="51"/>
        <v>3.4737600549472315E-2</v>
      </c>
      <c r="H579" s="128">
        <f t="shared" si="52"/>
        <v>5259.8979999999992</v>
      </c>
      <c r="I579" s="122">
        <f t="shared" si="53"/>
        <v>-0.20391473670978394</v>
      </c>
      <c r="J579" s="128">
        <f t="shared" si="54"/>
        <v>98.075183600321822</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2.8048275862068966E-2</v>
      </c>
      <c r="F580" s="128">
        <f t="shared" si="50"/>
        <v>4.0670000000000002</v>
      </c>
      <c r="G580" s="122">
        <f t="shared" si="51"/>
        <v>2.8116941182686327E-2</v>
      </c>
      <c r="H580" s="128">
        <f t="shared" si="52"/>
        <v>4257.4109999999982</v>
      </c>
      <c r="I580" s="122">
        <f t="shared" si="53"/>
        <v>5.4572175018915259E-2</v>
      </c>
      <c r="J580" s="128">
        <f t="shared" si="54"/>
        <v>99.755786661958652</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3.1048275862068965E-2</v>
      </c>
      <c r="F581" s="128">
        <f t="shared" si="50"/>
        <v>4.5019999999999998</v>
      </c>
      <c r="G581" s="122">
        <f t="shared" si="51"/>
        <v>2.9114801410664512E-2</v>
      </c>
      <c r="H581" s="128">
        <f t="shared" si="52"/>
        <v>4408.5049999999992</v>
      </c>
      <c r="I581" s="122">
        <f t="shared" si="53"/>
        <v>8.0633053202283964E-2</v>
      </c>
      <c r="J581" s="128">
        <f t="shared" si="54"/>
        <v>106.64086429487456</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3.2013793103448276E-2</v>
      </c>
      <c r="F582" s="128">
        <f t="shared" si="50"/>
        <v>4.6420000000000003</v>
      </c>
      <c r="G582" s="122">
        <f t="shared" si="51"/>
        <v>3.5793056307704497E-2</v>
      </c>
      <c r="H582" s="128">
        <f t="shared" si="52"/>
        <v>5419.7129999999997</v>
      </c>
      <c r="I582" s="122">
        <f t="shared" si="53"/>
        <v>-0.53264409878320018</v>
      </c>
      <c r="J582" s="128">
        <f t="shared" si="54"/>
        <v>89.441350937548378</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1.3179310344827586E-2</v>
      </c>
      <c r="F583" s="128">
        <f t="shared" si="50"/>
        <v>1.911</v>
      </c>
      <c r="G583" s="122">
        <f t="shared" si="51"/>
        <v>1.3656791134475425E-2</v>
      </c>
      <c r="H583" s="128">
        <f t="shared" si="52"/>
        <v>2067.884</v>
      </c>
      <c r="I583" s="122">
        <f t="shared" si="53"/>
        <v>-0.20894347110840492</v>
      </c>
      <c r="J583" s="128">
        <f t="shared" si="54"/>
        <v>96.50371170689958</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1.107586206896552E-2</v>
      </c>
      <c r="F584" s="128">
        <f t="shared" si="50"/>
        <v>1.6060000000000003</v>
      </c>
      <c r="G584" s="122">
        <f t="shared" si="51"/>
        <v>1.105894279411959E-2</v>
      </c>
      <c r="H584" s="128">
        <f t="shared" si="52"/>
        <v>1674.5230000000001</v>
      </c>
      <c r="I584" s="122">
        <f t="shared" si="53"/>
        <v>-0.15197202533140486</v>
      </c>
      <c r="J584" s="128">
        <f t="shared" si="54"/>
        <v>100.15299179280434</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2.2358620689655172E-2</v>
      </c>
      <c r="F585" s="128">
        <f t="shared" ref="F585:F648" si="56">SUMPRODUCT($K$2:$AI$2,$K585:$AI585)</f>
        <v>3.242</v>
      </c>
      <c r="G585" s="122">
        <f t="shared" ref="G585:G648" si="57">SUMPRODUCT($K$3:$AI$3,$K585:$AI585)/$J$3</f>
        <v>2.3562991189950994E-2</v>
      </c>
      <c r="H585" s="128">
        <f t="shared" ref="H585:H648" si="58">SUMPRODUCT($K$3:$AI$3,$K585:$AI585)</f>
        <v>3567.8609999999999</v>
      </c>
      <c r="I585" s="122">
        <f t="shared" ref="I585:I648" si="59">CORREL($K$4:$AI$4,$K585:$AI585)</f>
        <v>-0.34842544977386403</v>
      </c>
      <c r="J585" s="128">
        <f t="shared" si="54"/>
        <v>94.888719812408823</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0.19240689655172413</v>
      </c>
      <c r="F586" s="128">
        <f t="shared" si="56"/>
        <v>27.899000000000001</v>
      </c>
      <c r="G586" s="122">
        <f t="shared" si="57"/>
        <v>0.18203613837192409</v>
      </c>
      <c r="H586" s="128">
        <f t="shared" si="58"/>
        <v>27563.548000000003</v>
      </c>
      <c r="I586" s="122">
        <f t="shared" si="59"/>
        <v>0.24944851890731723</v>
      </c>
      <c r="J586" s="128">
        <f t="shared" ref="J586:J649" si="60">$E586/$G586*100</f>
        <v>105.69708755225911</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2.5434482758620688E-2</v>
      </c>
      <c r="F587" s="128">
        <f t="shared" si="56"/>
        <v>3.6879999999999997</v>
      </c>
      <c r="G587" s="122">
        <f t="shared" si="57"/>
        <v>2.5864936797474539E-2</v>
      </c>
      <c r="H587" s="128">
        <f t="shared" si="58"/>
        <v>3916.4169999999999</v>
      </c>
      <c r="I587" s="122">
        <f t="shared" si="59"/>
        <v>-0.21493385325072759</v>
      </c>
      <c r="J587" s="128">
        <f t="shared" si="60"/>
        <v>98.335762262926224</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6.8848275862068972E-2</v>
      </c>
      <c r="F588" s="128">
        <f t="shared" si="56"/>
        <v>9.9830000000000005</v>
      </c>
      <c r="G588" s="122">
        <f t="shared" si="57"/>
        <v>6.9562059992867423E-2</v>
      </c>
      <c r="H588" s="128">
        <f t="shared" si="58"/>
        <v>10532.948</v>
      </c>
      <c r="I588" s="122">
        <f t="shared" si="59"/>
        <v>-0.15711131878276702</v>
      </c>
      <c r="J588" s="128">
        <f t="shared" si="60"/>
        <v>98.973888739247172</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4.297931034482759E-2</v>
      </c>
      <c r="F589" s="128">
        <f t="shared" si="56"/>
        <v>6.2320000000000002</v>
      </c>
      <c r="G589" s="122">
        <f t="shared" si="57"/>
        <v>4.4432623598251196E-2</v>
      </c>
      <c r="H589" s="128">
        <f t="shared" si="58"/>
        <v>6727.8989999999994</v>
      </c>
      <c r="I589" s="122">
        <f t="shared" si="59"/>
        <v>-0.16020725852868781</v>
      </c>
      <c r="J589" s="128">
        <f t="shared" si="60"/>
        <v>96.729175241678035</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0.38284827586206899</v>
      </c>
      <c r="F590" s="128">
        <f t="shared" si="56"/>
        <v>55.513000000000005</v>
      </c>
      <c r="G590" s="122">
        <f t="shared" si="57"/>
        <v>0.386952363655576</v>
      </c>
      <c r="H590" s="128">
        <f t="shared" si="58"/>
        <v>58591.553000000007</v>
      </c>
      <c r="I590" s="122">
        <f t="shared" si="59"/>
        <v>0.14665444786921514</v>
      </c>
      <c r="J590" s="128">
        <f t="shared" si="60"/>
        <v>98.939381645137061</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0.37495862068965519</v>
      </c>
      <c r="F591" s="128">
        <f t="shared" si="56"/>
        <v>54.369</v>
      </c>
      <c r="G591" s="122">
        <f t="shared" si="57"/>
        <v>0.41174836545192778</v>
      </c>
      <c r="H591" s="128">
        <f t="shared" si="58"/>
        <v>62346.114000000001</v>
      </c>
      <c r="I591" s="122">
        <f t="shared" si="59"/>
        <v>-0.37861976154450466</v>
      </c>
      <c r="J591" s="128">
        <f t="shared" si="60"/>
        <v>91.064993124649604</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0.26957241379310343</v>
      </c>
      <c r="F592" s="128">
        <f t="shared" si="56"/>
        <v>39.087999999999994</v>
      </c>
      <c r="G592" s="122">
        <f t="shared" si="57"/>
        <v>0.24511364566960336</v>
      </c>
      <c r="H592" s="128">
        <f t="shared" si="58"/>
        <v>37114.618000000002</v>
      </c>
      <c r="I592" s="122">
        <f t="shared" si="59"/>
        <v>0.56401155835197103</v>
      </c>
      <c r="J592" s="128">
        <f t="shared" si="60"/>
        <v>109.97854201739092</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0.30544827586206891</v>
      </c>
      <c r="F593" s="128">
        <f t="shared" si="56"/>
        <v>44.289999999999992</v>
      </c>
      <c r="G593" s="122">
        <f t="shared" si="57"/>
        <v>0.30413697182633509</v>
      </c>
      <c r="H593" s="128">
        <f t="shared" si="58"/>
        <v>46051.812000000005</v>
      </c>
      <c r="I593" s="122">
        <f t="shared" si="59"/>
        <v>9.5477534167473961E-3</v>
      </c>
      <c r="J593" s="128">
        <f t="shared" si="60"/>
        <v>100.43115574797088</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0.2690758620689655</v>
      </c>
      <c r="F594" s="128">
        <f t="shared" si="56"/>
        <v>39.015999999999998</v>
      </c>
      <c r="G594" s="122">
        <f t="shared" si="57"/>
        <v>0.23261600998560281</v>
      </c>
      <c r="H594" s="128">
        <f t="shared" si="58"/>
        <v>35222.251000000004</v>
      </c>
      <c r="I594" s="122">
        <f t="shared" si="59"/>
        <v>0.37482114829431668</v>
      </c>
      <c r="J594" s="128">
        <f t="shared" si="60"/>
        <v>115.67383607242651</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0.34295862068965521</v>
      </c>
      <c r="F595" s="128">
        <f t="shared" si="56"/>
        <v>49.729000000000006</v>
      </c>
      <c r="G595" s="122">
        <f t="shared" si="57"/>
        <v>0.33874606057404011</v>
      </c>
      <c r="H595" s="128">
        <f t="shared" si="58"/>
        <v>51292.251000000004</v>
      </c>
      <c r="I595" s="122">
        <f t="shared" si="59"/>
        <v>0.19414487827231958</v>
      </c>
      <c r="J595" s="128">
        <f t="shared" si="60"/>
        <v>101.24357464363614</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0.47481379310344829</v>
      </c>
      <c r="F596" s="128">
        <f t="shared" si="56"/>
        <v>68.847999999999999</v>
      </c>
      <c r="G596" s="122">
        <f t="shared" si="57"/>
        <v>0.43661803088140116</v>
      </c>
      <c r="H596" s="128">
        <f t="shared" si="58"/>
        <v>66111.828999999998</v>
      </c>
      <c r="I596" s="122">
        <f t="shared" si="59"/>
        <v>0.19703105336343321</v>
      </c>
      <c r="J596" s="128">
        <f t="shared" si="60"/>
        <v>108.74809547946091</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0.63004137931034487</v>
      </c>
      <c r="F597" s="128">
        <f t="shared" si="56"/>
        <v>91.356000000000009</v>
      </c>
      <c r="G597" s="122">
        <f t="shared" si="57"/>
        <v>0.6110679575743968</v>
      </c>
      <c r="H597" s="128">
        <f t="shared" si="58"/>
        <v>92526.688000000009</v>
      </c>
      <c r="I597" s="122">
        <f t="shared" si="59"/>
        <v>0.2395623595727451</v>
      </c>
      <c r="J597" s="128">
        <f t="shared" si="60"/>
        <v>103.10496099505235</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0.20013103448275865</v>
      </c>
      <c r="F598" s="128">
        <f t="shared" si="56"/>
        <v>29.019000000000005</v>
      </c>
      <c r="G598" s="122">
        <f t="shared" si="57"/>
        <v>0.16167178274709743</v>
      </c>
      <c r="H598" s="128">
        <f t="shared" si="58"/>
        <v>24480.017999999996</v>
      </c>
      <c r="I598" s="122">
        <f t="shared" si="59"/>
        <v>0.25433649227121119</v>
      </c>
      <c r="J598" s="128">
        <f t="shared" si="60"/>
        <v>123.78847507101649</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7.693103448275862E-2</v>
      </c>
      <c r="F599" s="128">
        <f t="shared" si="56"/>
        <v>11.154999999999999</v>
      </c>
      <c r="G599" s="122">
        <f t="shared" si="57"/>
        <v>9.537506108917039E-2</v>
      </c>
      <c r="H599" s="128">
        <f t="shared" si="58"/>
        <v>14441.501000000002</v>
      </c>
      <c r="I599" s="122">
        <f t="shared" si="59"/>
        <v>-0.36780509956667801</v>
      </c>
      <c r="J599" s="128">
        <f t="shared" si="60"/>
        <v>80.66158344143274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2.9855172413793103E-2</v>
      </c>
      <c r="F600" s="128">
        <f t="shared" si="56"/>
        <v>4.3289999999999997</v>
      </c>
      <c r="G600" s="122">
        <f t="shared" si="57"/>
        <v>3.7324003751205287E-2</v>
      </c>
      <c r="H600" s="128">
        <f t="shared" si="58"/>
        <v>5651.5260000000017</v>
      </c>
      <c r="I600" s="122">
        <f t="shared" si="59"/>
        <v>-0.41342728156772124</v>
      </c>
      <c r="J600" s="128">
        <f t="shared" si="60"/>
        <v>79.989201085719543</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6.186206896551724E-3</v>
      </c>
      <c r="F601" s="128">
        <f t="shared" si="56"/>
        <v>0.89700000000000002</v>
      </c>
      <c r="G601" s="122">
        <f t="shared" si="57"/>
        <v>8.6379360445917892E-3</v>
      </c>
      <c r="H601" s="128">
        <f t="shared" si="58"/>
        <v>1307.9389999999996</v>
      </c>
      <c r="I601" s="122">
        <f t="shared" si="59"/>
        <v>-0.26034125074361941</v>
      </c>
      <c r="J601" s="128">
        <f t="shared" si="60"/>
        <v>71.616724928461437</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1.2537931034482759E-2</v>
      </c>
      <c r="F602" s="128">
        <f t="shared" si="56"/>
        <v>1.8180000000000001</v>
      </c>
      <c r="G602" s="122">
        <f t="shared" si="57"/>
        <v>1.8241318733571963E-2</v>
      </c>
      <c r="H602" s="128">
        <f t="shared" si="58"/>
        <v>2762.0639999999994</v>
      </c>
      <c r="I602" s="122">
        <f t="shared" si="59"/>
        <v>-0.43818793250039628</v>
      </c>
      <c r="J602" s="128">
        <f t="shared" si="60"/>
        <v>68.733687611123813</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9.1075862068965507E-2</v>
      </c>
      <c r="F603" s="128">
        <f t="shared" si="56"/>
        <v>13.206</v>
      </c>
      <c r="G603" s="122">
        <f t="shared" si="57"/>
        <v>7.8949220039889551E-2</v>
      </c>
      <c r="H603" s="128">
        <f t="shared" si="58"/>
        <v>11954.332999999997</v>
      </c>
      <c r="I603" s="122">
        <f t="shared" si="59"/>
        <v>0.65078231568128642</v>
      </c>
      <c r="J603" s="128">
        <f t="shared" si="60"/>
        <v>115.36005298462595</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1.8875862068965514E-2</v>
      </c>
      <c r="F604" s="128">
        <f t="shared" si="56"/>
        <v>2.7369999999999997</v>
      </c>
      <c r="G604" s="122">
        <f t="shared" si="57"/>
        <v>1.7771097227542301E-2</v>
      </c>
      <c r="H604" s="128">
        <f t="shared" si="58"/>
        <v>2690.864</v>
      </c>
      <c r="I604" s="122">
        <f t="shared" si="59"/>
        <v>0.38540678173540921</v>
      </c>
      <c r="J604" s="128">
        <f t="shared" si="60"/>
        <v>106.21663832726665</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3.2565517241379315E-2</v>
      </c>
      <c r="F605" s="128">
        <f t="shared" si="56"/>
        <v>4.7220000000000004</v>
      </c>
      <c r="G605" s="122">
        <f t="shared" si="57"/>
        <v>2.5675025426303347E-2</v>
      </c>
      <c r="H605" s="128">
        <f t="shared" si="58"/>
        <v>3887.6610000000001</v>
      </c>
      <c r="I605" s="122">
        <f t="shared" si="59"/>
        <v>0.39275666459848457</v>
      </c>
      <c r="J605" s="128">
        <f t="shared" si="60"/>
        <v>126.83733200130291</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2.0282758620689654E-2</v>
      </c>
      <c r="F606" s="128">
        <f t="shared" si="56"/>
        <v>2.9409999999999998</v>
      </c>
      <c r="G606" s="122">
        <f t="shared" si="57"/>
        <v>1.9230223619384753E-2</v>
      </c>
      <c r="H606" s="128">
        <f t="shared" si="58"/>
        <v>2911.8020000000006</v>
      </c>
      <c r="I606" s="122">
        <f t="shared" si="59"/>
        <v>-2.1028515406879202E-2</v>
      </c>
      <c r="J606" s="128">
        <f t="shared" si="60"/>
        <v>105.47333729517273</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3.5034482758620693E-2</v>
      </c>
      <c r="F607" s="128">
        <f t="shared" si="56"/>
        <v>5.08</v>
      </c>
      <c r="G607" s="122">
        <f t="shared" si="57"/>
        <v>2.9570242639580503E-2</v>
      </c>
      <c r="H607" s="128">
        <f t="shared" si="58"/>
        <v>4477.4670000000006</v>
      </c>
      <c r="I607" s="122">
        <f t="shared" si="59"/>
        <v>0.17028703365598713</v>
      </c>
      <c r="J607" s="128">
        <f t="shared" si="60"/>
        <v>118.47884775800308</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2.4972413793103446E-2</v>
      </c>
      <c r="F608" s="128">
        <f t="shared" si="56"/>
        <v>3.6209999999999996</v>
      </c>
      <c r="G608" s="122">
        <f t="shared" si="57"/>
        <v>2.5337218824710406E-2</v>
      </c>
      <c r="H608" s="128">
        <f t="shared" si="58"/>
        <v>3836.5110000000004</v>
      </c>
      <c r="I608" s="122">
        <f t="shared" si="59"/>
        <v>-0.15552464670174607</v>
      </c>
      <c r="J608" s="128">
        <f t="shared" si="60"/>
        <v>98.560200967080178</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1.870344827586207E-2</v>
      </c>
      <c r="F609" s="128">
        <f t="shared" si="56"/>
        <v>2.7120000000000002</v>
      </c>
      <c r="G609" s="122">
        <f t="shared" si="57"/>
        <v>2.2877253695069277E-2</v>
      </c>
      <c r="H609" s="128">
        <f t="shared" si="58"/>
        <v>3464.0279999999998</v>
      </c>
      <c r="I609" s="122">
        <f t="shared" si="59"/>
        <v>-0.5829440730075105</v>
      </c>
      <c r="J609" s="128">
        <f t="shared" si="60"/>
        <v>81.75565356384196</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9.1310344827586227E-3</v>
      </c>
      <c r="F610" s="128">
        <f t="shared" si="56"/>
        <v>1.3240000000000003</v>
      </c>
      <c r="G610" s="122">
        <f t="shared" si="57"/>
        <v>1.1985186701713139E-2</v>
      </c>
      <c r="H610" s="128">
        <f t="shared" si="58"/>
        <v>1814.7730000000001</v>
      </c>
      <c r="I610" s="122">
        <f t="shared" si="59"/>
        <v>-0.37370530235246763</v>
      </c>
      <c r="J610" s="128">
        <f t="shared" si="60"/>
        <v>76.186001186393298</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7.971034482758621E-2</v>
      </c>
      <c r="F611" s="128">
        <f t="shared" si="56"/>
        <v>11.558</v>
      </c>
      <c r="G611" s="122">
        <f t="shared" si="57"/>
        <v>7.9317630664782243E-2</v>
      </c>
      <c r="H611" s="128">
        <f t="shared" si="58"/>
        <v>12010.116999999998</v>
      </c>
      <c r="I611" s="122">
        <f t="shared" si="59"/>
        <v>-8.7298370031908074E-2</v>
      </c>
      <c r="J611" s="128">
        <f t="shared" si="60"/>
        <v>100.49511585193925</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2.1068965517241377E-2</v>
      </c>
      <c r="F612" s="128">
        <f t="shared" si="56"/>
        <v>3.0549999999999997</v>
      </c>
      <c r="G612" s="122">
        <f t="shared" si="57"/>
        <v>2.3564761124833241E-2</v>
      </c>
      <c r="H612" s="128">
        <f t="shared" si="58"/>
        <v>3568.1289999999999</v>
      </c>
      <c r="I612" s="122">
        <f t="shared" si="59"/>
        <v>-0.48251089723390395</v>
      </c>
      <c r="J612" s="128">
        <f t="shared" si="60"/>
        <v>89.408780363312403</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4.2627586206896544E-2</v>
      </c>
      <c r="F613" s="128">
        <f t="shared" si="56"/>
        <v>6.1809999999999992</v>
      </c>
      <c r="G613" s="122">
        <f t="shared" si="57"/>
        <v>4.1646528153852239E-2</v>
      </c>
      <c r="H613" s="128">
        <f t="shared" si="58"/>
        <v>6306.0339999999987</v>
      </c>
      <c r="I613" s="122">
        <f t="shared" si="59"/>
        <v>-3.4167626131532125E-2</v>
      </c>
      <c r="J613" s="128">
        <f t="shared" si="60"/>
        <v>102.35567788368827</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2.5358620689655168E-2</v>
      </c>
      <c r="F614" s="128">
        <f t="shared" si="56"/>
        <v>3.6769999999999992</v>
      </c>
      <c r="G614" s="122">
        <f t="shared" si="57"/>
        <v>2.7582282159320553E-2</v>
      </c>
      <c r="H614" s="128">
        <f t="shared" si="58"/>
        <v>4176.4539999999997</v>
      </c>
      <c r="I614" s="122">
        <f t="shared" si="59"/>
        <v>-0.2863077620652516</v>
      </c>
      <c r="J614" s="128">
        <f t="shared" si="60"/>
        <v>91.938080189227676</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2.4510344827586204E-2</v>
      </c>
      <c r="F615" s="128">
        <f t="shared" si="56"/>
        <v>3.5539999999999994</v>
      </c>
      <c r="G615" s="122">
        <f t="shared" si="57"/>
        <v>2.986128465572125E-2</v>
      </c>
      <c r="H615" s="128">
        <f t="shared" si="58"/>
        <v>4521.5360000000001</v>
      </c>
      <c r="I615" s="122">
        <f t="shared" si="59"/>
        <v>-0.35104288659923066</v>
      </c>
      <c r="J615" s="128">
        <f t="shared" si="60"/>
        <v>82.080677741003228</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2.4455172413793098E-2</v>
      </c>
      <c r="F616" s="128">
        <f t="shared" si="56"/>
        <v>3.5459999999999994</v>
      </c>
      <c r="G616" s="122">
        <f t="shared" si="57"/>
        <v>2.6728248953228815E-2</v>
      </c>
      <c r="H616" s="128">
        <f t="shared" si="58"/>
        <v>4047.1380000000008</v>
      </c>
      <c r="I616" s="122">
        <f t="shared" si="59"/>
        <v>-0.26728642818734188</v>
      </c>
      <c r="J616" s="128">
        <f t="shared" si="60"/>
        <v>91.495602486293336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1.746206896551724E-2</v>
      </c>
      <c r="F617" s="128">
        <f t="shared" si="56"/>
        <v>2.5319999999999996</v>
      </c>
      <c r="G617" s="122">
        <f t="shared" si="57"/>
        <v>2.1681999498078166E-2</v>
      </c>
      <c r="H617" s="128">
        <f t="shared" si="58"/>
        <v>3283.0449999999996</v>
      </c>
      <c r="I617" s="122">
        <f t="shared" si="59"/>
        <v>-0.44995120049239379</v>
      </c>
      <c r="J617" s="128">
        <f t="shared" si="60"/>
        <v>80.537170785678839</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1.9737931034482761E-2</v>
      </c>
      <c r="F618" s="128">
        <f t="shared" si="56"/>
        <v>2.8620000000000001</v>
      </c>
      <c r="G618" s="122">
        <f t="shared" si="57"/>
        <v>2.2868595543462468E-2</v>
      </c>
      <c r="H618" s="128">
        <f t="shared" si="58"/>
        <v>3462.7170000000001</v>
      </c>
      <c r="I618" s="122">
        <f t="shared" si="59"/>
        <v>-0.38551698899284886</v>
      </c>
      <c r="J618" s="128">
        <f t="shared" si="60"/>
        <v>86.310202115255464</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5.9862068965517254E-2</v>
      </c>
      <c r="F619" s="128">
        <f t="shared" si="56"/>
        <v>8.6800000000000015</v>
      </c>
      <c r="G619" s="122">
        <f t="shared" si="57"/>
        <v>5.3961536937484317E-2</v>
      </c>
      <c r="H619" s="128">
        <f t="shared" si="58"/>
        <v>8170.7480000000005</v>
      </c>
      <c r="I619" s="122">
        <f t="shared" si="59"/>
        <v>0.22490445923732136</v>
      </c>
      <c r="J619" s="128">
        <f t="shared" si="60"/>
        <v>110.93469971929977</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0.14215862068965518</v>
      </c>
      <c r="F620" s="128">
        <f t="shared" si="56"/>
        <v>20.613</v>
      </c>
      <c r="G620" s="122">
        <f t="shared" si="57"/>
        <v>0.14635709096672789</v>
      </c>
      <c r="H620" s="128">
        <f t="shared" si="58"/>
        <v>22161.098000000002</v>
      </c>
      <c r="I620" s="122">
        <f t="shared" si="59"/>
        <v>-0.30073383032077289</v>
      </c>
      <c r="J620" s="128">
        <f t="shared" si="60"/>
        <v>97.131351648669238</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8.5724137931034478E-2</v>
      </c>
      <c r="F621" s="128">
        <f t="shared" si="56"/>
        <v>12.43</v>
      </c>
      <c r="G621" s="122">
        <f t="shared" si="57"/>
        <v>9.5442629013723593E-2</v>
      </c>
      <c r="H621" s="128">
        <f t="shared" si="58"/>
        <v>14451.732</v>
      </c>
      <c r="I621" s="122">
        <f t="shared" si="59"/>
        <v>-0.59449692541359556</v>
      </c>
      <c r="J621" s="128">
        <f t="shared" si="60"/>
        <v>89.817452449584451</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3.2344827586206895E-2</v>
      </c>
      <c r="F622" s="128">
        <f t="shared" si="56"/>
        <v>4.6899999999999995</v>
      </c>
      <c r="G622" s="122">
        <f t="shared" si="57"/>
        <v>3.6622845368450258E-2</v>
      </c>
      <c r="H622" s="128">
        <f t="shared" si="58"/>
        <v>5545.3580000000011</v>
      </c>
      <c r="I622" s="122">
        <f t="shared" si="59"/>
        <v>-0.2682801283627877</v>
      </c>
      <c r="J622" s="128">
        <f t="shared" si="60"/>
        <v>88.318718168390106</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0.14631724137931035</v>
      </c>
      <c r="F623" s="128">
        <f t="shared" si="56"/>
        <v>21.216000000000001</v>
      </c>
      <c r="G623" s="122">
        <f t="shared" si="57"/>
        <v>0.13849187679139865</v>
      </c>
      <c r="H623" s="128">
        <f t="shared" si="58"/>
        <v>20970.163</v>
      </c>
      <c r="I623" s="122">
        <f t="shared" si="59"/>
        <v>0.4816238224591452</v>
      </c>
      <c r="J623" s="128">
        <f t="shared" si="60"/>
        <v>105.65041413923397</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0.12911034482758621</v>
      </c>
      <c r="F624" s="128">
        <f t="shared" si="56"/>
        <v>18.721</v>
      </c>
      <c r="G624" s="122">
        <f t="shared" si="57"/>
        <v>0.12481160099856027</v>
      </c>
      <c r="H624" s="128">
        <f t="shared" si="58"/>
        <v>18898.722999999998</v>
      </c>
      <c r="I624" s="122">
        <f t="shared" si="59"/>
        <v>0.44028992016376761</v>
      </c>
      <c r="J624" s="128">
        <f t="shared" si="60"/>
        <v>103.44418611301647</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4.3006896551724128E-2</v>
      </c>
      <c r="F625" s="128">
        <f t="shared" si="56"/>
        <v>6.2359999999999989</v>
      </c>
      <c r="G625" s="122">
        <f t="shared" si="57"/>
        <v>4.2470498883884336E-2</v>
      </c>
      <c r="H625" s="128">
        <f t="shared" si="58"/>
        <v>6430.7979999999989</v>
      </c>
      <c r="I625" s="122">
        <f t="shared" si="59"/>
        <v>9.1894971025990785E-2</v>
      </c>
      <c r="J625" s="128">
        <f t="shared" si="60"/>
        <v>101.26298885564383</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6.8179310344827576E-2</v>
      </c>
      <c r="F626" s="128">
        <f t="shared" si="56"/>
        <v>9.8859999999999992</v>
      </c>
      <c r="G626" s="122">
        <f t="shared" si="57"/>
        <v>6.4558143681728727E-2</v>
      </c>
      <c r="H626" s="128">
        <f t="shared" si="58"/>
        <v>9775.2650000000012</v>
      </c>
      <c r="I626" s="122">
        <f t="shared" si="59"/>
        <v>0.4802704475042725</v>
      </c>
      <c r="J626" s="128">
        <f t="shared" si="60"/>
        <v>105.60915549392371</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0.26980689655172402</v>
      </c>
      <c r="F627" s="128">
        <f t="shared" si="56"/>
        <v>39.121999999999986</v>
      </c>
      <c r="G627" s="122">
        <f t="shared" si="57"/>
        <v>0.24707801582374625</v>
      </c>
      <c r="H627" s="128">
        <f t="shared" si="58"/>
        <v>37412.059000000008</v>
      </c>
      <c r="I627" s="122">
        <f t="shared" si="59"/>
        <v>0.60857622395186572</v>
      </c>
      <c r="J627" s="128">
        <f t="shared" si="60"/>
        <v>109.19907044428894</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4.3441379310344821E-2</v>
      </c>
      <c r="F628" s="128">
        <f t="shared" si="56"/>
        <v>6.2989999999999995</v>
      </c>
      <c r="G628" s="122">
        <f t="shared" si="57"/>
        <v>3.81161288618262E-2</v>
      </c>
      <c r="H628" s="128">
        <f t="shared" si="58"/>
        <v>5771.4679999999998</v>
      </c>
      <c r="I628" s="122">
        <f t="shared" si="59"/>
        <v>0.20209431423494015</v>
      </c>
      <c r="J628" s="128">
        <f t="shared" si="60"/>
        <v>113.97112090743278</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0.31446206896551726</v>
      </c>
      <c r="F629" s="128">
        <f t="shared" si="56"/>
        <v>45.597000000000001</v>
      </c>
      <c r="G629" s="122">
        <f t="shared" si="57"/>
        <v>0.29515127659855506</v>
      </c>
      <c r="H629" s="128">
        <f t="shared" si="58"/>
        <v>44691.216000000008</v>
      </c>
      <c r="I629" s="122">
        <f t="shared" si="59"/>
        <v>0.54066940869966762</v>
      </c>
      <c r="J629" s="128">
        <f t="shared" si="60"/>
        <v>106.54267621319742</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3.3675862068965508E-2</v>
      </c>
      <c r="F630" s="128">
        <f t="shared" si="56"/>
        <v>4.8829999999999991</v>
      </c>
      <c r="G630" s="122">
        <f t="shared" si="57"/>
        <v>3.0674061208046596E-2</v>
      </c>
      <c r="H630" s="128">
        <f t="shared" si="58"/>
        <v>4644.6049999999996</v>
      </c>
      <c r="I630" s="122">
        <f t="shared" si="59"/>
        <v>0.51401545486396349</v>
      </c>
      <c r="J630" s="128">
        <f t="shared" si="60"/>
        <v>109.78612137649209</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9.435862068965517E-2</v>
      </c>
      <c r="F631" s="128">
        <f t="shared" si="56"/>
        <v>13.682</v>
      </c>
      <c r="G631" s="122">
        <f t="shared" si="57"/>
        <v>9.4032030537980954E-2</v>
      </c>
      <c r="H631" s="128">
        <f t="shared" si="58"/>
        <v>14238.142</v>
      </c>
      <c r="I631" s="122">
        <f t="shared" si="59"/>
        <v>0.15661770622250334</v>
      </c>
      <c r="J631" s="128">
        <f t="shared" si="60"/>
        <v>100.34731798282533</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0.2828551724137931</v>
      </c>
      <c r="F632" s="128">
        <f t="shared" si="56"/>
        <v>41.013999999999996</v>
      </c>
      <c r="G632" s="122">
        <f t="shared" si="57"/>
        <v>0.25664931514086831</v>
      </c>
      <c r="H632" s="128">
        <f t="shared" si="58"/>
        <v>38861.326000000001</v>
      </c>
      <c r="I632" s="122">
        <f t="shared" si="59"/>
        <v>0.55141368113570743</v>
      </c>
      <c r="J632" s="128">
        <f t="shared" si="60"/>
        <v>110.21076454403982</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2.6613793103448274E-2</v>
      </c>
      <c r="F633" s="128">
        <f t="shared" si="56"/>
        <v>3.859</v>
      </c>
      <c r="G633" s="122">
        <f t="shared" si="57"/>
        <v>2.8296741470630965E-2</v>
      </c>
      <c r="H633" s="128">
        <f t="shared" si="58"/>
        <v>4284.6359999999995</v>
      </c>
      <c r="I633" s="122">
        <f t="shared" si="59"/>
        <v>-0.25207784268646682</v>
      </c>
      <c r="J633" s="128">
        <f t="shared" si="60"/>
        <v>94.052501172513402</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0.19318620689655169</v>
      </c>
      <c r="F634" s="128">
        <f t="shared" si="56"/>
        <v>28.011999999999997</v>
      </c>
      <c r="G634" s="122">
        <f t="shared" si="57"/>
        <v>0.17668192024726254</v>
      </c>
      <c r="H634" s="128">
        <f t="shared" si="58"/>
        <v>26752.822999999997</v>
      </c>
      <c r="I634" s="122">
        <f t="shared" si="59"/>
        <v>0.4112494572724581</v>
      </c>
      <c r="J634" s="128">
        <f t="shared" si="60"/>
        <v>109.34124251433977</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0.29148965517241376</v>
      </c>
      <c r="F635" s="128">
        <f t="shared" si="56"/>
        <v>42.265999999999998</v>
      </c>
      <c r="G635" s="122">
        <f t="shared" si="57"/>
        <v>0.29485897977783349</v>
      </c>
      <c r="H635" s="128">
        <f t="shared" si="58"/>
        <v>44646.956999999995</v>
      </c>
      <c r="I635" s="122">
        <f t="shared" si="59"/>
        <v>-0.12221205686282169</v>
      </c>
      <c r="J635" s="128">
        <f t="shared" si="60"/>
        <v>98.857309820457772</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0.37500689655172414</v>
      </c>
      <c r="F636" s="128">
        <f t="shared" si="56"/>
        <v>54.375999999999998</v>
      </c>
      <c r="G636" s="122">
        <f t="shared" si="57"/>
        <v>0.36258446155675017</v>
      </c>
      <c r="H636" s="128">
        <f t="shared" si="58"/>
        <v>54901.813999999998</v>
      </c>
      <c r="I636" s="122">
        <f t="shared" si="59"/>
        <v>0.33279939269439884</v>
      </c>
      <c r="J636" s="128">
        <f t="shared" si="60"/>
        <v>103.42608035149617</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0.25940689655172411</v>
      </c>
      <c r="F637" s="128">
        <f t="shared" si="56"/>
        <v>37.613999999999997</v>
      </c>
      <c r="G637" s="122">
        <f t="shared" si="57"/>
        <v>0.24201724365663257</v>
      </c>
      <c r="H637" s="128">
        <f t="shared" si="58"/>
        <v>36645.766999999993</v>
      </c>
      <c r="I637" s="122">
        <f t="shared" si="59"/>
        <v>0.59043007143852477</v>
      </c>
      <c r="J637" s="128">
        <f t="shared" si="60"/>
        <v>107.18529499483247</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0.21486896551724138</v>
      </c>
      <c r="F638" s="128">
        <f t="shared" si="56"/>
        <v>31.156000000000002</v>
      </c>
      <c r="G638" s="122">
        <f t="shared" si="57"/>
        <v>0.20314195141925004</v>
      </c>
      <c r="H638" s="128">
        <f t="shared" si="58"/>
        <v>30759.348000000002</v>
      </c>
      <c r="I638" s="122">
        <f t="shared" si="59"/>
        <v>0.42012663615205936</v>
      </c>
      <c r="J638" s="128">
        <f t="shared" si="60"/>
        <v>105.7728174884905</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0.46284827586206895</v>
      </c>
      <c r="F639" s="128">
        <f t="shared" si="56"/>
        <v>67.113</v>
      </c>
      <c r="G639" s="122">
        <f t="shared" si="57"/>
        <v>0.44381459932108469</v>
      </c>
      <c r="H639" s="128">
        <f t="shared" si="58"/>
        <v>67201.519</v>
      </c>
      <c r="I639" s="122">
        <f t="shared" si="59"/>
        <v>0.16786877008848308</v>
      </c>
      <c r="J639" s="128">
        <f t="shared" si="60"/>
        <v>104.28865489555787</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0.35759310344827583</v>
      </c>
      <c r="F640" s="128">
        <f t="shared" si="56"/>
        <v>51.850999999999999</v>
      </c>
      <c r="G640" s="122">
        <f t="shared" si="57"/>
        <v>0.33759825780290326</v>
      </c>
      <c r="H640" s="128">
        <f t="shared" si="58"/>
        <v>51118.453000000001</v>
      </c>
      <c r="I640" s="122">
        <f t="shared" si="59"/>
        <v>0.29155260085265133</v>
      </c>
      <c r="J640" s="128">
        <f t="shared" si="60"/>
        <v>105.92267441647935</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0.388496551724138</v>
      </c>
      <c r="F641" s="128">
        <f t="shared" si="56"/>
        <v>56.332000000000008</v>
      </c>
      <c r="G641" s="122">
        <f t="shared" si="57"/>
        <v>0.37446548626979614</v>
      </c>
      <c r="H641" s="128">
        <f t="shared" si="58"/>
        <v>56700.814999999995</v>
      </c>
      <c r="I641" s="122">
        <f t="shared" si="59"/>
        <v>0.24098723903848654</v>
      </c>
      <c r="J641" s="128">
        <f t="shared" si="60"/>
        <v>103.74695825618296</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5.6531034482758626E-2</v>
      </c>
      <c r="F642" s="128">
        <f t="shared" si="56"/>
        <v>8.197000000000001</v>
      </c>
      <c r="G642" s="122">
        <f t="shared" si="57"/>
        <v>6.882714076265703E-2</v>
      </c>
      <c r="H642" s="128">
        <f t="shared" si="58"/>
        <v>10421.668000000001</v>
      </c>
      <c r="I642" s="122">
        <f t="shared" si="59"/>
        <v>-0.641946444845922</v>
      </c>
      <c r="J642" s="128">
        <f t="shared" si="60"/>
        <v>82.134800104074941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0.36794482758620695</v>
      </c>
      <c r="F643" s="128">
        <f t="shared" si="56"/>
        <v>53.352000000000011</v>
      </c>
      <c r="G643" s="122">
        <f t="shared" si="57"/>
        <v>0.34210084005864561</v>
      </c>
      <c r="H643" s="128">
        <f t="shared" si="58"/>
        <v>51800.224999999999</v>
      </c>
      <c r="I643" s="122">
        <f t="shared" si="59"/>
        <v>0.47215447991970683</v>
      </c>
      <c r="J643" s="128">
        <f t="shared" si="60"/>
        <v>107.55449402671182</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3.676551724137931E-2</v>
      </c>
      <c r="F644" s="128">
        <f t="shared" si="56"/>
        <v>5.3310000000000004</v>
      </c>
      <c r="G644" s="122">
        <f t="shared" si="57"/>
        <v>3.0227819677977521E-2</v>
      </c>
      <c r="H644" s="128">
        <f t="shared" si="58"/>
        <v>4577.0360000000001</v>
      </c>
      <c r="I644" s="122">
        <f t="shared" si="59"/>
        <v>0.58387709012161781</v>
      </c>
      <c r="J644" s="128">
        <f t="shared" si="60"/>
        <v>121.62808179038076</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0.40363448275862063</v>
      </c>
      <c r="F645" s="128">
        <f t="shared" si="56"/>
        <v>58.526999999999994</v>
      </c>
      <c r="G645" s="122">
        <f t="shared" si="57"/>
        <v>0.37542121808503609</v>
      </c>
      <c r="H645" s="128">
        <f t="shared" si="58"/>
        <v>56845.53</v>
      </c>
      <c r="I645" s="122">
        <f t="shared" si="59"/>
        <v>0.33435582308327344</v>
      </c>
      <c r="J645" s="128">
        <f t="shared" si="60"/>
        <v>107.51509592811401</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0.22115172413793105</v>
      </c>
      <c r="F646" s="128">
        <f t="shared" si="56"/>
        <v>32.067</v>
      </c>
      <c r="G646" s="122">
        <f t="shared" si="57"/>
        <v>0.19559151487934062</v>
      </c>
      <c r="H646" s="128">
        <f t="shared" si="58"/>
        <v>29616.075999999997</v>
      </c>
      <c r="I646" s="122">
        <f t="shared" si="59"/>
        <v>0.65252119103122397</v>
      </c>
      <c r="J646" s="128">
        <f t="shared" si="60"/>
        <v>113.06815854172324</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5.204827586206897E-2</v>
      </c>
      <c r="F647" s="128">
        <f t="shared" si="56"/>
        <v>7.5470000000000006</v>
      </c>
      <c r="G647" s="122">
        <f t="shared" si="57"/>
        <v>5.1355169134449007E-2</v>
      </c>
      <c r="H647" s="128">
        <f t="shared" si="58"/>
        <v>7776.0969999999998</v>
      </c>
      <c r="I647" s="122">
        <f t="shared" si="59"/>
        <v>-8.9461124949968204E-2</v>
      </c>
      <c r="J647" s="128">
        <f t="shared" si="60"/>
        <v>101.34963381350258</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0.48172413793103452</v>
      </c>
      <c r="F648" s="128">
        <f t="shared" si="56"/>
        <v>69.850000000000009</v>
      </c>
      <c r="G648" s="122">
        <f t="shared" si="57"/>
        <v>0.47484569866198206</v>
      </c>
      <c r="H648" s="128">
        <f t="shared" si="58"/>
        <v>71900.186000000002</v>
      </c>
      <c r="I648" s="122">
        <f t="shared" si="59"/>
        <v>0.19277569090865443</v>
      </c>
      <c r="J648" s="128">
        <f t="shared" si="60"/>
        <v>101.44856303604193</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0.37984827586206898</v>
      </c>
      <c r="F649" s="128">
        <f t="shared" ref="F649:F712" si="62">SUMPRODUCT($K$2:$AI$2,$K649:$AI649)</f>
        <v>55.078000000000003</v>
      </c>
      <c r="G649" s="122">
        <f t="shared" ref="G649:G712" si="63">SUMPRODUCT($K$3:$AI$3,$K649:$AI649)/$J$3</f>
        <v>0.36194666420108579</v>
      </c>
      <c r="H649" s="128">
        <f t="shared" ref="H649:H712" si="64">SUMPRODUCT($K$3:$AI$3,$K649:$AI649)</f>
        <v>54805.240000000005</v>
      </c>
      <c r="I649" s="122">
        <f t="shared" ref="I649:I712" si="65">CORREL($K$4:$AI$4,$K649:$AI649)</f>
        <v>0.26793702653924489</v>
      </c>
      <c r="J649" s="128">
        <f t="shared" si="60"/>
        <v>104.94592530656331</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0.41831724137931031</v>
      </c>
      <c r="F650" s="128">
        <f t="shared" si="62"/>
        <v>60.655999999999999</v>
      </c>
      <c r="G650" s="122">
        <f t="shared" si="63"/>
        <v>0.42105931263125912</v>
      </c>
      <c r="H650" s="128">
        <f t="shared" si="64"/>
        <v>63755.958999999995</v>
      </c>
      <c r="I650" s="122">
        <f t="shared" si="65"/>
        <v>-7.6102430810845778E-2</v>
      </c>
      <c r="J650" s="128">
        <f t="shared" ref="J650:J713" si="66">$E650/$G650*100</f>
        <v>99.348768411078908</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0.49875862068965515</v>
      </c>
      <c r="F651" s="128">
        <f t="shared" si="62"/>
        <v>72.319999999999993</v>
      </c>
      <c r="G651" s="122">
        <f t="shared" si="63"/>
        <v>0.51163809454622311</v>
      </c>
      <c r="H651" s="128">
        <f t="shared" si="64"/>
        <v>77471.217000000004</v>
      </c>
      <c r="I651" s="122">
        <f t="shared" si="65"/>
        <v>-0.66309840713953672</v>
      </c>
      <c r="J651" s="128">
        <f t="shared" si="66"/>
        <v>97.482698416350161</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0.1734896551724138</v>
      </c>
      <c r="F652" s="128">
        <f t="shared" si="62"/>
        <v>25.155999999999999</v>
      </c>
      <c r="G652" s="122">
        <f t="shared" si="63"/>
        <v>0.17419915729966057</v>
      </c>
      <c r="H652" s="128">
        <f t="shared" si="64"/>
        <v>26376.888000000003</v>
      </c>
      <c r="I652" s="122">
        <f t="shared" si="65"/>
        <v>-0.11745582069796255</v>
      </c>
      <c r="J652" s="128">
        <f t="shared" si="66"/>
        <v>99.592706337823273</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0.60001379310344838</v>
      </c>
      <c r="F653" s="128">
        <f t="shared" si="62"/>
        <v>87.00200000000001</v>
      </c>
      <c r="G653" s="122">
        <f t="shared" si="63"/>
        <v>0.57845310993408972</v>
      </c>
      <c r="H653" s="128">
        <f t="shared" si="64"/>
        <v>87588.213000000003</v>
      </c>
      <c r="I653" s="122">
        <f t="shared" si="65"/>
        <v>0.55789845690276862</v>
      </c>
      <c r="J653" s="128">
        <f t="shared" si="66"/>
        <v>103.72730006963147</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4.1296551724137931E-2</v>
      </c>
      <c r="F654" s="128">
        <f t="shared" si="62"/>
        <v>5.9879999999999995</v>
      </c>
      <c r="G654" s="122">
        <f t="shared" si="63"/>
        <v>4.2947687857454196E-2</v>
      </c>
      <c r="H654" s="128">
        <f t="shared" si="64"/>
        <v>6503.0529999999999</v>
      </c>
      <c r="I654" s="122">
        <f t="shared" si="65"/>
        <v>-0.22340236892315207</v>
      </c>
      <c r="J654" s="128">
        <f t="shared" si="66"/>
        <v>96.155471421892429</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0.10375172413793103</v>
      </c>
      <c r="F655" s="128">
        <f t="shared" si="62"/>
        <v>15.043999999999999</v>
      </c>
      <c r="G655" s="122">
        <f t="shared" si="63"/>
        <v>0.10208059147525396</v>
      </c>
      <c r="H655" s="128">
        <f t="shared" si="64"/>
        <v>15456.839000000004</v>
      </c>
      <c r="I655" s="122">
        <f t="shared" si="65"/>
        <v>-9.4693341051771102E-2</v>
      </c>
      <c r="J655" s="128">
        <f t="shared" si="66"/>
        <v>101.63707188460225</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1.2379310344827588E-2</v>
      </c>
      <c r="F656" s="128">
        <f t="shared" si="62"/>
        <v>1.7950000000000002</v>
      </c>
      <c r="G656" s="122">
        <f t="shared" si="63"/>
        <v>1.0946393427465693E-2</v>
      </c>
      <c r="H656" s="128">
        <f t="shared" si="64"/>
        <v>1657.4810000000004</v>
      </c>
      <c r="I656" s="122">
        <f t="shared" si="65"/>
        <v>0.1724486954346573</v>
      </c>
      <c r="J656" s="128">
        <f t="shared" si="66"/>
        <v>113.09031076634382</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1.9634482758620685E-2</v>
      </c>
      <c r="F657" s="128">
        <f t="shared" si="62"/>
        <v>2.8469999999999995</v>
      </c>
      <c r="G657" s="122">
        <f t="shared" si="63"/>
        <v>1.8418563182712757E-2</v>
      </c>
      <c r="H657" s="128">
        <f t="shared" si="64"/>
        <v>2788.9020000000005</v>
      </c>
      <c r="I657" s="122">
        <f t="shared" si="65"/>
        <v>1.9667938207167765E-2</v>
      </c>
      <c r="J657" s="128">
        <f t="shared" si="66"/>
        <v>106.60159841919246</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0.3797655172413793</v>
      </c>
      <c r="F658" s="128">
        <f t="shared" si="62"/>
        <v>55.066000000000003</v>
      </c>
      <c r="G658" s="122">
        <f t="shared" si="63"/>
        <v>0.35725224213765877</v>
      </c>
      <c r="H658" s="128">
        <f t="shared" si="64"/>
        <v>54094.420000000013</v>
      </c>
      <c r="I658" s="122">
        <f t="shared" si="65"/>
        <v>0.31439153378950419</v>
      </c>
      <c r="J658" s="128">
        <f t="shared" si="66"/>
        <v>106.30178693043599</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0.22554482758620689</v>
      </c>
      <c r="F659" s="128">
        <f t="shared" si="62"/>
        <v>32.704000000000001</v>
      </c>
      <c r="G659" s="122">
        <f t="shared" si="63"/>
        <v>0.22097349720640874</v>
      </c>
      <c r="H659" s="128">
        <f t="shared" si="64"/>
        <v>33459.364999999998</v>
      </c>
      <c r="I659" s="122">
        <f t="shared" si="65"/>
        <v>2.0258402365788797E-2</v>
      </c>
      <c r="J659" s="128">
        <f t="shared" si="66"/>
        <v>102.06872337071633</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8.1668965517241385E-2</v>
      </c>
      <c r="F660" s="128">
        <f t="shared" si="62"/>
        <v>11.842000000000001</v>
      </c>
      <c r="G660" s="122">
        <f t="shared" si="63"/>
        <v>7.3390779167602269E-2</v>
      </c>
      <c r="H660" s="128">
        <f t="shared" si="64"/>
        <v>11112.685000000001</v>
      </c>
      <c r="I660" s="122">
        <f t="shared" si="65"/>
        <v>0.22249796130828881</v>
      </c>
      <c r="J660" s="128">
        <f t="shared" si="66"/>
        <v>111.27960003086253</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0.24236551724137931</v>
      </c>
      <c r="F661" s="128">
        <f t="shared" si="62"/>
        <v>35.143000000000001</v>
      </c>
      <c r="G661" s="122">
        <f t="shared" si="63"/>
        <v>0.22546761943758337</v>
      </c>
      <c r="H661" s="128">
        <f t="shared" si="64"/>
        <v>34139.856</v>
      </c>
      <c r="I661" s="122">
        <f t="shared" si="65"/>
        <v>0.47230143475323355</v>
      </c>
      <c r="J661" s="128">
        <f t="shared" si="66"/>
        <v>107.49460070849501</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3.6227586206896555E-2</v>
      </c>
      <c r="F662" s="128">
        <f t="shared" si="62"/>
        <v>5.2530000000000001</v>
      </c>
      <c r="G662" s="122">
        <f t="shared" si="63"/>
        <v>3.0263165541745365E-2</v>
      </c>
      <c r="H662" s="128">
        <f t="shared" si="64"/>
        <v>4582.3879999999999</v>
      </c>
      <c r="I662" s="122">
        <f t="shared" si="65"/>
        <v>0.60876516818304482</v>
      </c>
      <c r="J662" s="128">
        <f t="shared" si="66"/>
        <v>119.70851547873866</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0.20747586206896557</v>
      </c>
      <c r="F663" s="128">
        <f t="shared" si="62"/>
        <v>30.084000000000007</v>
      </c>
      <c r="G663" s="122">
        <f t="shared" si="63"/>
        <v>0.20044363285738817</v>
      </c>
      <c r="H663" s="128">
        <f t="shared" si="64"/>
        <v>30350.774000000001</v>
      </c>
      <c r="I663" s="122">
        <f t="shared" si="65"/>
        <v>0.41636221775205895</v>
      </c>
      <c r="J663" s="128">
        <f t="shared" si="66"/>
        <v>103.50833254782441</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0.16266206896551724</v>
      </c>
      <c r="F664" s="128">
        <f t="shared" si="62"/>
        <v>23.585999999999999</v>
      </c>
      <c r="G664" s="122">
        <f t="shared" si="63"/>
        <v>0.14467229787739899</v>
      </c>
      <c r="H664" s="128">
        <f t="shared" si="64"/>
        <v>21905.99</v>
      </c>
      <c r="I664" s="122">
        <f t="shared" si="65"/>
        <v>0.50459901672508289</v>
      </c>
      <c r="J664" s="128">
        <f t="shared" si="66"/>
        <v>112.43484160551836</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0.12775172413793104</v>
      </c>
      <c r="F665" s="128">
        <f t="shared" si="62"/>
        <v>18.524000000000001</v>
      </c>
      <c r="G665" s="122">
        <f t="shared" si="63"/>
        <v>0.14450697407177487</v>
      </c>
      <c r="H665" s="128">
        <f t="shared" si="64"/>
        <v>21880.957000000006</v>
      </c>
      <c r="I665" s="122">
        <f t="shared" si="65"/>
        <v>-0.4366276305207199</v>
      </c>
      <c r="J665" s="128">
        <f t="shared" si="66"/>
        <v>88.405230929877675</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0.47775172413793093</v>
      </c>
      <c r="F666" s="128">
        <f t="shared" si="62"/>
        <v>69.273999999999987</v>
      </c>
      <c r="G666" s="122">
        <f t="shared" si="63"/>
        <v>0.46392083503942733</v>
      </c>
      <c r="H666" s="128">
        <f t="shared" si="64"/>
        <v>70245.965000000011</v>
      </c>
      <c r="I666" s="122">
        <f t="shared" si="65"/>
        <v>0.45414110755423565</v>
      </c>
      <c r="J666" s="128">
        <f t="shared" si="66"/>
        <v>102.98130371689993</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0.32308275862068969</v>
      </c>
      <c r="F667" s="128">
        <f t="shared" si="62"/>
        <v>46.847000000000001</v>
      </c>
      <c r="G667" s="122">
        <f t="shared" si="63"/>
        <v>0.32642891201838614</v>
      </c>
      <c r="H667" s="128">
        <f t="shared" si="64"/>
        <v>49427.212999999996</v>
      </c>
      <c r="I667" s="122">
        <f t="shared" si="65"/>
        <v>-0.12897306517706184</v>
      </c>
      <c r="J667" s="128">
        <f t="shared" si="66"/>
        <v>98.97492125406221</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0.52319310344827585</v>
      </c>
      <c r="F668" s="128">
        <f t="shared" si="62"/>
        <v>75.863</v>
      </c>
      <c r="G668" s="122">
        <f t="shared" si="63"/>
        <v>0.52084329472057478</v>
      </c>
      <c r="H668" s="128">
        <f t="shared" si="64"/>
        <v>78865.049999999988</v>
      </c>
      <c r="I668" s="122">
        <f t="shared" si="65"/>
        <v>0.19440648773883734</v>
      </c>
      <c r="J668" s="128">
        <f t="shared" si="66"/>
        <v>100.45115464699641</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0.11199999999999999</v>
      </c>
      <c r="F669" s="128">
        <f t="shared" si="62"/>
        <v>16.239999999999998</v>
      </c>
      <c r="G669" s="122">
        <f t="shared" si="63"/>
        <v>0.12036440185446909</v>
      </c>
      <c r="H669" s="128">
        <f t="shared" si="64"/>
        <v>18225.337</v>
      </c>
      <c r="I669" s="122">
        <f t="shared" si="65"/>
        <v>-0.32925660095852621</v>
      </c>
      <c r="J669" s="128">
        <f t="shared" si="66"/>
        <v>93.050767730659771</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7.3710344827586205E-2</v>
      </c>
      <c r="F670" s="128">
        <f t="shared" si="62"/>
        <v>10.688000000000001</v>
      </c>
      <c r="G670" s="122">
        <f t="shared" si="63"/>
        <v>9.0592921581317931E-2</v>
      </c>
      <c r="H670" s="128">
        <f t="shared" si="64"/>
        <v>13717.398999999999</v>
      </c>
      <c r="I670" s="122">
        <f t="shared" si="65"/>
        <v>-0.32657467953170233</v>
      </c>
      <c r="J670" s="128">
        <f t="shared" si="66"/>
        <v>81.364353352289669</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0.23723448275862064</v>
      </c>
      <c r="F671" s="128">
        <f t="shared" si="62"/>
        <v>34.398999999999994</v>
      </c>
      <c r="G671" s="122">
        <f t="shared" si="63"/>
        <v>0.23775757175500931</v>
      </c>
      <c r="H671" s="128">
        <f t="shared" si="64"/>
        <v>36000.775999999998</v>
      </c>
      <c r="I671" s="122">
        <f t="shared" si="65"/>
        <v>-0.13675700647300962</v>
      </c>
      <c r="J671" s="128">
        <f t="shared" si="66"/>
        <v>99.77999060449369</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0.14085517241379308</v>
      </c>
      <c r="F672" s="128">
        <f t="shared" si="62"/>
        <v>20.423999999999996</v>
      </c>
      <c r="G672" s="122">
        <f t="shared" si="63"/>
        <v>0.16665863371593864</v>
      </c>
      <c r="H672" s="128">
        <f t="shared" si="64"/>
        <v>25235.116999999998</v>
      </c>
      <c r="I672" s="122">
        <f t="shared" si="65"/>
        <v>-0.59315198182432238</v>
      </c>
      <c r="J672" s="128">
        <f t="shared" si="66"/>
        <v>84.517176982186072</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0.4262206896551724</v>
      </c>
      <c r="F673" s="128">
        <f t="shared" si="62"/>
        <v>61.802</v>
      </c>
      <c r="G673" s="122">
        <f t="shared" si="63"/>
        <v>0.42436288288050295</v>
      </c>
      <c r="H673" s="128">
        <f t="shared" si="64"/>
        <v>64256.178999999996</v>
      </c>
      <c r="I673" s="122">
        <f t="shared" si="65"/>
        <v>0.17029352043023707</v>
      </c>
      <c r="J673" s="128">
        <f t="shared" si="66"/>
        <v>100.43778729234259</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0.29733793103448275</v>
      </c>
      <c r="F674" s="128">
        <f t="shared" si="62"/>
        <v>43.113999999999997</v>
      </c>
      <c r="G674" s="122">
        <f t="shared" si="63"/>
        <v>0.29921816428694076</v>
      </c>
      <c r="H674" s="128">
        <f t="shared" si="64"/>
        <v>45307.015999999996</v>
      </c>
      <c r="I674" s="122">
        <f t="shared" si="65"/>
        <v>-0.10212547820558429</v>
      </c>
      <c r="J674" s="128">
        <f t="shared" si="66"/>
        <v>99.371617944071431</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0.49298620689655176</v>
      </c>
      <c r="F675" s="128">
        <f t="shared" si="62"/>
        <v>71.483000000000004</v>
      </c>
      <c r="G675" s="122">
        <f t="shared" si="63"/>
        <v>0.49680056532248484</v>
      </c>
      <c r="H675" s="128">
        <f t="shared" si="64"/>
        <v>75224.54800000001</v>
      </c>
      <c r="I675" s="122">
        <f t="shared" si="65"/>
        <v>-0.16882225136806392</v>
      </c>
      <c r="J675" s="128">
        <f t="shared" si="66"/>
        <v>99.232215361217015</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8.1793103448275867E-2</v>
      </c>
      <c r="F676" s="128">
        <f t="shared" si="62"/>
        <v>11.860000000000001</v>
      </c>
      <c r="G676" s="122">
        <f t="shared" si="63"/>
        <v>8.9014542524666812E-2</v>
      </c>
      <c r="H676" s="128">
        <f t="shared" si="64"/>
        <v>13478.403999999999</v>
      </c>
      <c r="I676" s="122">
        <f t="shared" si="65"/>
        <v>-0.26661084577855582</v>
      </c>
      <c r="J676" s="128">
        <f t="shared" si="66"/>
        <v>91.887349109961661</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9.0131034482758624E-2</v>
      </c>
      <c r="F677" s="128">
        <f t="shared" si="62"/>
        <v>13.069000000000001</v>
      </c>
      <c r="G677" s="122">
        <f t="shared" si="63"/>
        <v>0.10434935080373536</v>
      </c>
      <c r="H677" s="128">
        <f t="shared" si="64"/>
        <v>15800.37</v>
      </c>
      <c r="I677" s="122">
        <f t="shared" si="65"/>
        <v>-0.54782696124506203</v>
      </c>
      <c r="J677" s="128">
        <f t="shared" si="66"/>
        <v>86.374312622491402</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0.29514482758620686</v>
      </c>
      <c r="F678" s="128">
        <f t="shared" si="62"/>
        <v>42.795999999999992</v>
      </c>
      <c r="G678" s="122">
        <f t="shared" si="63"/>
        <v>0.30786461979421204</v>
      </c>
      <c r="H678" s="128">
        <f t="shared" si="64"/>
        <v>46616.244999999995</v>
      </c>
      <c r="I678" s="122">
        <f t="shared" si="65"/>
        <v>-0.12074470673643657</v>
      </c>
      <c r="J678" s="128">
        <f t="shared" si="66"/>
        <v>95.868381298082411</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0.1213241379310345</v>
      </c>
      <c r="F679" s="128">
        <f t="shared" si="62"/>
        <v>17.592000000000002</v>
      </c>
      <c r="G679" s="122">
        <f t="shared" si="63"/>
        <v>0.13897343116406238</v>
      </c>
      <c r="H679" s="128">
        <f t="shared" si="64"/>
        <v>21043.078999999998</v>
      </c>
      <c r="I679" s="122">
        <f t="shared" si="65"/>
        <v>-0.38196200353547238</v>
      </c>
      <c r="J679" s="128">
        <f t="shared" si="66"/>
        <v>87.300239272215734</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0.22397931034482763</v>
      </c>
      <c r="F680" s="128">
        <f t="shared" si="62"/>
        <v>32.477000000000004</v>
      </c>
      <c r="G680" s="122">
        <f t="shared" si="63"/>
        <v>0.23104685704473713</v>
      </c>
      <c r="H680" s="128">
        <f t="shared" si="64"/>
        <v>34984.653000000006</v>
      </c>
      <c r="I680" s="122">
        <f t="shared" si="65"/>
        <v>-0.2137624185339248</v>
      </c>
      <c r="J680" s="128">
        <f t="shared" si="66"/>
        <v>96.941076459420955</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0.23691724137931036</v>
      </c>
      <c r="F681" s="128">
        <f t="shared" si="62"/>
        <v>34.353000000000002</v>
      </c>
      <c r="G681" s="122">
        <f t="shared" si="63"/>
        <v>0.24381070942688454</v>
      </c>
      <c r="H681" s="128">
        <f t="shared" si="64"/>
        <v>36917.33</v>
      </c>
      <c r="I681" s="122">
        <f t="shared" si="65"/>
        <v>-0.24851870401870504</v>
      </c>
      <c r="J681" s="128">
        <f t="shared" si="66"/>
        <v>97.172614745357848</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0.48428965517241385</v>
      </c>
      <c r="F682" s="128">
        <f t="shared" si="62"/>
        <v>70.222000000000008</v>
      </c>
      <c r="G682" s="122">
        <f t="shared" si="63"/>
        <v>0.49084280600721192</v>
      </c>
      <c r="H682" s="128">
        <f t="shared" si="64"/>
        <v>74322.436000000016</v>
      </c>
      <c r="I682" s="122">
        <f t="shared" si="65"/>
        <v>-0.22987029809621365</v>
      </c>
      <c r="J682" s="128">
        <f t="shared" si="66"/>
        <v>98.664918634928142</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0.15465517241379309</v>
      </c>
      <c r="F683" s="128">
        <f t="shared" si="62"/>
        <v>22.424999999999997</v>
      </c>
      <c r="G683" s="122">
        <f t="shared" si="63"/>
        <v>0.15294567356589048</v>
      </c>
      <c r="H683" s="128">
        <f t="shared" si="64"/>
        <v>23158.728000000003</v>
      </c>
      <c r="I683" s="122">
        <f t="shared" si="65"/>
        <v>3.4673777342168179E-2</v>
      </c>
      <c r="J683" s="128">
        <f t="shared" si="66"/>
        <v>101.11771638127844</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9.4986206896551725E-2</v>
      </c>
      <c r="F684" s="128">
        <f t="shared" si="62"/>
        <v>13.773</v>
      </c>
      <c r="G684" s="122">
        <f t="shared" si="63"/>
        <v>0.10008714287601209</v>
      </c>
      <c r="H684" s="128">
        <f t="shared" si="64"/>
        <v>15154.994999999999</v>
      </c>
      <c r="I684" s="122">
        <f t="shared" si="65"/>
        <v>-0.16023003922654502</v>
      </c>
      <c r="J684" s="128">
        <f t="shared" si="66"/>
        <v>94.903505252638297</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0.3056965517241379</v>
      </c>
      <c r="F685" s="128">
        <f t="shared" si="62"/>
        <v>44.325999999999993</v>
      </c>
      <c r="G685" s="122">
        <f t="shared" si="63"/>
        <v>0.30890505752288366</v>
      </c>
      <c r="H685" s="128">
        <f t="shared" si="64"/>
        <v>46773.786</v>
      </c>
      <c r="I685" s="122">
        <f t="shared" si="65"/>
        <v>0.1339024238846043</v>
      </c>
      <c r="J685" s="128">
        <f t="shared" si="66"/>
        <v>98.961329469813535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0.11591724137931034</v>
      </c>
      <c r="F686" s="128">
        <f t="shared" si="62"/>
        <v>16.808</v>
      </c>
      <c r="G686" s="122">
        <f t="shared" si="63"/>
        <v>0.12977416159241306</v>
      </c>
      <c r="H686" s="128">
        <f t="shared" si="64"/>
        <v>19650.144</v>
      </c>
      <c r="I686" s="122">
        <f t="shared" si="65"/>
        <v>-0.29488981010150384</v>
      </c>
      <c r="J686" s="128">
        <f t="shared" si="66"/>
        <v>89.32228107423748</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0.20648275862068963</v>
      </c>
      <c r="F687" s="128">
        <f t="shared" si="62"/>
        <v>29.939999999999998</v>
      </c>
      <c r="G687" s="122">
        <f t="shared" si="63"/>
        <v>0.21741416476244571</v>
      </c>
      <c r="H687" s="128">
        <f t="shared" si="64"/>
        <v>32920.418000000005</v>
      </c>
      <c r="I687" s="122">
        <f t="shared" si="65"/>
        <v>-0.29172531752171549</v>
      </c>
      <c r="J687" s="128">
        <f t="shared" si="66"/>
        <v>94.972081900137411</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0.17270344827586206</v>
      </c>
      <c r="F688" s="128">
        <f t="shared" si="62"/>
        <v>25.041999999999998</v>
      </c>
      <c r="G688" s="122">
        <f t="shared" si="63"/>
        <v>0.17691084943665877</v>
      </c>
      <c r="H688" s="128">
        <f t="shared" si="64"/>
        <v>26787.486999999997</v>
      </c>
      <c r="I688" s="122">
        <f t="shared" si="65"/>
        <v>-0.23186256727025639</v>
      </c>
      <c r="J688" s="128">
        <f t="shared" si="66"/>
        <v>97.621739325657856</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0.68145517241379294</v>
      </c>
      <c r="F689" s="128">
        <f t="shared" si="62"/>
        <v>98.810999999999979</v>
      </c>
      <c r="G689" s="122">
        <f t="shared" si="63"/>
        <v>0.67472067389610213</v>
      </c>
      <c r="H689" s="128">
        <f t="shared" si="64"/>
        <v>102164.855</v>
      </c>
      <c r="I689" s="122">
        <f t="shared" si="65"/>
        <v>0.22629145052166819</v>
      </c>
      <c r="J689" s="128">
        <f t="shared" si="66"/>
        <v>100.99811652113802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7.5262068965517237E-2</v>
      </c>
      <c r="F690" s="128">
        <f t="shared" si="62"/>
        <v>10.913</v>
      </c>
      <c r="G690" s="122">
        <f t="shared" si="63"/>
        <v>8.4455011953664685E-2</v>
      </c>
      <c r="H690" s="128">
        <f t="shared" si="64"/>
        <v>12788.009</v>
      </c>
      <c r="I690" s="122">
        <f t="shared" si="65"/>
        <v>-0.31026902819911056</v>
      </c>
      <c r="J690" s="128">
        <f t="shared" si="66"/>
        <v>89.114982313671263</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5.3675862068965512E-2</v>
      </c>
      <c r="F691" s="128">
        <f t="shared" si="62"/>
        <v>7.7829999999999995</v>
      </c>
      <c r="G691" s="122">
        <f t="shared" si="63"/>
        <v>6.3944293280851675E-2</v>
      </c>
      <c r="H691" s="128">
        <f t="shared" si="64"/>
        <v>9682.3169999999991</v>
      </c>
      <c r="I691" s="122">
        <f t="shared" si="65"/>
        <v>-0.31589063262942491</v>
      </c>
      <c r="J691" s="128">
        <f t="shared" si="66"/>
        <v>83.941598718143823</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0.38739310344827588</v>
      </c>
      <c r="F692" s="128">
        <f t="shared" si="62"/>
        <v>56.172000000000004</v>
      </c>
      <c r="G692" s="122">
        <f t="shared" si="63"/>
        <v>0.38332367353947355</v>
      </c>
      <c r="H692" s="128">
        <f t="shared" si="64"/>
        <v>58042.104000000007</v>
      </c>
      <c r="I692" s="122">
        <f t="shared" si="65"/>
        <v>0.20086741025728636</v>
      </c>
      <c r="J692" s="128">
        <f t="shared" si="66"/>
        <v>101.06161716317352</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0.11522068965517242</v>
      </c>
      <c r="F693" s="128">
        <f t="shared" si="62"/>
        <v>16.707000000000001</v>
      </c>
      <c r="G693" s="122">
        <f t="shared" si="63"/>
        <v>0.12258417097042625</v>
      </c>
      <c r="H693" s="128">
        <f t="shared" si="64"/>
        <v>18561.45</v>
      </c>
      <c r="I693" s="122">
        <f t="shared" si="65"/>
        <v>-0.40446494706340641</v>
      </c>
      <c r="J693" s="128">
        <f t="shared" si="66"/>
        <v>93.993122230250847</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0.41116551724137929</v>
      </c>
      <c r="F694" s="128">
        <f t="shared" si="62"/>
        <v>59.619</v>
      </c>
      <c r="G694" s="122">
        <f t="shared" si="63"/>
        <v>0.39859698318561859</v>
      </c>
      <c r="H694" s="128">
        <f t="shared" si="64"/>
        <v>60354.757999999994</v>
      </c>
      <c r="I694" s="122">
        <f t="shared" si="65"/>
        <v>0.30120928983782969</v>
      </c>
      <c r="J694" s="128">
        <f t="shared" si="66"/>
        <v>103.15319347259279</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0.31267586206896558</v>
      </c>
      <c r="F695" s="128">
        <f t="shared" si="62"/>
        <v>45.338000000000008</v>
      </c>
      <c r="G695" s="122">
        <f t="shared" si="63"/>
        <v>0.31310775469230873</v>
      </c>
      <c r="H695" s="128">
        <f t="shared" si="64"/>
        <v>47410.15</v>
      </c>
      <c r="I695" s="122">
        <f t="shared" si="65"/>
        <v>-8.2285835443352051E-2</v>
      </c>
      <c r="J695" s="128">
        <f t="shared" si="66"/>
        <v>99.862062623211756</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0.33262758620689659</v>
      </c>
      <c r="F696" s="128">
        <f t="shared" si="62"/>
        <v>48.231000000000002</v>
      </c>
      <c r="G696" s="122">
        <f t="shared" si="63"/>
        <v>0.33221966344820303</v>
      </c>
      <c r="H696" s="128">
        <f t="shared" si="64"/>
        <v>50304.037000000004</v>
      </c>
      <c r="I696" s="122">
        <f t="shared" si="65"/>
        <v>-3.9708401605903195E-3</v>
      </c>
      <c r="J696" s="128">
        <f t="shared" si="66"/>
        <v>100.12278706036228</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0.12214482758620689</v>
      </c>
      <c r="F697" s="128">
        <f t="shared" si="62"/>
        <v>17.710999999999999</v>
      </c>
      <c r="G697" s="122">
        <f t="shared" si="63"/>
        <v>0.12519890633874442</v>
      </c>
      <c r="H697" s="128">
        <f t="shared" si="64"/>
        <v>18957.368000000002</v>
      </c>
      <c r="I697" s="122">
        <f t="shared" si="65"/>
        <v>-0.26423984089450703</v>
      </c>
      <c r="J697" s="128">
        <f t="shared" si="66"/>
        <v>97.560618665250743</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8.7517241379310343E-2</v>
      </c>
      <c r="F698" s="128">
        <f t="shared" si="62"/>
        <v>12.69</v>
      </c>
      <c r="G698" s="122">
        <f t="shared" si="63"/>
        <v>8.8963102141092862E-2</v>
      </c>
      <c r="H698" s="128">
        <f t="shared" si="64"/>
        <v>13470.614999999998</v>
      </c>
      <c r="I698" s="122">
        <f t="shared" si="65"/>
        <v>-0.1786512643323025</v>
      </c>
      <c r="J698" s="128">
        <f t="shared" si="66"/>
        <v>98.37476355142222</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0.2215379310344828</v>
      </c>
      <c r="F699" s="128">
        <f t="shared" si="62"/>
        <v>32.123000000000005</v>
      </c>
      <c r="G699" s="122">
        <f t="shared" si="63"/>
        <v>0.22123551361132757</v>
      </c>
      <c r="H699" s="128">
        <f t="shared" si="64"/>
        <v>33499.038999999997</v>
      </c>
      <c r="I699" s="122">
        <f t="shared" si="65"/>
        <v>4.2525714236402119E-2</v>
      </c>
      <c r="J699" s="128">
        <f t="shared" si="66"/>
        <v>100.13669479109333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0.15283448275862069</v>
      </c>
      <c r="F700" s="128">
        <f t="shared" si="62"/>
        <v>22.160999999999998</v>
      </c>
      <c r="G700" s="122">
        <f t="shared" si="63"/>
        <v>0.1643159531891849</v>
      </c>
      <c r="H700" s="128">
        <f t="shared" si="64"/>
        <v>24880.393</v>
      </c>
      <c r="I700" s="122">
        <f t="shared" si="65"/>
        <v>-0.40848467356082213</v>
      </c>
      <c r="J700" s="128">
        <f t="shared" si="66"/>
        <v>93.012564995837593</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0.38317241379310341</v>
      </c>
      <c r="F701" s="128">
        <f t="shared" si="62"/>
        <v>55.559999999999995</v>
      </c>
      <c r="G701" s="122">
        <f t="shared" si="63"/>
        <v>0.38261084547411794</v>
      </c>
      <c r="H701" s="128">
        <f t="shared" si="64"/>
        <v>57934.168999999994</v>
      </c>
      <c r="I701" s="122">
        <f t="shared" si="65"/>
        <v>2.0612893792222298E-2</v>
      </c>
      <c r="J701" s="128">
        <f t="shared" si="66"/>
        <v>100.14677271322239</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0.27511034482758623</v>
      </c>
      <c r="F702" s="128">
        <f t="shared" si="62"/>
        <v>39.891000000000005</v>
      </c>
      <c r="G702" s="122">
        <f t="shared" si="63"/>
        <v>0.27616393691635083</v>
      </c>
      <c r="H702" s="128">
        <f t="shared" si="64"/>
        <v>41816.191000000006</v>
      </c>
      <c r="I702" s="122">
        <f t="shared" si="65"/>
        <v>-2.1654314675490702E-2</v>
      </c>
      <c r="J702" s="128">
        <f t="shared" si="66"/>
        <v>99.618490342899577</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0.39428275862068968</v>
      </c>
      <c r="F703" s="128">
        <f t="shared" si="62"/>
        <v>57.171000000000006</v>
      </c>
      <c r="G703" s="122">
        <f t="shared" si="63"/>
        <v>0.40443441995007201</v>
      </c>
      <c r="H703" s="128">
        <f t="shared" si="64"/>
        <v>61238.651000000005</v>
      </c>
      <c r="I703" s="122">
        <f t="shared" si="65"/>
        <v>-0.30711601400410216</v>
      </c>
      <c r="J703" s="128">
        <f t="shared" si="66"/>
        <v>97.489911632487775</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0.11980000000000002</v>
      </c>
      <c r="F704" s="128">
        <f t="shared" si="62"/>
        <v>17.371000000000002</v>
      </c>
      <c r="G704" s="122">
        <f t="shared" si="63"/>
        <v>0.11963086290929742</v>
      </c>
      <c r="H704" s="128">
        <f t="shared" si="64"/>
        <v>18114.265999999996</v>
      </c>
      <c r="I704" s="122">
        <f t="shared" si="65"/>
        <v>-9.2143575596594959E-2</v>
      </c>
      <c r="J704" s="128">
        <f t="shared" si="66"/>
        <v>100.14138248825542</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9.8048275862068976E-2</v>
      </c>
      <c r="F705" s="128">
        <f t="shared" si="62"/>
        <v>14.217000000000001</v>
      </c>
      <c r="G705" s="122">
        <f t="shared" si="63"/>
        <v>0.10519016893632196</v>
      </c>
      <c r="H705" s="128">
        <f t="shared" si="64"/>
        <v>15927.684999999999</v>
      </c>
      <c r="I705" s="122">
        <f t="shared" si="65"/>
        <v>-0.57343504571495219</v>
      </c>
      <c r="J705" s="128">
        <f t="shared" si="66"/>
        <v>93.210493769074162</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0.27230344827586206</v>
      </c>
      <c r="F706" s="128">
        <f t="shared" si="62"/>
        <v>39.484000000000002</v>
      </c>
      <c r="G706" s="122">
        <f t="shared" si="63"/>
        <v>0.2671565599862632</v>
      </c>
      <c r="H706" s="128">
        <f t="shared" si="64"/>
        <v>40452.311999999998</v>
      </c>
      <c r="I706" s="122">
        <f t="shared" si="65"/>
        <v>0.28664042050515598</v>
      </c>
      <c r="J706" s="128">
        <f t="shared" si="66"/>
        <v>101.92654385498284</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0.12142758620689655</v>
      </c>
      <c r="F707" s="128">
        <f t="shared" si="62"/>
        <v>17.606999999999999</v>
      </c>
      <c r="G707" s="122">
        <f t="shared" si="63"/>
        <v>0.13528277351437742</v>
      </c>
      <c r="H707" s="128">
        <f t="shared" si="64"/>
        <v>20484.246999999999</v>
      </c>
      <c r="I707" s="122">
        <f t="shared" si="65"/>
        <v>-0.3742208222034239</v>
      </c>
      <c r="J707" s="128">
        <f t="shared" si="66"/>
        <v>89.758350640254719</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0.25693103448275861</v>
      </c>
      <c r="F708" s="128">
        <f t="shared" si="62"/>
        <v>37.255000000000003</v>
      </c>
      <c r="G708" s="122">
        <f t="shared" si="63"/>
        <v>0.25977146706468185</v>
      </c>
      <c r="H708" s="128">
        <f t="shared" si="64"/>
        <v>39334.075999999994</v>
      </c>
      <c r="I708" s="122">
        <f t="shared" si="65"/>
        <v>-0.16752033211197861</v>
      </c>
      <c r="J708" s="128">
        <f t="shared" si="66"/>
        <v>98.906564830225946</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47.559999999999995</v>
      </c>
      <c r="G709" s="122">
        <f t="shared" si="63"/>
        <v>0.3279999999999999</v>
      </c>
      <c r="H709" s="128">
        <f t="shared" si="64"/>
        <v>49665.103999999985</v>
      </c>
      <c r="I709" s="122">
        <f t="shared" si="65"/>
        <v>0.11127539876292006</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0.24766896551724138</v>
      </c>
      <c r="F710" s="128">
        <f t="shared" si="62"/>
        <v>35.911999999999999</v>
      </c>
      <c r="G710" s="122">
        <f t="shared" si="63"/>
        <v>0.26457038132850774</v>
      </c>
      <c r="H710" s="128">
        <f t="shared" si="64"/>
        <v>40060.717999999986</v>
      </c>
      <c r="I710" s="122">
        <f t="shared" si="65"/>
        <v>-0.40778114782773639</v>
      </c>
      <c r="J710" s="128">
        <f t="shared" si="66"/>
        <v>93.611750594908628</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0.17868965517241378</v>
      </c>
      <c r="F711" s="128">
        <f t="shared" si="62"/>
        <v>25.91</v>
      </c>
      <c r="G711" s="122">
        <f t="shared" si="63"/>
        <v>0.18042624390759351</v>
      </c>
      <c r="H711" s="128">
        <f t="shared" si="64"/>
        <v>27319.780999999995</v>
      </c>
      <c r="I711" s="122">
        <f t="shared" si="65"/>
        <v>-0.13839092513922316</v>
      </c>
      <c r="J711" s="128">
        <f t="shared" si="66"/>
        <v>99.037507683156591</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0.13470344827586209</v>
      </c>
      <c r="F712" s="128">
        <f t="shared" si="62"/>
        <v>19.532000000000004</v>
      </c>
      <c r="G712" s="122">
        <f t="shared" si="63"/>
        <v>0.13837495542141623</v>
      </c>
      <c r="H712" s="128">
        <f t="shared" si="64"/>
        <v>20952.459000000003</v>
      </c>
      <c r="I712" s="122">
        <f t="shared" si="65"/>
        <v>-0.24072182193568337</v>
      </c>
      <c r="J712" s="128">
        <f t="shared" si="66"/>
        <v>97.346696781673614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0.26806206896551721</v>
      </c>
      <c r="F713" s="128">
        <f t="shared" ref="F713:F776" si="68">SUMPRODUCT($K$2:$AI$2,$K713:$AI713)</f>
        <v>38.868999999999993</v>
      </c>
      <c r="G713" s="122">
        <f t="shared" ref="G713:G776" si="69">SUMPRODUCT($K$3:$AI$3,$K713:$AI713)/$J$3</f>
        <v>0.26054920815226729</v>
      </c>
      <c r="H713" s="128">
        <f t="shared" ref="H713:H776" si="70">SUMPRODUCT($K$3:$AI$3,$K713:$AI713)</f>
        <v>39451.840000000004</v>
      </c>
      <c r="I713" s="122">
        <f t="shared" ref="I713:I776" si="71">CORREL($K$4:$AI$4,$K713:$AI713)</f>
        <v>0.30969898045899397</v>
      </c>
      <c r="J713" s="128">
        <f t="shared" si="66"/>
        <v>102.88347098290139</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0.10588275862068966</v>
      </c>
      <c r="F714" s="128">
        <f t="shared" si="68"/>
        <v>15.353000000000002</v>
      </c>
      <c r="G714" s="122">
        <f t="shared" si="69"/>
        <v>0.13067077890343293</v>
      </c>
      <c r="H714" s="128">
        <f t="shared" si="70"/>
        <v>19785.908000000007</v>
      </c>
      <c r="I714" s="122">
        <f t="shared" si="71"/>
        <v>-0.48848457805977141</v>
      </c>
      <c r="J714" s="128">
        <f t="shared" ref="J714:J777" si="72">$E714/$G714*100</f>
        <v>81.030173317431689</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0.32374482758620693</v>
      </c>
      <c r="F715" s="128">
        <f t="shared" si="68"/>
        <v>46.943000000000005</v>
      </c>
      <c r="G715" s="122">
        <f t="shared" si="69"/>
        <v>0.32287676498170631</v>
      </c>
      <c r="H715" s="128">
        <f t="shared" si="70"/>
        <v>48889.354000000007</v>
      </c>
      <c r="I715" s="122">
        <f t="shared" si="71"/>
        <v>-6.3838510397115644E-4</v>
      </c>
      <c r="J715" s="128">
        <f t="shared" si="72"/>
        <v>100.26885260837825</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0.19251034482758625</v>
      </c>
      <c r="F716" s="128">
        <f t="shared" si="68"/>
        <v>27.914000000000005</v>
      </c>
      <c r="G716" s="122">
        <f t="shared" si="69"/>
        <v>0.2048079686695109</v>
      </c>
      <c r="H716" s="128">
        <f t="shared" si="70"/>
        <v>31011.613000000001</v>
      </c>
      <c r="I716" s="122">
        <f t="shared" si="71"/>
        <v>-0.50059319456264451</v>
      </c>
      <c r="J716" s="128">
        <f t="shared" si="72"/>
        <v>93.995534489300681</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0.28644827586206895</v>
      </c>
      <c r="F717" s="128">
        <f t="shared" si="68"/>
        <v>41.534999999999997</v>
      </c>
      <c r="G717" s="122">
        <f t="shared" si="69"/>
        <v>0.29666543607761292</v>
      </c>
      <c r="H717" s="128">
        <f t="shared" si="70"/>
        <v>44920.486999999994</v>
      </c>
      <c r="I717" s="122">
        <f t="shared" si="71"/>
        <v>-0.30451475480816481</v>
      </c>
      <c r="J717" s="128">
        <f t="shared" si="72"/>
        <v>96.55599912459266</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6.6220689655172429E-2</v>
      </c>
      <c r="F718" s="128">
        <f t="shared" si="68"/>
        <v>9.6020000000000021</v>
      </c>
      <c r="G718" s="122">
        <f t="shared" si="69"/>
        <v>7.7452898598581399E-2</v>
      </c>
      <c r="H718" s="128">
        <f t="shared" si="70"/>
        <v>11727.762999999999</v>
      </c>
      <c r="I718" s="122">
        <f t="shared" si="71"/>
        <v>-0.55162196918893447</v>
      </c>
      <c r="J718" s="128">
        <f t="shared" si="72"/>
        <v>85.498013442179044</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7.8510344827586204E-2</v>
      </c>
      <c r="F719" s="128">
        <f t="shared" si="68"/>
        <v>11.384</v>
      </c>
      <c r="G719" s="122">
        <f t="shared" si="69"/>
        <v>8.593897026773567E-2</v>
      </c>
      <c r="H719" s="128">
        <f t="shared" si="70"/>
        <v>13012.707</v>
      </c>
      <c r="I719" s="122">
        <f t="shared" si="71"/>
        <v>-0.38413138087744514</v>
      </c>
      <c r="J719" s="128">
        <f t="shared" si="72"/>
        <v>91.355929193698486</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0.3382551724137931</v>
      </c>
      <c r="F720" s="128">
        <f t="shared" si="68"/>
        <v>49.046999999999997</v>
      </c>
      <c r="G720" s="122">
        <f t="shared" si="69"/>
        <v>0.33061115587314588</v>
      </c>
      <c r="H720" s="128">
        <f t="shared" si="70"/>
        <v>50060.480000000003</v>
      </c>
      <c r="I720" s="122">
        <f t="shared" si="71"/>
        <v>8.9442471122260503E-2</v>
      </c>
      <c r="J720" s="128">
        <f t="shared" si="72"/>
        <v>102.31208669303955</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9.7848275862068956E-2</v>
      </c>
      <c r="F721" s="128">
        <f t="shared" si="68"/>
        <v>14.187999999999999</v>
      </c>
      <c r="G721" s="122">
        <f t="shared" si="69"/>
        <v>0.1085074561809032</v>
      </c>
      <c r="H721" s="128">
        <f t="shared" si="70"/>
        <v>16429.982</v>
      </c>
      <c r="I721" s="122">
        <f t="shared" si="71"/>
        <v>-0.57194114028440979</v>
      </c>
      <c r="J721" s="128">
        <f t="shared" si="72"/>
        <v>90.176545747175837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0.34639310344827584</v>
      </c>
      <c r="F722" s="128">
        <f t="shared" si="68"/>
        <v>50.226999999999997</v>
      </c>
      <c r="G722" s="122">
        <f t="shared" si="69"/>
        <v>0.34698722741021543</v>
      </c>
      <c r="H722" s="128">
        <f t="shared" si="70"/>
        <v>52540.112000000001</v>
      </c>
      <c r="I722" s="122">
        <f t="shared" si="71"/>
        <v>-9.792052777473359E-2</v>
      </c>
      <c r="J722" s="128">
        <f t="shared" si="72"/>
        <v>99.828776417399027</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0.40454482758620691</v>
      </c>
      <c r="F723" s="128">
        <f t="shared" si="68"/>
        <v>58.659000000000006</v>
      </c>
      <c r="G723" s="122">
        <f t="shared" si="69"/>
        <v>0.39920260471014019</v>
      </c>
      <c r="H723" s="128">
        <f t="shared" si="70"/>
        <v>60446.460000000006</v>
      </c>
      <c r="I723" s="122">
        <f t="shared" si="71"/>
        <v>0.28869161435464574</v>
      </c>
      <c r="J723" s="128">
        <f t="shared" si="72"/>
        <v>101.33822345170962</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0.18162758620689654</v>
      </c>
      <c r="F724" s="128">
        <f t="shared" si="68"/>
        <v>26.335999999999999</v>
      </c>
      <c r="G724" s="122">
        <f t="shared" si="69"/>
        <v>0.19671301958815995</v>
      </c>
      <c r="H724" s="128">
        <f t="shared" si="70"/>
        <v>29785.892000000003</v>
      </c>
      <c r="I724" s="122">
        <f t="shared" si="71"/>
        <v>-0.38188112265603968</v>
      </c>
      <c r="J724" s="128">
        <f t="shared" si="72"/>
        <v>92.331248123359401</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0.11773793103448278</v>
      </c>
      <c r="F725" s="128">
        <f t="shared" si="68"/>
        <v>17.072000000000003</v>
      </c>
      <c r="G725" s="122">
        <f t="shared" si="69"/>
        <v>0.11830275132414905</v>
      </c>
      <c r="H725" s="128">
        <f t="shared" si="70"/>
        <v>17913.166000000001</v>
      </c>
      <c r="I725" s="122">
        <f t="shared" si="71"/>
        <v>-0.10590586149291757</v>
      </c>
      <c r="J725" s="128">
        <f t="shared" si="72"/>
        <v>99.522563690747418</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5.6186206896551724E-2</v>
      </c>
      <c r="F726" s="128">
        <f t="shared" si="68"/>
        <v>8.1470000000000002</v>
      </c>
      <c r="G726" s="122">
        <f t="shared" si="69"/>
        <v>6.469752605370567E-2</v>
      </c>
      <c r="H726" s="128">
        <f t="shared" si="70"/>
        <v>9796.3700000000044</v>
      </c>
      <c r="I726" s="122">
        <f t="shared" si="71"/>
        <v>-0.40807199645504794</v>
      </c>
      <c r="J726" s="128">
        <f t="shared" si="72"/>
        <v>86.844444175363577</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0.25206206896551725</v>
      </c>
      <c r="F727" s="128">
        <f t="shared" si="68"/>
        <v>36.548999999999999</v>
      </c>
      <c r="G727" s="122">
        <f t="shared" si="69"/>
        <v>0.24892236061762804</v>
      </c>
      <c r="H727" s="128">
        <f t="shared" si="70"/>
        <v>37691.326000000001</v>
      </c>
      <c r="I727" s="122">
        <f t="shared" si="71"/>
        <v>0.17361014133912547</v>
      </c>
      <c r="J727" s="128">
        <f t="shared" si="72"/>
        <v>101.26132033301425</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0.12519999999999998</v>
      </c>
      <c r="F728" s="128">
        <f t="shared" si="68"/>
        <v>18.153999999999996</v>
      </c>
      <c r="G728" s="122">
        <f t="shared" si="69"/>
        <v>0.14502487815187098</v>
      </c>
      <c r="H728" s="128">
        <f t="shared" si="70"/>
        <v>21959.377</v>
      </c>
      <c r="I728" s="122">
        <f t="shared" si="71"/>
        <v>-0.64017522105383462</v>
      </c>
      <c r="J728" s="128">
        <f t="shared" si="72"/>
        <v>86.330015646618747</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0.17510344827586208</v>
      </c>
      <c r="F729" s="128">
        <f t="shared" si="68"/>
        <v>25.39</v>
      </c>
      <c r="G729" s="122">
        <f t="shared" si="69"/>
        <v>0.18617647175368846</v>
      </c>
      <c r="H729" s="128">
        <f t="shared" si="70"/>
        <v>28190.468999999997</v>
      </c>
      <c r="I729" s="122">
        <f t="shared" si="71"/>
        <v>-0.40793118864292394</v>
      </c>
      <c r="J729" s="128">
        <f t="shared" si="72"/>
        <v>94.052404488320093</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0.33176551724137926</v>
      </c>
      <c r="F730" s="128">
        <f t="shared" si="68"/>
        <v>48.105999999999995</v>
      </c>
      <c r="G730" s="122">
        <f t="shared" si="69"/>
        <v>0.32989783249019261</v>
      </c>
      <c r="H730" s="128">
        <f t="shared" si="70"/>
        <v>49952.469999999987</v>
      </c>
      <c r="I730" s="122">
        <f t="shared" si="71"/>
        <v>0.24984104497907561</v>
      </c>
      <c r="J730" s="128">
        <f t="shared" si="72"/>
        <v>100.56614035232928</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0.14915862068965519</v>
      </c>
      <c r="F731" s="128">
        <f t="shared" si="68"/>
        <v>21.628</v>
      </c>
      <c r="G731" s="122">
        <f t="shared" si="69"/>
        <v>0.15986944748973039</v>
      </c>
      <c r="H731" s="128">
        <f t="shared" si="70"/>
        <v>24207.111999999997</v>
      </c>
      <c r="I731" s="122">
        <f t="shared" si="71"/>
        <v>-0.33196079771781728</v>
      </c>
      <c r="J731" s="128">
        <f t="shared" si="72"/>
        <v>93.300266581103159</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0.12330344827586205</v>
      </c>
      <c r="F732" s="128">
        <f t="shared" si="68"/>
        <v>17.878999999999998</v>
      </c>
      <c r="G732" s="122">
        <f t="shared" si="69"/>
        <v>0.12546818079752736</v>
      </c>
      <c r="H732" s="128">
        <f t="shared" si="70"/>
        <v>18998.141</v>
      </c>
      <c r="I732" s="122">
        <f t="shared" si="71"/>
        <v>-0.18711074765933106</v>
      </c>
      <c r="J732" s="128">
        <f t="shared" si="72"/>
        <v>98.274676090857952</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7.041379310344828E-2</v>
      </c>
      <c r="F733" s="128">
        <f t="shared" si="68"/>
        <v>10.210000000000001</v>
      </c>
      <c r="G733" s="122">
        <f t="shared" si="69"/>
        <v>8.419647598039863E-2</v>
      </c>
      <c r="H733" s="128">
        <f t="shared" si="70"/>
        <v>12748.861999999999</v>
      </c>
      <c r="I733" s="122">
        <f t="shared" si="71"/>
        <v>-0.41411453380044855</v>
      </c>
      <c r="J733" s="128">
        <f t="shared" si="72"/>
        <v>83.63033284176997</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0.28555172413793106</v>
      </c>
      <c r="F734" s="128">
        <f t="shared" si="68"/>
        <v>41.405000000000001</v>
      </c>
      <c r="G734" s="122">
        <f t="shared" si="69"/>
        <v>0.28258459364144289</v>
      </c>
      <c r="H734" s="128">
        <f t="shared" si="70"/>
        <v>42788.394</v>
      </c>
      <c r="I734" s="122">
        <f t="shared" si="71"/>
        <v>0.2046181110629807</v>
      </c>
      <c r="J734" s="128">
        <f t="shared" si="72"/>
        <v>101.04999726214834</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0.11490344827586206</v>
      </c>
      <c r="F735" s="128">
        <f t="shared" si="68"/>
        <v>16.660999999999998</v>
      </c>
      <c r="G735" s="122">
        <f t="shared" si="69"/>
        <v>0.13194385740136577</v>
      </c>
      <c r="H735" s="128">
        <f t="shared" si="70"/>
        <v>19978.675000000003</v>
      </c>
      <c r="I735" s="122">
        <f t="shared" si="71"/>
        <v>-0.58619896005494365</v>
      </c>
      <c r="J735" s="128">
        <f t="shared" si="72"/>
        <v>87.085106149604414</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0.15785517241379313</v>
      </c>
      <c r="F736" s="128">
        <f t="shared" si="68"/>
        <v>22.889000000000003</v>
      </c>
      <c r="G736" s="122">
        <f t="shared" si="69"/>
        <v>0.15833903498923507</v>
      </c>
      <c r="H736" s="128">
        <f t="shared" si="70"/>
        <v>23975.379999999997</v>
      </c>
      <c r="I736" s="122">
        <f t="shared" si="71"/>
        <v>-0.15015914029829266</v>
      </c>
      <c r="J736" s="128">
        <f t="shared" si="72"/>
        <v>99.694413588238149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0.3350275862068966</v>
      </c>
      <c r="F737" s="128">
        <f t="shared" si="68"/>
        <v>48.579000000000008</v>
      </c>
      <c r="G737" s="122">
        <f t="shared" si="69"/>
        <v>0.34081952608012261</v>
      </c>
      <c r="H737" s="128">
        <f t="shared" si="70"/>
        <v>51606.21100000001</v>
      </c>
      <c r="I737" s="122">
        <f t="shared" si="71"/>
        <v>-0.53718222241380087</v>
      </c>
      <c r="J737" s="128">
        <f t="shared" si="72"/>
        <v>98.300584494133588</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0.12613103448275864</v>
      </c>
      <c r="F738" s="128">
        <f t="shared" si="68"/>
        <v>18.289000000000001</v>
      </c>
      <c r="G738" s="122">
        <f t="shared" si="69"/>
        <v>0.13635696548626974</v>
      </c>
      <c r="H738" s="128">
        <f t="shared" si="70"/>
        <v>20646.898999999994</v>
      </c>
      <c r="I738" s="122">
        <f t="shared" si="71"/>
        <v>-0.36326186544536671</v>
      </c>
      <c r="J738" s="128">
        <f t="shared" si="72"/>
        <v>92.500617062689926</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0.15622758620689656</v>
      </c>
      <c r="F739" s="128">
        <f t="shared" si="68"/>
        <v>22.653000000000002</v>
      </c>
      <c r="G739" s="122">
        <f t="shared" si="69"/>
        <v>0.15690137235995719</v>
      </c>
      <c r="H739" s="128">
        <f t="shared" si="70"/>
        <v>23757.691999999999</v>
      </c>
      <c r="I739" s="122">
        <f t="shared" si="71"/>
        <v>-9.3069470098811016E-2</v>
      </c>
      <c r="J739" s="128">
        <f t="shared" si="72"/>
        <v>99.570567074764099</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9.3296551724137936E-2</v>
      </c>
      <c r="F740" s="128">
        <f t="shared" si="68"/>
        <v>13.528</v>
      </c>
      <c r="G740" s="122">
        <f t="shared" si="69"/>
        <v>0.10558815332391129</v>
      </c>
      <c r="H740" s="128">
        <f t="shared" si="70"/>
        <v>15987.947</v>
      </c>
      <c r="I740" s="122">
        <f t="shared" si="71"/>
        <v>-0.51079668430986525</v>
      </c>
      <c r="J740" s="128">
        <f t="shared" si="72"/>
        <v>88.358919809813713</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0.243848275862069</v>
      </c>
      <c r="F741" s="128">
        <f t="shared" si="68"/>
        <v>35.358000000000004</v>
      </c>
      <c r="G741" s="122">
        <f t="shared" si="69"/>
        <v>0.24501748801331411</v>
      </c>
      <c r="H741" s="128">
        <f t="shared" si="70"/>
        <v>37100.057999999997</v>
      </c>
      <c r="I741" s="122">
        <f t="shared" si="71"/>
        <v>-8.6155057984962299E-2</v>
      </c>
      <c r="J741" s="128">
        <f t="shared" si="72"/>
        <v>99.522804612550118</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0.1047103448275862</v>
      </c>
      <c r="F742" s="128">
        <f t="shared" si="68"/>
        <v>15.183</v>
      </c>
      <c r="G742" s="122">
        <f t="shared" si="69"/>
        <v>0.12284762049426093</v>
      </c>
      <c r="H742" s="128">
        <f t="shared" si="70"/>
        <v>18601.341</v>
      </c>
      <c r="I742" s="122">
        <f t="shared" si="71"/>
        <v>-0.52647700742460468</v>
      </c>
      <c r="J742" s="128">
        <f t="shared" si="72"/>
        <v>85.235956875923335</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0.16117241379310349</v>
      </c>
      <c r="F743" s="128">
        <f t="shared" si="68"/>
        <v>23.370000000000005</v>
      </c>
      <c r="G743" s="122">
        <f t="shared" si="69"/>
        <v>0.16399680355043655</v>
      </c>
      <c r="H743" s="128">
        <f t="shared" si="70"/>
        <v>24832.068000000003</v>
      </c>
      <c r="I743" s="122">
        <f t="shared" si="71"/>
        <v>-0.19087027472534029</v>
      </c>
      <c r="J743" s="128">
        <f t="shared" si="72"/>
        <v>98.277777556521443</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0.25353793103448274</v>
      </c>
      <c r="F744" s="128">
        <f t="shared" si="68"/>
        <v>36.762999999999998</v>
      </c>
      <c r="G744" s="122">
        <f t="shared" si="69"/>
        <v>0.25529540741523465</v>
      </c>
      <c r="H744" s="128">
        <f t="shared" si="70"/>
        <v>38656.32</v>
      </c>
      <c r="I744" s="122">
        <f t="shared" si="71"/>
        <v>-0.17415517819062271</v>
      </c>
      <c r="J744" s="128">
        <f t="shared" si="72"/>
        <v>99.311591070695059</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0.11023448275862069</v>
      </c>
      <c r="F745" s="128">
        <f t="shared" si="68"/>
        <v>15.984</v>
      </c>
      <c r="G745" s="122">
        <f t="shared" si="69"/>
        <v>0.1139719518155041</v>
      </c>
      <c r="H745" s="128">
        <f t="shared" si="70"/>
        <v>17257.404999999999</v>
      </c>
      <c r="I745" s="122">
        <f t="shared" si="71"/>
        <v>-0.32991114943805899</v>
      </c>
      <c r="J745" s="128">
        <f t="shared" si="72"/>
        <v>96.720711545825282</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6.6827586206896564E-2</v>
      </c>
      <c r="F746" s="128">
        <f t="shared" si="68"/>
        <v>9.6900000000000013</v>
      </c>
      <c r="G746" s="122">
        <f t="shared" si="69"/>
        <v>7.5969785626543759E-2</v>
      </c>
      <c r="H746" s="128">
        <f t="shared" si="70"/>
        <v>11503.193000000003</v>
      </c>
      <c r="I746" s="122">
        <f t="shared" si="71"/>
        <v>-0.41591670254466562</v>
      </c>
      <c r="J746" s="128">
        <f t="shared" si="72"/>
        <v>87.966006032202202</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5.0972413793103445E-2</v>
      </c>
      <c r="F747" s="128">
        <f t="shared" si="68"/>
        <v>7.391</v>
      </c>
      <c r="G747" s="122">
        <f t="shared" si="69"/>
        <v>6.706923219168133E-2</v>
      </c>
      <c r="H747" s="128">
        <f t="shared" si="70"/>
        <v>10155.489000000003</v>
      </c>
      <c r="I747" s="122">
        <f t="shared" si="71"/>
        <v>-0.5233456015073219</v>
      </c>
      <c r="J747" s="128">
        <f t="shared" si="72"/>
        <v>75.999697815872139</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0.31349655172413798</v>
      </c>
      <c r="F748" s="128">
        <f t="shared" si="68"/>
        <v>45.457000000000008</v>
      </c>
      <c r="G748" s="122">
        <f t="shared" si="69"/>
        <v>0.31138658547860881</v>
      </c>
      <c r="H748" s="128">
        <f t="shared" si="70"/>
        <v>47149.533999999992</v>
      </c>
      <c r="I748" s="122">
        <f t="shared" si="71"/>
        <v>0.13749707640410103</v>
      </c>
      <c r="J748" s="128">
        <f t="shared" si="72"/>
        <v>100.67760344983587</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0.13142758620689654</v>
      </c>
      <c r="F749" s="128">
        <f t="shared" si="68"/>
        <v>19.056999999999999</v>
      </c>
      <c r="G749" s="122">
        <f t="shared" si="69"/>
        <v>0.14071119681940059</v>
      </c>
      <c r="H749" s="128">
        <f t="shared" si="70"/>
        <v>21306.207999999999</v>
      </c>
      <c r="I749" s="122">
        <f t="shared" si="71"/>
        <v>-0.31347195805381733</v>
      </c>
      <c r="J749" s="128">
        <f t="shared" si="72"/>
        <v>93.402365396394615</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0.3641586206896551</v>
      </c>
      <c r="F750" s="128">
        <f t="shared" si="68"/>
        <v>52.80299999999999</v>
      </c>
      <c r="G750" s="122">
        <f t="shared" si="69"/>
        <v>0.3585599334293148</v>
      </c>
      <c r="H750" s="128">
        <f t="shared" si="70"/>
        <v>54292.427999999993</v>
      </c>
      <c r="I750" s="122">
        <f t="shared" si="71"/>
        <v>0.26526799298738257</v>
      </c>
      <c r="J750" s="128">
        <f t="shared" si="72"/>
        <v>101.5614369421574</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53.65</v>
      </c>
      <c r="G751" s="122">
        <f t="shared" si="69"/>
        <v>0.36996916482848802</v>
      </c>
      <c r="H751" s="128">
        <f t="shared" si="70"/>
        <v>56019.990999999995</v>
      </c>
      <c r="I751" s="122">
        <f t="shared" si="71"/>
        <v>0.13910319313379532</v>
      </c>
      <c r="J751" s="128">
        <f t="shared" si="72"/>
        <v>100.00833452472351</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0.19284827586206896</v>
      </c>
      <c r="F752" s="128">
        <f t="shared" si="68"/>
        <v>27.962999999999997</v>
      </c>
      <c r="G752" s="122">
        <f t="shared" si="69"/>
        <v>0.20273890158369545</v>
      </c>
      <c r="H752" s="128">
        <f t="shared" si="70"/>
        <v>30698.319</v>
      </c>
      <c r="I752" s="122">
        <f t="shared" si="71"/>
        <v>-0.24479958415817871</v>
      </c>
      <c r="J752" s="128">
        <f t="shared" si="72"/>
        <v>95.121495852860079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0.14510344827586205</v>
      </c>
      <c r="F753" s="128">
        <f t="shared" si="68"/>
        <v>21.039999999999996</v>
      </c>
      <c r="G753" s="122">
        <f t="shared" si="69"/>
        <v>0.13691805465664583</v>
      </c>
      <c r="H753" s="128">
        <f t="shared" si="70"/>
        <v>20731.858</v>
      </c>
      <c r="I753" s="122">
        <f t="shared" si="71"/>
        <v>0.52193681589524654</v>
      </c>
      <c r="J753" s="128">
        <f t="shared" si="72"/>
        <v>105.97831574494907</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6.513793103448276E-2</v>
      </c>
      <c r="F754" s="128">
        <f t="shared" si="68"/>
        <v>9.4450000000000003</v>
      </c>
      <c r="G754" s="122">
        <f t="shared" si="69"/>
        <v>7.4997767768693296E-2</v>
      </c>
      <c r="H754" s="128">
        <f t="shared" si="70"/>
        <v>11356.012000000002</v>
      </c>
      <c r="I754" s="122">
        <f t="shared" si="71"/>
        <v>-0.53700919869705144</v>
      </c>
      <c r="J754" s="128">
        <f t="shared" si="72"/>
        <v>86.85315973054017</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0.29283448275862067</v>
      </c>
      <c r="F755" s="128">
        <f t="shared" si="68"/>
        <v>42.460999999999999</v>
      </c>
      <c r="G755" s="122">
        <f t="shared" si="69"/>
        <v>0.29206246285118015</v>
      </c>
      <c r="H755" s="128">
        <f t="shared" si="70"/>
        <v>44223.513999999996</v>
      </c>
      <c r="I755" s="122">
        <f t="shared" si="71"/>
        <v>0.1256002185010042</v>
      </c>
      <c r="J755" s="128">
        <f t="shared" si="72"/>
        <v>100.26433383458588</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0.17876551724137932</v>
      </c>
      <c r="F756" s="128">
        <f t="shared" si="68"/>
        <v>25.921000000000003</v>
      </c>
      <c r="G756" s="122">
        <f t="shared" si="69"/>
        <v>0.19363898611789879</v>
      </c>
      <c r="H756" s="128">
        <f t="shared" si="70"/>
        <v>29320.428</v>
      </c>
      <c r="I756" s="122">
        <f t="shared" si="71"/>
        <v>-0.40799153871190807</v>
      </c>
      <c r="J756" s="128">
        <f t="shared" si="72"/>
        <v>92.318969865157413</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0.25290344827586209</v>
      </c>
      <c r="F757" s="128">
        <f t="shared" si="68"/>
        <v>36.670999999999999</v>
      </c>
      <c r="G757" s="122">
        <f t="shared" si="69"/>
        <v>0.26454690987861412</v>
      </c>
      <c r="H757" s="128">
        <f t="shared" si="70"/>
        <v>40057.16399999999</v>
      </c>
      <c r="I757" s="122">
        <f t="shared" si="71"/>
        <v>-0.29196374467033787</v>
      </c>
      <c r="J757" s="128">
        <f t="shared" si="72"/>
        <v>95.598715702975113</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0.28771724137931037</v>
      </c>
      <c r="F758" s="128">
        <f t="shared" si="68"/>
        <v>41.719000000000001</v>
      </c>
      <c r="G758" s="122">
        <f t="shared" si="69"/>
        <v>0.28718946228321596</v>
      </c>
      <c r="H758" s="128">
        <f t="shared" si="70"/>
        <v>43485.653999999995</v>
      </c>
      <c r="I758" s="122">
        <f t="shared" si="71"/>
        <v>-0.1077564888527851</v>
      </c>
      <c r="J758" s="128">
        <f t="shared" si="72"/>
        <v>100.18377383762569</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0.18340689655172415</v>
      </c>
      <c r="F759" s="128">
        <f t="shared" si="68"/>
        <v>26.594000000000001</v>
      </c>
      <c r="G759" s="122">
        <f t="shared" si="69"/>
        <v>0.1913650886948712</v>
      </c>
      <c r="H759" s="128">
        <f t="shared" si="70"/>
        <v>28976.119000000006</v>
      </c>
      <c r="I759" s="122">
        <f t="shared" si="71"/>
        <v>-0.2280741735604318</v>
      </c>
      <c r="J759" s="128">
        <f t="shared" si="72"/>
        <v>95.841356332326484</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0.12384137931034483</v>
      </c>
      <c r="F760" s="128">
        <f t="shared" si="68"/>
        <v>17.957000000000001</v>
      </c>
      <c r="G760" s="122">
        <f t="shared" si="69"/>
        <v>0.1240309210265622</v>
      </c>
      <c r="H760" s="128">
        <f t="shared" si="70"/>
        <v>18780.513999999996</v>
      </c>
      <c r="I760" s="122">
        <f t="shared" si="71"/>
        <v>-0.13469027751995916</v>
      </c>
      <c r="J760" s="128">
        <f t="shared" si="72"/>
        <v>99.84718188444576</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7.4006896551724127E-2</v>
      </c>
      <c r="F761" s="128">
        <f t="shared" si="68"/>
        <v>10.730999999999998</v>
      </c>
      <c r="G761" s="122">
        <f t="shared" si="69"/>
        <v>8.364583470921555E-2</v>
      </c>
      <c r="H761" s="128">
        <f t="shared" si="70"/>
        <v>12665.485000000001</v>
      </c>
      <c r="I761" s="122">
        <f t="shared" si="71"/>
        <v>-0.65559379061510537</v>
      </c>
      <c r="J761" s="128">
        <f t="shared" si="72"/>
        <v>88.476487572871974</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0.33144827586206893</v>
      </c>
      <c r="F762" s="128">
        <f t="shared" si="68"/>
        <v>48.059999999999995</v>
      </c>
      <c r="G762" s="122">
        <f t="shared" si="69"/>
        <v>0.32993869949411558</v>
      </c>
      <c r="H762" s="128">
        <f t="shared" si="70"/>
        <v>49958.657999999996</v>
      </c>
      <c r="I762" s="122">
        <f t="shared" si="71"/>
        <v>-5.0034518760491219E-2</v>
      </c>
      <c r="J762" s="128">
        <f t="shared" si="72"/>
        <v>100.4575323750345</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0.13771724137931035</v>
      </c>
      <c r="F763" s="128">
        <f t="shared" si="68"/>
        <v>19.969000000000001</v>
      </c>
      <c r="G763" s="122">
        <f t="shared" si="69"/>
        <v>0.15282156018439022</v>
      </c>
      <c r="H763" s="128">
        <f t="shared" si="70"/>
        <v>23139.934999999998</v>
      </c>
      <c r="I763" s="122">
        <f t="shared" si="71"/>
        <v>-0.38753554587344041</v>
      </c>
      <c r="J763" s="128">
        <f t="shared" si="72"/>
        <v>90.116369191064777</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0.20830344827586209</v>
      </c>
      <c r="F764" s="128">
        <f t="shared" si="68"/>
        <v>30.204000000000001</v>
      </c>
      <c r="G764" s="122">
        <f t="shared" si="69"/>
        <v>0.21794608963267245</v>
      </c>
      <c r="H764" s="128">
        <f t="shared" si="70"/>
        <v>33000.960999999996</v>
      </c>
      <c r="I764" s="122">
        <f t="shared" si="71"/>
        <v>-0.28300983483206471</v>
      </c>
      <c r="J764" s="128">
        <f t="shared" si="72"/>
        <v>95.575675905421321</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0.31913793103448279</v>
      </c>
      <c r="F765" s="128">
        <f t="shared" si="68"/>
        <v>46.275000000000006</v>
      </c>
      <c r="G765" s="122">
        <f t="shared" si="69"/>
        <v>0.32769891294297898</v>
      </c>
      <c r="H765" s="128">
        <f t="shared" si="70"/>
        <v>49619.513999999996</v>
      </c>
      <c r="I765" s="122">
        <f t="shared" si="71"/>
        <v>-0.46041391986339852</v>
      </c>
      <c r="J765" s="128">
        <f t="shared" si="72"/>
        <v>97.387546442674406</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0.15390344827586208</v>
      </c>
      <c r="F766" s="128">
        <f t="shared" si="68"/>
        <v>22.316000000000003</v>
      </c>
      <c r="G766" s="122">
        <f t="shared" si="69"/>
        <v>0.16783313740770583</v>
      </c>
      <c r="H766" s="128">
        <f t="shared" si="70"/>
        <v>25412.958000000002</v>
      </c>
      <c r="I766" s="122">
        <f t="shared" si="71"/>
        <v>-0.32745608261418596</v>
      </c>
      <c r="J766" s="128">
        <f t="shared" si="72"/>
        <v>91.700274840238919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0.19446206896551724</v>
      </c>
      <c r="F767" s="128">
        <f t="shared" si="68"/>
        <v>28.196999999999999</v>
      </c>
      <c r="G767" s="122">
        <f t="shared" si="69"/>
        <v>0.19303152201191406</v>
      </c>
      <c r="H767" s="128">
        <f t="shared" si="70"/>
        <v>29228.447000000004</v>
      </c>
      <c r="I767" s="122">
        <f t="shared" si="71"/>
        <v>1.1314463592364829E-2</v>
      </c>
      <c r="J767" s="128">
        <f t="shared" si="72"/>
        <v>100.74109499769415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8.1779310344827591E-2</v>
      </c>
      <c r="F768" s="128">
        <f t="shared" si="68"/>
        <v>11.858000000000001</v>
      </c>
      <c r="G768" s="122">
        <f t="shared" si="69"/>
        <v>8.9247599360710111E-2</v>
      </c>
      <c r="H768" s="128">
        <f t="shared" si="70"/>
        <v>13513.693000000003</v>
      </c>
      <c r="I768" s="122">
        <f t="shared" si="71"/>
        <v>-0.25804391559234841</v>
      </c>
      <c r="J768" s="128">
        <f t="shared" si="72"/>
        <v>91.631944086587595</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0.3097034482758621</v>
      </c>
      <c r="F769" s="128">
        <f t="shared" si="68"/>
        <v>44.907000000000004</v>
      </c>
      <c r="G769" s="122">
        <f t="shared" si="69"/>
        <v>0.31031343037155418</v>
      </c>
      <c r="H769" s="128">
        <f t="shared" si="70"/>
        <v>46987.03899999999</v>
      </c>
      <c r="I769" s="122">
        <f t="shared" si="71"/>
        <v>-9.9240970183641586E-2</v>
      </c>
      <c r="J769" s="128">
        <f t="shared" si="72"/>
        <v>99.803430326891842</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0.12499310344827586</v>
      </c>
      <c r="F770" s="128">
        <f t="shared" si="68"/>
        <v>18.123999999999999</v>
      </c>
      <c r="G770" s="122">
        <f t="shared" si="69"/>
        <v>0.14279175527348137</v>
      </c>
      <c r="H770" s="128">
        <f t="shared" si="70"/>
        <v>21621.242000000002</v>
      </c>
      <c r="I770" s="122">
        <f t="shared" si="71"/>
        <v>-0.67258800832393129</v>
      </c>
      <c r="J770" s="128">
        <f t="shared" si="72"/>
        <v>87.535238437879897</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0.21031724137931035</v>
      </c>
      <c r="F771" s="128">
        <f t="shared" si="68"/>
        <v>30.495999999999999</v>
      </c>
      <c r="G771" s="122">
        <f t="shared" si="69"/>
        <v>0.22564708290956159</v>
      </c>
      <c r="H771" s="128">
        <f t="shared" si="70"/>
        <v>34167.03</v>
      </c>
      <c r="I771" s="122">
        <f t="shared" si="71"/>
        <v>-0.35879191194055077</v>
      </c>
      <c r="J771" s="128">
        <f t="shared" si="72"/>
        <v>93.206275333771814</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0.22862068965517246</v>
      </c>
      <c r="F772" s="128">
        <f t="shared" si="68"/>
        <v>33.150000000000006</v>
      </c>
      <c r="G772" s="122">
        <f t="shared" si="69"/>
        <v>0.23099230606664997</v>
      </c>
      <c r="H772" s="128">
        <f t="shared" si="70"/>
        <v>34976.393000000004</v>
      </c>
      <c r="I772" s="122">
        <f t="shared" si="71"/>
        <v>-0.21355926868525013</v>
      </c>
      <c r="J772" s="128">
        <f t="shared" si="72"/>
        <v>98.973292032162661</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0.12077931034482757</v>
      </c>
      <c r="F773" s="128">
        <f t="shared" si="68"/>
        <v>17.512999999999998</v>
      </c>
      <c r="G773" s="122">
        <f t="shared" si="69"/>
        <v>0.13255797857586288</v>
      </c>
      <c r="H773" s="128">
        <f t="shared" si="70"/>
        <v>20071.664000000004</v>
      </c>
      <c r="I773" s="122">
        <f t="shared" si="71"/>
        <v>-0.50876493124906186</v>
      </c>
      <c r="J773" s="128">
        <f t="shared" si="72"/>
        <v>91.114327211700513</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8.0055172413793091E-2</v>
      </c>
      <c r="F774" s="128">
        <f t="shared" si="68"/>
        <v>11.607999999999999</v>
      </c>
      <c r="G774" s="122">
        <f t="shared" si="69"/>
        <v>8.2454087360815748E-2</v>
      </c>
      <c r="H774" s="128">
        <f t="shared" si="70"/>
        <v>12485.032999999999</v>
      </c>
      <c r="I774" s="122">
        <f t="shared" si="71"/>
        <v>-0.24392716351153815</v>
      </c>
      <c r="J774" s="128">
        <f t="shared" si="72"/>
        <v>97.090605179431435</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5.7103448275862063E-2</v>
      </c>
      <c r="F775" s="128">
        <f t="shared" si="68"/>
        <v>8.2799999999999994</v>
      </c>
      <c r="G775" s="122">
        <f t="shared" si="69"/>
        <v>6.8561571279504394E-2</v>
      </c>
      <c r="H775" s="128">
        <f t="shared" si="70"/>
        <v>10381.455999999996</v>
      </c>
      <c r="I775" s="122">
        <f t="shared" si="71"/>
        <v>-0.4598959218204936</v>
      </c>
      <c r="J775" s="128">
        <f t="shared" si="72"/>
        <v>83.287834876287931</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0.42481379310344825</v>
      </c>
      <c r="F776" s="128">
        <f t="shared" si="68"/>
        <v>61.597999999999999</v>
      </c>
      <c r="G776" s="122">
        <f t="shared" si="69"/>
        <v>0.41867147234806956</v>
      </c>
      <c r="H776" s="128">
        <f t="shared" si="70"/>
        <v>63394.396999999997</v>
      </c>
      <c r="I776" s="122">
        <f t="shared" si="71"/>
        <v>0.38374544758856127</v>
      </c>
      <c r="J776" s="128">
        <f t="shared" si="72"/>
        <v>101.46709798996578</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0.17357241379310345</v>
      </c>
      <c r="F777" s="128">
        <f t="shared" ref="F777:F803" si="74">SUMPRODUCT($K$2:$AI$2,$K777:$AI777)</f>
        <v>25.167999999999999</v>
      </c>
      <c r="G777" s="122">
        <f t="shared" ref="G777:G803" si="75">SUMPRODUCT($K$3:$AI$3,$K777:$AI777)/$J$3</f>
        <v>0.19461741008334543</v>
      </c>
      <c r="H777" s="128">
        <f t="shared" ref="H777:H803" si="76">SUMPRODUCT($K$3:$AI$3,$K777:$AI777)</f>
        <v>29468.578999999998</v>
      </c>
      <c r="I777" s="122">
        <f t="shared" ref="I777:I803" si="77">CORREL($K$4:$AI$4,$K777:$AI777)</f>
        <v>-0.5600501006412868</v>
      </c>
      <c r="J777" s="128">
        <f t="shared" si="72"/>
        <v>89.186478084756445</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0.40033793103448279</v>
      </c>
      <c r="F778" s="128">
        <f t="shared" si="74"/>
        <v>58.049000000000007</v>
      </c>
      <c r="G778" s="122">
        <f t="shared" si="75"/>
        <v>0.39933149295328152</v>
      </c>
      <c r="H778" s="128">
        <f t="shared" si="76"/>
        <v>60465.975999999981</v>
      </c>
      <c r="I778" s="122">
        <f t="shared" si="77"/>
        <v>-1.964821043461515E-3</v>
      </c>
      <c r="J778" s="128">
        <f t="shared" ref="J778:J803" si="78">$E778/$G778*100</f>
        <v>100.25203073109965</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0.46128965517241377</v>
      </c>
      <c r="F779" s="128">
        <f t="shared" si="74"/>
        <v>66.887</v>
      </c>
      <c r="G779" s="122">
        <f t="shared" si="75"/>
        <v>0.46218900659102619</v>
      </c>
      <c r="H779" s="128">
        <f t="shared" si="76"/>
        <v>69983.735000000001</v>
      </c>
      <c r="I779" s="122">
        <f t="shared" si="77"/>
        <v>-8.4553814926050977E-2</v>
      </c>
      <c r="J779" s="128">
        <f t="shared" si="78"/>
        <v>99.805414796590298</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0.37473103448275857</v>
      </c>
      <c r="F780" s="128">
        <f t="shared" si="74"/>
        <v>54.335999999999991</v>
      </c>
      <c r="G780" s="122">
        <f t="shared" si="75"/>
        <v>0.38533332893051025</v>
      </c>
      <c r="H780" s="128">
        <f t="shared" si="76"/>
        <v>58346.402000000002</v>
      </c>
      <c r="I780" s="122">
        <f t="shared" si="77"/>
        <v>-0.23596495704217976</v>
      </c>
      <c r="J780" s="128">
        <f t="shared" si="78"/>
        <v>97.248539471740415</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0.15598620689655171</v>
      </c>
      <c r="F781" s="128">
        <f t="shared" si="74"/>
        <v>22.617999999999999</v>
      </c>
      <c r="G781" s="122">
        <f t="shared" si="75"/>
        <v>0.16454482954470404</v>
      </c>
      <c r="H781" s="128">
        <f t="shared" si="76"/>
        <v>24915.048999999995</v>
      </c>
      <c r="I781" s="122">
        <f t="shared" si="77"/>
        <v>-0.34093199170339894</v>
      </c>
      <c r="J781" s="128">
        <f t="shared" si="78"/>
        <v>94.798607363212767</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9.6917241379310348E-2</v>
      </c>
      <c r="F782" s="128">
        <f t="shared" si="74"/>
        <v>14.053000000000001</v>
      </c>
      <c r="G782" s="122">
        <f t="shared" si="75"/>
        <v>0.11346643067534903</v>
      </c>
      <c r="H782" s="128">
        <f t="shared" si="76"/>
        <v>17180.86</v>
      </c>
      <c r="I782" s="122">
        <f t="shared" si="77"/>
        <v>-0.41173124567899322</v>
      </c>
      <c r="J782" s="128">
        <f t="shared" si="78"/>
        <v>85.414902718329671</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0.3870620689655172</v>
      </c>
      <c r="F783" s="128">
        <f t="shared" si="74"/>
        <v>56.123999999999995</v>
      </c>
      <c r="G783" s="122">
        <f t="shared" si="75"/>
        <v>0.38789274722952355</v>
      </c>
      <c r="H783" s="128">
        <f t="shared" si="76"/>
        <v>58733.943999999996</v>
      </c>
      <c r="I783" s="122">
        <f t="shared" si="77"/>
        <v>6.1380572781815169E-2</v>
      </c>
      <c r="J783" s="128">
        <f t="shared" si="78"/>
        <v>99.785848467149904</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0.24762068965517242</v>
      </c>
      <c r="F784" s="128">
        <f t="shared" si="74"/>
        <v>35.905000000000001</v>
      </c>
      <c r="G784" s="122">
        <f t="shared" si="75"/>
        <v>0.25843765602504326</v>
      </c>
      <c r="H784" s="128">
        <f t="shared" si="76"/>
        <v>39132.112999999998</v>
      </c>
      <c r="I784" s="122">
        <f t="shared" si="77"/>
        <v>-0.43640809182275597</v>
      </c>
      <c r="J784" s="128">
        <f t="shared" si="78"/>
        <v>95.814477450289743</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0.37497241379310353</v>
      </c>
      <c r="F785" s="128">
        <f t="shared" si="74"/>
        <v>54.371000000000009</v>
      </c>
      <c r="G785" s="122">
        <f t="shared" si="75"/>
        <v>0.37500073967427905</v>
      </c>
      <c r="H785" s="128">
        <f t="shared" si="76"/>
        <v>56781.861999999986</v>
      </c>
      <c r="I785" s="122">
        <f t="shared" si="77"/>
        <v>2.0979795294520726E-2</v>
      </c>
      <c r="J785" s="128">
        <f t="shared" si="78"/>
        <v>99.992446446585646</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0.36718620689655163</v>
      </c>
      <c r="F786" s="128">
        <f t="shared" si="74"/>
        <v>53.241999999999983</v>
      </c>
      <c r="G786" s="122">
        <f t="shared" si="75"/>
        <v>0.36859936731432186</v>
      </c>
      <c r="H786" s="128">
        <f t="shared" si="76"/>
        <v>55812.578999999991</v>
      </c>
      <c r="I786" s="122">
        <f t="shared" si="77"/>
        <v>-5.7462646039018635E-2</v>
      </c>
      <c r="J786" s="128">
        <f t="shared" si="78"/>
        <v>99.616613444546374</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0.38705517241379311</v>
      </c>
      <c r="F787" s="128">
        <f t="shared" si="74"/>
        <v>56.122999999999998</v>
      </c>
      <c r="G787" s="122">
        <f t="shared" si="75"/>
        <v>0.39329735566445206</v>
      </c>
      <c r="H787" s="128">
        <f t="shared" si="76"/>
        <v>59552.298999999999</v>
      </c>
      <c r="I787" s="122">
        <f t="shared" si="77"/>
        <v>-0.20835161049644388</v>
      </c>
      <c r="J787" s="128">
        <f t="shared" si="78"/>
        <v>98.412859084670643</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0.12094482758620687</v>
      </c>
      <c r="F788" s="128">
        <f t="shared" si="74"/>
        <v>17.536999999999995</v>
      </c>
      <c r="G788" s="122">
        <f t="shared" si="75"/>
        <v>0.12696061234463538</v>
      </c>
      <c r="H788" s="128">
        <f t="shared" si="76"/>
        <v>19224.121999999999</v>
      </c>
      <c r="I788" s="122">
        <f t="shared" si="77"/>
        <v>-0.30133216171897492</v>
      </c>
      <c r="J788" s="128">
        <f t="shared" si="78"/>
        <v>95.261692073366319</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0.10628275862068966</v>
      </c>
      <c r="F789" s="128">
        <f t="shared" si="74"/>
        <v>15.411</v>
      </c>
      <c r="G789" s="122">
        <f t="shared" si="75"/>
        <v>0.11689474170838342</v>
      </c>
      <c r="H789" s="128">
        <f t="shared" si="76"/>
        <v>17699.968000000001</v>
      </c>
      <c r="I789" s="122">
        <f t="shared" si="77"/>
        <v>-0.3215396445290416</v>
      </c>
      <c r="J789" s="128">
        <f t="shared" si="78"/>
        <v>90.921761806730871</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0.4395379310344828</v>
      </c>
      <c r="F790" s="128">
        <f t="shared" si="74"/>
        <v>63.733000000000004</v>
      </c>
      <c r="G790" s="122">
        <f t="shared" si="75"/>
        <v>0.43802681979685376</v>
      </c>
      <c r="H790" s="128">
        <f t="shared" si="76"/>
        <v>66325.145000000004</v>
      </c>
      <c r="I790" s="122">
        <f t="shared" si="77"/>
        <v>0.27811630948810129</v>
      </c>
      <c r="J790" s="128">
        <f t="shared" si="78"/>
        <v>100.34498144162265</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0.21188275862068964</v>
      </c>
      <c r="F791" s="128">
        <f t="shared" si="74"/>
        <v>30.722999999999999</v>
      </c>
      <c r="G791" s="122">
        <f t="shared" si="75"/>
        <v>0.21673351252823309</v>
      </c>
      <c r="H791" s="128">
        <f t="shared" si="76"/>
        <v>32817.354999999996</v>
      </c>
      <c r="I791" s="122">
        <f t="shared" si="77"/>
        <v>-0.17695460057882978</v>
      </c>
      <c r="J791" s="128">
        <f t="shared" si="78"/>
        <v>97.76188100725237</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0.20827586206896553</v>
      </c>
      <c r="F792" s="128">
        <f t="shared" si="74"/>
        <v>30.200000000000003</v>
      </c>
      <c r="G792" s="122">
        <f t="shared" si="75"/>
        <v>0.21998376018703189</v>
      </c>
      <c r="H792" s="128">
        <f t="shared" si="76"/>
        <v>33309.500999999997</v>
      </c>
      <c r="I792" s="122">
        <f t="shared" si="77"/>
        <v>-0.3474281687056226</v>
      </c>
      <c r="J792" s="128">
        <f t="shared" si="78"/>
        <v>94.677835260151838</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0.3842000000000001</v>
      </c>
      <c r="F793" s="128">
        <f t="shared" si="74"/>
        <v>55.70900000000001</v>
      </c>
      <c r="G793" s="122">
        <f t="shared" si="75"/>
        <v>0.38266847402554516</v>
      </c>
      <c r="H793" s="128">
        <f t="shared" si="76"/>
        <v>57942.894999999997</v>
      </c>
      <c r="I793" s="122">
        <f t="shared" si="77"/>
        <v>1.5941690642328665E-3</v>
      </c>
      <c r="J793" s="128">
        <f t="shared" si="78"/>
        <v>100.40022266750741</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0.29385517241379311</v>
      </c>
      <c r="F794" s="128">
        <f t="shared" si="74"/>
        <v>42.609000000000002</v>
      </c>
      <c r="G794" s="122">
        <f t="shared" si="75"/>
        <v>0.30634093040457544</v>
      </c>
      <c r="H794" s="128">
        <f t="shared" si="76"/>
        <v>46385.531000000003</v>
      </c>
      <c r="I794" s="122">
        <f t="shared" si="77"/>
        <v>-0.31630003185687744</v>
      </c>
      <c r="J794" s="128">
        <f t="shared" si="78"/>
        <v>95.924227959256783</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0.19797241379310346</v>
      </c>
      <c r="F795" s="128">
        <f t="shared" si="74"/>
        <v>28.706000000000003</v>
      </c>
      <c r="G795" s="122">
        <f t="shared" si="75"/>
        <v>0.2030590880872816</v>
      </c>
      <c r="H795" s="128">
        <f t="shared" si="76"/>
        <v>30746.801000000003</v>
      </c>
      <c r="I795" s="122">
        <f t="shared" si="77"/>
        <v>-0.19018785909145777</v>
      </c>
      <c r="J795" s="128">
        <f t="shared" si="78"/>
        <v>97.494978263670859</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0.113951724137931</v>
      </c>
      <c r="F796" s="128">
        <f t="shared" si="74"/>
        <v>16.522999999999996</v>
      </c>
      <c r="G796" s="122">
        <f t="shared" si="75"/>
        <v>0.12287370061683552</v>
      </c>
      <c r="H796" s="128">
        <f t="shared" si="76"/>
        <v>18605.29</v>
      </c>
      <c r="I796" s="122">
        <f t="shared" si="77"/>
        <v>-0.37640596544205768</v>
      </c>
      <c r="J796" s="128">
        <f t="shared" si="78"/>
        <v>92.738904717514416</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0.37611724137931046</v>
      </c>
      <c r="F797" s="128">
        <f t="shared" si="74"/>
        <v>54.537000000000013</v>
      </c>
      <c r="G797" s="122">
        <f t="shared" si="75"/>
        <v>0.37603564965856107</v>
      </c>
      <c r="H797" s="128">
        <f t="shared" si="76"/>
        <v>56938.565999999999</v>
      </c>
      <c r="I797" s="122">
        <f t="shared" si="77"/>
        <v>-6.3995776479867275E-2</v>
      </c>
      <c r="J797" s="128">
        <f t="shared" si="78"/>
        <v>100.02169786849291</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0.21852413793103448</v>
      </c>
      <c r="F798" s="128">
        <f t="shared" si="74"/>
        <v>31.686</v>
      </c>
      <c r="G798" s="122">
        <f t="shared" si="75"/>
        <v>0.23291065130961972</v>
      </c>
      <c r="H798" s="128">
        <f t="shared" si="76"/>
        <v>35266.864999999998</v>
      </c>
      <c r="I798" s="122">
        <f t="shared" si="77"/>
        <v>-0.46364045863091013</v>
      </c>
      <c r="J798" s="128">
        <f t="shared" si="78"/>
        <v>93.823162101993987</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0.21292413793103449</v>
      </c>
      <c r="F799" s="128">
        <f t="shared" si="74"/>
        <v>30.873999999999999</v>
      </c>
      <c r="G799" s="122">
        <f t="shared" si="75"/>
        <v>0.22642294179027592</v>
      </c>
      <c r="H799" s="128">
        <f t="shared" si="76"/>
        <v>34284.508999999998</v>
      </c>
      <c r="I799" s="122">
        <f t="shared" si="77"/>
        <v>-0.32614437280120706</v>
      </c>
      <c r="J799" s="128">
        <f t="shared" si="78"/>
        <v>94.038234927737719</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0.25144827586206897</v>
      </c>
      <c r="F800" s="128">
        <f t="shared" si="74"/>
        <v>36.46</v>
      </c>
      <c r="G800" s="122">
        <f t="shared" si="75"/>
        <v>0.25622429301668237</v>
      </c>
      <c r="H800" s="128">
        <f t="shared" si="76"/>
        <v>38796.970000000008</v>
      </c>
      <c r="I800" s="122">
        <f t="shared" si="77"/>
        <v>-0.32182305192752964</v>
      </c>
      <c r="J800" s="128">
        <f t="shared" si="78"/>
        <v>98.136001431252879</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0.37991724137931038</v>
      </c>
      <c r="F801" s="128">
        <f t="shared" si="74"/>
        <v>55.088000000000001</v>
      </c>
      <c r="G801" s="122">
        <f t="shared" si="75"/>
        <v>0.38361656474131212</v>
      </c>
      <c r="H801" s="128">
        <f t="shared" si="76"/>
        <v>58086.453000000001</v>
      </c>
      <c r="I801" s="122">
        <f t="shared" si="77"/>
        <v>-0.11375718886501407</v>
      </c>
      <c r="J801" s="128">
        <f t="shared" si="78"/>
        <v>99.03567163099531</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8.6772413793103437E-2</v>
      </c>
      <c r="F802" s="128">
        <f t="shared" si="74"/>
        <v>12.581999999999999</v>
      </c>
      <c r="G802" s="122">
        <f t="shared" si="75"/>
        <v>0.10109090068551954</v>
      </c>
      <c r="H802" s="128">
        <f t="shared" si="76"/>
        <v>15306.981999999998</v>
      </c>
      <c r="I802" s="122">
        <f t="shared" si="77"/>
        <v>-0.44439736877956809</v>
      </c>
      <c r="J802" s="128">
        <f t="shared" si="78"/>
        <v>85.836027975496009</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6.6855172413793101E-2</v>
      </c>
      <c r="F803" s="128">
        <f t="shared" si="74"/>
        <v>9.6939999999999991</v>
      </c>
      <c r="G803" s="122">
        <f t="shared" si="75"/>
        <v>8.5292501551995137E-2</v>
      </c>
      <c r="H803" s="128">
        <f t="shared" si="76"/>
        <v>12914.82</v>
      </c>
      <c r="I803" s="122">
        <f t="shared" si="77"/>
        <v>-0.55318219821858972</v>
      </c>
      <c r="J803" s="128">
        <f t="shared" si="78"/>
        <v>78.383411433931911</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0.52823448275862062</v>
      </c>
      <c r="F804" s="128">
        <f>SUMPRODUCT($K$2:$AI$2,$K804:$AI804)</f>
        <v>76.593999999999994</v>
      </c>
      <c r="G804" s="122">
        <f>SUMPRODUCT($K$3:$AI$3,$K804:$AI804)/$J$3</f>
        <v>0.51147432273573823</v>
      </c>
      <c r="H804" s="128">
        <f>SUMPRODUCT($K$3:$AI$3,$K804:$AI804)</f>
        <v>77446.419000000009</v>
      </c>
      <c r="I804" s="122">
        <f>CORREL($K$4:$AI$4,$K804:$AI804)</f>
        <v>0.54547221159094306</v>
      </c>
      <c r="J804" s="128">
        <f>$E804/$G804*100</f>
        <v>103.2768331229683</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965FE-C831-4103-84D8-1AEFDCF36FDD}">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73C41-63C7-4F59-A4EA-5013746DF6C2}">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75.411570412129194</v>
      </c>
    </row>
    <row r="17" spans="13:16" ht="21" customHeight="1">
      <c r="M17" s="139" t="s">
        <v>1706</v>
      </c>
      <c r="N17" s="3"/>
      <c r="O17" s="3"/>
      <c r="P17" s="140">
        <f t="shared" si="0"/>
        <v>36.752883649435375</v>
      </c>
    </row>
    <row r="18" spans="13:16" ht="21" customHeight="1">
      <c r="M18" s="139" t="s">
        <v>1707</v>
      </c>
      <c r="N18" s="3"/>
      <c r="O18" s="3"/>
      <c r="P18" s="140">
        <f t="shared" si="0"/>
        <v>0</v>
      </c>
    </row>
    <row r="19" spans="13:16" ht="21" customHeight="1">
      <c r="M19" s="139" t="s">
        <v>1708</v>
      </c>
      <c r="N19" s="3"/>
      <c r="O19" s="3"/>
      <c r="P19" s="140">
        <f t="shared" si="0"/>
        <v>42.300955635836814</v>
      </c>
    </row>
    <row r="20" spans="13:16" ht="21" customHeight="1" thickBot="1">
      <c r="M20" s="141" t="s">
        <v>1709</v>
      </c>
      <c r="N20" s="142"/>
      <c r="O20" s="142"/>
      <c r="P20" s="143">
        <f t="shared" si="0"/>
        <v>0</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13.848560444020814</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120.07908889591903</v>
      </c>
    </row>
    <row r="30" spans="13:16" ht="21" customHeight="1">
      <c r="M30" s="149" t="s">
        <v>1719</v>
      </c>
      <c r="N30" s="22"/>
      <c r="O30" s="22"/>
      <c r="P30" s="150">
        <f t="shared" si="0"/>
        <v>15.590971637468936</v>
      </c>
    </row>
    <row r="31" spans="13:16" ht="21" customHeight="1">
      <c r="M31" s="149" t="s">
        <v>1720</v>
      </c>
      <c r="N31" s="22"/>
      <c r="O31" s="22"/>
      <c r="P31" s="150">
        <f t="shared" si="0"/>
        <v>223.83276083206795</v>
      </c>
    </row>
    <row r="32" spans="13:16" ht="21" customHeight="1">
      <c r="M32" s="149" t="s">
        <v>1721</v>
      </c>
      <c r="N32" s="22"/>
      <c r="O32" s="22"/>
      <c r="P32" s="150">
        <f t="shared" si="0"/>
        <v>152.08273858713343</v>
      </c>
    </row>
    <row r="33" spans="1:16" ht="21" customHeight="1" thickBot="1">
      <c r="M33" s="151" t="s">
        <v>1722</v>
      </c>
      <c r="N33" s="152"/>
      <c r="O33" s="152"/>
      <c r="P33" s="153">
        <f t="shared" si="0"/>
        <v>0</v>
      </c>
    </row>
    <row r="34" spans="1:16" ht="21" customHeight="1" thickTop="1">
      <c r="M34" s="154" t="s">
        <v>1723</v>
      </c>
      <c r="N34" s="29"/>
      <c r="O34" s="29"/>
      <c r="P34" s="155">
        <f t="shared" si="0"/>
        <v>241.23086700572793</v>
      </c>
    </row>
    <row r="35" spans="1:16" ht="21" customHeight="1">
      <c r="M35" s="154" t="s">
        <v>1724</v>
      </c>
      <c r="N35" s="29"/>
      <c r="O35" s="29"/>
      <c r="P35" s="155">
        <f t="shared" si="0"/>
        <v>167.62374415780371</v>
      </c>
    </row>
    <row r="36" spans="1:16" ht="21" customHeight="1">
      <c r="M36" s="154" t="s">
        <v>1725</v>
      </c>
      <c r="N36" s="29"/>
      <c r="O36" s="29"/>
      <c r="P36" s="155">
        <f t="shared" si="0"/>
        <v>462.63165913361428</v>
      </c>
    </row>
    <row r="37" spans="1:16" ht="21" customHeight="1">
      <c r="M37" s="154" t="s">
        <v>1726</v>
      </c>
      <c r="N37" s="29"/>
      <c r="O37" s="29"/>
      <c r="P37" s="155">
        <f t="shared" si="0"/>
        <v>0</v>
      </c>
    </row>
    <row r="38" spans="1:16" ht="21" customHeight="1">
      <c r="M38" s="154" t="s">
        <v>1727</v>
      </c>
      <c r="N38" s="29"/>
      <c r="O38" s="29"/>
      <c r="P38" s="155">
        <f t="shared" si="0"/>
        <v>32.937705415929969</v>
      </c>
    </row>
    <row r="39" spans="1:16" ht="21" customHeight="1">
      <c r="M39" s="154" t="s">
        <v>1728</v>
      </c>
      <c r="N39" s="29"/>
      <c r="O39" s="29"/>
      <c r="P39" s="155">
        <f t="shared" si="0"/>
        <v>62.332065534542878</v>
      </c>
    </row>
    <row r="40" spans="1:16" ht="21" customHeight="1">
      <c r="M40" s="154" t="s">
        <v>1729</v>
      </c>
      <c r="N40" s="29"/>
      <c r="O40" s="29"/>
      <c r="P40" s="155">
        <f t="shared" si="0"/>
        <v>61.687855259362188</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2</v>
      </c>
      <c r="C49" s="158">
        <f>'Wellbeing Acorn Type'!F14</f>
        <v>1.3793103448275862E-2</v>
      </c>
      <c r="D49" s="159">
        <f>'Wellbeing Acorn Type'!K14</f>
        <v>75.411570412129194</v>
      </c>
      <c r="E49" s="158">
        <f>IF(C49&gt;0.1,0.1,C49)</f>
        <v>1.3793103448275862E-2</v>
      </c>
      <c r="F49" s="159">
        <f>IF(D49&gt;200,200,D49)</f>
        <v>75.411570412129194</v>
      </c>
      <c r="G49" s="156">
        <v>1.1000000000000001</v>
      </c>
    </row>
    <row r="50" spans="1:9" ht="14.5">
      <c r="A50" s="156">
        <v>1.2</v>
      </c>
      <c r="B50" s="157">
        <f>'Wellbeing Acorn Type'!E15</f>
        <v>2</v>
      </c>
      <c r="C50" s="158">
        <f>'Wellbeing Acorn Type'!F15</f>
        <v>1.3793103448275862E-2</v>
      </c>
      <c r="D50" s="159">
        <f>'Wellbeing Acorn Type'!K15</f>
        <v>36.752883649435375</v>
      </c>
      <c r="E50" s="158">
        <f t="shared" ref="E50:E73" si="1">IF(C50&gt;0.1,0.1,C50)</f>
        <v>1.3793103448275862E-2</v>
      </c>
      <c r="F50" s="159">
        <f t="shared" ref="F50:F73" si="2">IF(D50&gt;200,200,D50)</f>
        <v>36.752883649435375</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3</v>
      </c>
      <c r="C52" s="158">
        <f>'Wellbeing Acorn Type'!F17</f>
        <v>2.0689655172413793E-2</v>
      </c>
      <c r="D52" s="159">
        <f>'Wellbeing Acorn Type'!K17</f>
        <v>42.300955635836814</v>
      </c>
      <c r="E52" s="158">
        <f t="shared" si="1"/>
        <v>2.0689655172413793E-2</v>
      </c>
      <c r="F52" s="159">
        <f t="shared" si="2"/>
        <v>42.300955635836814</v>
      </c>
      <c r="G52" s="156">
        <v>1.4</v>
      </c>
      <c r="H52" s="38"/>
    </row>
    <row r="53" spans="1:9" ht="14.5">
      <c r="A53" s="156">
        <v>1.5</v>
      </c>
      <c r="B53" s="157">
        <f>'Wellbeing Acorn Type'!E18</f>
        <v>0</v>
      </c>
      <c r="C53" s="158">
        <f>'Wellbeing Acorn Type'!F18</f>
        <v>0</v>
      </c>
      <c r="D53" s="159">
        <f>'Wellbeing Acorn Type'!K18</f>
        <v>0</v>
      </c>
      <c r="E53" s="158">
        <f t="shared" si="1"/>
        <v>0</v>
      </c>
      <c r="F53" s="159">
        <f t="shared" si="2"/>
        <v>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v>
      </c>
      <c r="C57" s="158">
        <f>'Wellbeing Acorn Type'!F24</f>
        <v>6.8965517241379309E-3</v>
      </c>
      <c r="D57" s="159">
        <f>'Wellbeing Acorn Type'!K24</f>
        <v>13.848560444020814</v>
      </c>
      <c r="E57" s="158">
        <f t="shared" si="1"/>
        <v>6.8965517241379309E-3</v>
      </c>
      <c r="F57" s="159">
        <f t="shared" si="2"/>
        <v>13.848560444020814</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7</v>
      </c>
      <c r="C62" s="158">
        <f>'Wellbeing Acorn Type'!F31</f>
        <v>4.8275862068965517E-2</v>
      </c>
      <c r="D62" s="159">
        <f>'Wellbeing Acorn Type'!K31</f>
        <v>120.07908889591903</v>
      </c>
      <c r="E62" s="158">
        <f t="shared" si="1"/>
        <v>4.8275862068965517E-2</v>
      </c>
      <c r="F62" s="159">
        <f t="shared" si="2"/>
        <v>120.07908889591903</v>
      </c>
      <c r="G62" s="156">
        <v>3.14</v>
      </c>
      <c r="H62" s="38"/>
      <c r="I62" s="48"/>
    </row>
    <row r="63" spans="1:9" ht="14.5">
      <c r="A63" s="156">
        <v>3.15</v>
      </c>
      <c r="B63" s="157">
        <f>'Wellbeing Acorn Type'!E32</f>
        <v>1</v>
      </c>
      <c r="C63" s="158">
        <f>'Wellbeing Acorn Type'!F32</f>
        <v>6.8965517241379309E-3</v>
      </c>
      <c r="D63" s="159">
        <f>'Wellbeing Acorn Type'!K32</f>
        <v>15.590971637468936</v>
      </c>
      <c r="E63" s="158">
        <f t="shared" si="1"/>
        <v>6.8965517241379309E-3</v>
      </c>
      <c r="F63" s="159">
        <f t="shared" si="2"/>
        <v>15.590971637468936</v>
      </c>
      <c r="G63" s="156">
        <v>3.15</v>
      </c>
      <c r="H63" s="38"/>
      <c r="I63" s="48"/>
    </row>
    <row r="64" spans="1:9" ht="14.5">
      <c r="A64" s="156">
        <v>3.16</v>
      </c>
      <c r="B64" s="157">
        <f>'Wellbeing Acorn Type'!E33</f>
        <v>20</v>
      </c>
      <c r="C64" s="158">
        <f>'Wellbeing Acorn Type'!F33</f>
        <v>0.13793103448275862</v>
      </c>
      <c r="D64" s="159">
        <f>'Wellbeing Acorn Type'!K33</f>
        <v>223.83276083206795</v>
      </c>
      <c r="E64" s="158">
        <f t="shared" si="1"/>
        <v>0.1</v>
      </c>
      <c r="F64" s="159">
        <f t="shared" si="2"/>
        <v>200</v>
      </c>
      <c r="G64" s="156">
        <v>3.16</v>
      </c>
      <c r="H64" s="38"/>
      <c r="I64" s="48"/>
    </row>
    <row r="65" spans="1:9" ht="15" customHeight="1">
      <c r="A65" s="156">
        <v>3.17</v>
      </c>
      <c r="B65" s="157">
        <f>'Wellbeing Acorn Type'!E34</f>
        <v>16</v>
      </c>
      <c r="C65" s="158">
        <f>'Wellbeing Acorn Type'!F34</f>
        <v>0.1103448275862069</v>
      </c>
      <c r="D65" s="159">
        <f>'Wellbeing Acorn Type'!K34</f>
        <v>152.08273858713343</v>
      </c>
      <c r="E65" s="158">
        <f t="shared" si="1"/>
        <v>0.1</v>
      </c>
      <c r="F65" s="159">
        <f t="shared" si="2"/>
        <v>152.08273858713343</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49</v>
      </c>
      <c r="C67" s="158">
        <f>'Wellbeing Acorn Type'!F38</f>
        <v>0.33793103448275863</v>
      </c>
      <c r="D67" s="159">
        <f>'Wellbeing Acorn Type'!K38</f>
        <v>241.23086700572793</v>
      </c>
      <c r="E67" s="158">
        <f t="shared" si="1"/>
        <v>0.1</v>
      </c>
      <c r="F67" s="159">
        <f t="shared" si="2"/>
        <v>200</v>
      </c>
      <c r="G67" s="156">
        <v>4.1900000000000004</v>
      </c>
      <c r="H67" s="38"/>
      <c r="I67" s="48"/>
    </row>
    <row r="68" spans="1:9" ht="15" customHeight="1">
      <c r="A68" s="160">
        <v>4.2</v>
      </c>
      <c r="B68" s="157">
        <f>'Wellbeing Acorn Type'!E39</f>
        <v>18</v>
      </c>
      <c r="C68" s="158">
        <f>'Wellbeing Acorn Type'!F39</f>
        <v>0.12413793103448276</v>
      </c>
      <c r="D68" s="159">
        <f>'Wellbeing Acorn Type'!K39</f>
        <v>167.62374415780371</v>
      </c>
      <c r="E68" s="158">
        <f t="shared" si="1"/>
        <v>0.1</v>
      </c>
      <c r="F68" s="159">
        <f t="shared" si="2"/>
        <v>167.62374415780371</v>
      </c>
      <c r="G68" s="160">
        <v>4.2</v>
      </c>
      <c r="H68" s="38"/>
      <c r="I68" s="48"/>
    </row>
    <row r="69" spans="1:9" ht="15" customHeight="1">
      <c r="A69" s="156">
        <v>4.21</v>
      </c>
      <c r="B69" s="157">
        <f>'Wellbeing Acorn Type'!E40</f>
        <v>12</v>
      </c>
      <c r="C69" s="158">
        <f>'Wellbeing Acorn Type'!F40</f>
        <v>8.2758620689655171E-2</v>
      </c>
      <c r="D69" s="159">
        <f>'Wellbeing Acorn Type'!K40</f>
        <v>462.63165913361428</v>
      </c>
      <c r="E69" s="158">
        <f t="shared" si="1"/>
        <v>8.2758620689655171E-2</v>
      </c>
      <c r="F69" s="159">
        <f t="shared" si="2"/>
        <v>200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2</v>
      </c>
      <c r="C71" s="158">
        <f>'Wellbeing Acorn Type'!F42</f>
        <v>1.3793103448275862E-2</v>
      </c>
      <c r="D71" s="159">
        <f>'Wellbeing Acorn Type'!K42</f>
        <v>32.937705415929969</v>
      </c>
      <c r="E71" s="158">
        <f t="shared" si="1"/>
        <v>1.3793103448275862E-2</v>
      </c>
      <c r="F71" s="159">
        <f t="shared" si="2"/>
        <v>32.937705415929969</v>
      </c>
      <c r="G71" s="156">
        <v>4.2300000000000004</v>
      </c>
      <c r="H71" s="38"/>
      <c r="I71" s="48"/>
    </row>
    <row r="72" spans="1:9" ht="15" customHeight="1">
      <c r="A72" s="156">
        <v>4.24</v>
      </c>
      <c r="B72" s="157">
        <f>'Wellbeing Acorn Type'!E43</f>
        <v>7</v>
      </c>
      <c r="C72" s="158">
        <f>'Wellbeing Acorn Type'!F43</f>
        <v>4.8275862068965517E-2</v>
      </c>
      <c r="D72" s="159">
        <f>'Wellbeing Acorn Type'!K43</f>
        <v>62.332065534542878</v>
      </c>
      <c r="E72" s="158">
        <f t="shared" si="1"/>
        <v>4.8275862068965517E-2</v>
      </c>
      <c r="F72" s="159">
        <f t="shared" si="2"/>
        <v>62.332065534542878</v>
      </c>
      <c r="G72" s="156">
        <v>4.24</v>
      </c>
      <c r="H72" s="38"/>
      <c r="I72" s="48"/>
    </row>
    <row r="73" spans="1:9" ht="15" customHeight="1">
      <c r="A73" s="156">
        <v>4.25</v>
      </c>
      <c r="B73" s="157">
        <f>'Wellbeing Acorn Type'!E44</f>
        <v>5</v>
      </c>
      <c r="C73" s="158">
        <f>'Wellbeing Acorn Type'!F44</f>
        <v>3.4482758620689655E-2</v>
      </c>
      <c r="D73" s="159">
        <f>'Wellbeing Acorn Type'!K44</f>
        <v>61.687855259362188</v>
      </c>
      <c r="E73" s="158">
        <f t="shared" si="1"/>
        <v>3.4482758620689655E-2</v>
      </c>
      <c r="F73" s="159">
        <f t="shared" si="2"/>
        <v>61.687855259362188</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EBC16-F8DF-4875-874D-52B54B6D62FC}">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92.534664631159544</v>
      </c>
      <c r="B19" s="40" t="str">
        <f>'Features Data'!AD18</f>
        <v>Asthma</v>
      </c>
      <c r="C19" s="173"/>
      <c r="D19" s="173"/>
      <c r="E19" s="173"/>
      <c r="F19" s="173"/>
      <c r="G19" s="173"/>
      <c r="H19" s="173"/>
      <c r="K19" s="174">
        <f>'Features Data'!AE18</f>
        <v>92.534664631159544</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93.365420936829267</v>
      </c>
      <c r="B20" s="40" t="str">
        <f>'Features Data'!AD19</f>
        <v>Congestive heart failure</v>
      </c>
      <c r="C20" s="173"/>
      <c r="D20" s="173"/>
      <c r="E20" s="173"/>
      <c r="F20" s="173"/>
      <c r="G20" s="173"/>
      <c r="H20" s="173"/>
      <c r="K20" s="174">
        <f>'Features Data'!AE19</f>
        <v>93.365420936829267</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101.13681074043075</v>
      </c>
      <c r="B21" s="40" t="str">
        <f>'Features Data'!AD20</f>
        <v>Coronary heart disease</v>
      </c>
      <c r="C21" s="173"/>
      <c r="D21" s="173"/>
      <c r="E21" s="173"/>
      <c r="F21" s="173"/>
      <c r="G21" s="173"/>
      <c r="H21" s="173"/>
      <c r="K21" s="174">
        <f>'Features Data'!AE20</f>
        <v>101.13681074043075</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88.102714949429185</v>
      </c>
      <c r="B22" s="40" t="str">
        <f>'Features Data'!AD21</f>
        <v>Angina</v>
      </c>
      <c r="C22" s="173"/>
      <c r="D22" s="173"/>
      <c r="E22" s="173"/>
      <c r="F22" s="173"/>
      <c r="G22" s="173"/>
      <c r="H22" s="173"/>
      <c r="K22" s="174">
        <f>'Features Data'!AE21</f>
        <v>88.102714949429185</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92.805903003446161</v>
      </c>
      <c r="B23" s="40" t="str">
        <f>'Features Data'!AD22</f>
        <v>Heart attack or myocardial infarction</v>
      </c>
      <c r="C23" s="173"/>
      <c r="D23" s="173"/>
      <c r="E23" s="173"/>
      <c r="F23" s="173"/>
      <c r="G23" s="173"/>
      <c r="H23" s="173"/>
      <c r="K23" s="174">
        <f>'Features Data'!AE22</f>
        <v>92.805903003446161</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92.82959506202495</v>
      </c>
      <c r="B24" s="40" t="str">
        <f>'Features Data'!AD23</f>
        <v>Stroke</v>
      </c>
      <c r="C24" s="173"/>
      <c r="D24" s="173"/>
      <c r="E24" s="173"/>
      <c r="F24" s="173"/>
      <c r="G24" s="173"/>
      <c r="H24" s="173"/>
      <c r="K24" s="174">
        <f>'Features Data'!AE23</f>
        <v>92.82959506202495</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83.708328772343478</v>
      </c>
      <c r="B25" s="40" t="str">
        <f>'Features Data'!AD24</f>
        <v>Emphysema</v>
      </c>
      <c r="C25" s="173"/>
      <c r="D25" s="173"/>
      <c r="E25" s="173"/>
      <c r="F25" s="173"/>
      <c r="G25" s="173"/>
      <c r="H25" s="173"/>
      <c r="K25" s="174">
        <f>'Features Data'!AE24</f>
        <v>83.708328772343478</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102.96057839613707</v>
      </c>
      <c r="B26" s="40" t="str">
        <f>'Features Data'!AD25</f>
        <v>Hypothyroidism or an under-active thyroid</v>
      </c>
      <c r="C26" s="173"/>
      <c r="D26" s="173"/>
      <c r="E26" s="173"/>
      <c r="F26" s="173"/>
      <c r="G26" s="173"/>
      <c r="H26" s="173"/>
      <c r="K26" s="174">
        <f>'Features Data'!AE25</f>
        <v>102.96057839613707</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82.494054716161529</v>
      </c>
      <c r="B27" s="40" t="str">
        <f>'Features Data'!AD26</f>
        <v>Chronic bronchitis</v>
      </c>
      <c r="C27" s="173"/>
      <c r="D27" s="173"/>
      <c r="E27" s="173"/>
      <c r="F27" s="173"/>
      <c r="G27" s="173"/>
      <c r="H27" s="173"/>
      <c r="K27" s="174">
        <f>'Features Data'!AE26</f>
        <v>82.494054716161529</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92.043198148907507</v>
      </c>
      <c r="B28" s="40" t="str">
        <f>'Features Data'!AD27</f>
        <v>Any kind of liver condition</v>
      </c>
      <c r="C28" s="173"/>
      <c r="D28" s="173"/>
      <c r="E28" s="173"/>
      <c r="F28" s="173"/>
      <c r="G28" s="173"/>
      <c r="H28" s="173"/>
      <c r="K28" s="174">
        <f>'Features Data'!AE27</f>
        <v>92.043198148907507</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89.263717287330479</v>
      </c>
      <c r="B29" s="40" t="str">
        <f>'Features Data'!AD28</f>
        <v>Epilepsy</v>
      </c>
      <c r="C29" s="173"/>
      <c r="D29" s="173"/>
      <c r="E29" s="173"/>
      <c r="F29" s="173"/>
      <c r="G29" s="173"/>
      <c r="H29" s="173"/>
      <c r="K29" s="174">
        <f>'Features Data'!AE28</f>
        <v>89.263717287330479</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101.8261266594116</v>
      </c>
      <c r="B30" s="40" t="str">
        <f>'Features Data'!AD29</f>
        <v>High blood pressure/hypertension</v>
      </c>
      <c r="C30" s="173"/>
      <c r="D30" s="173"/>
      <c r="E30" s="173"/>
      <c r="F30" s="173"/>
      <c r="G30" s="173"/>
      <c r="H30" s="173"/>
      <c r="K30" s="174">
        <f>'Features Data'!AE29</f>
        <v>101.8261266594116</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98.729492582008604</v>
      </c>
      <c r="B31" s="40" t="str">
        <f>'Features Data'!AD30</f>
        <v>Multiple Sclerosis</v>
      </c>
      <c r="C31" s="173"/>
      <c r="D31" s="173"/>
      <c r="E31" s="173"/>
      <c r="F31" s="173"/>
      <c r="G31" s="173"/>
      <c r="H31" s="173"/>
      <c r="K31" s="174">
        <f>'Features Data'!AE30</f>
        <v>98.729492582008604</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76.846569845546881</v>
      </c>
      <c r="B32" s="40" t="str">
        <f>'Features Data'!AD31</f>
        <v>COPD (Chronic Obstructive Pulmonary Disease)</v>
      </c>
      <c r="C32" s="173"/>
      <c r="D32" s="173"/>
      <c r="E32" s="173"/>
      <c r="F32" s="173"/>
      <c r="G32" s="173"/>
      <c r="H32" s="173"/>
      <c r="K32" s="174">
        <f>'Features Data'!AE31</f>
        <v>76.846569845546881</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100.32144409543969</v>
      </c>
      <c r="B33" s="40" t="str">
        <f>'Features Data'!AD32</f>
        <v>Osteoarthritis</v>
      </c>
      <c r="C33" s="173"/>
      <c r="D33" s="173"/>
      <c r="E33" s="173"/>
      <c r="F33" s="173"/>
      <c r="G33" s="173"/>
      <c r="H33" s="173"/>
      <c r="K33" s="174">
        <f>'Features Data'!AE32</f>
        <v>100.32144409543969</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93.415632231858197</v>
      </c>
      <c r="B34" s="40" t="str">
        <f>'Features Data'!AD33</f>
        <v>Rheumatoid arthritis</v>
      </c>
      <c r="C34" s="173"/>
      <c r="D34" s="173"/>
      <c r="E34" s="173"/>
      <c r="F34" s="173"/>
      <c r="G34" s="173"/>
      <c r="H34" s="173"/>
      <c r="K34" s="174">
        <f>'Features Data'!AE33</f>
        <v>93.415632231858197</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102.71851939365489</v>
      </c>
      <c r="B35" s="40" t="str">
        <f>'Features Data'!AD34</f>
        <v>Other arthritis</v>
      </c>
      <c r="C35" s="173"/>
      <c r="D35" s="173"/>
      <c r="E35" s="173"/>
      <c r="F35" s="173"/>
      <c r="G35" s="173"/>
      <c r="H35" s="173"/>
      <c r="K35" s="174">
        <f>'Features Data'!AE34</f>
        <v>102.71851939365489</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106.70707052911148</v>
      </c>
      <c r="B36" s="40" t="str">
        <f>'Features Data'!AD35</f>
        <v>Bowel/colorectal cancer</v>
      </c>
      <c r="C36" s="173"/>
      <c r="D36" s="173"/>
      <c r="E36" s="173"/>
      <c r="F36" s="173"/>
      <c r="G36" s="173"/>
      <c r="H36" s="173"/>
      <c r="K36" s="174">
        <f>'Features Data'!AE35</f>
        <v>106.70707052911148</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99.122804242707019</v>
      </c>
      <c r="B37" s="40" t="str">
        <f>'Features Data'!AD36</f>
        <v>Lung cancer</v>
      </c>
      <c r="C37" s="173"/>
      <c r="D37" s="173"/>
      <c r="E37" s="173"/>
      <c r="F37" s="173"/>
      <c r="G37" s="173"/>
      <c r="H37" s="173"/>
      <c r="K37" s="174">
        <f>'Features Data'!AE36</f>
        <v>99.122804242707019</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107.65347072547411</v>
      </c>
      <c r="B38" s="40" t="str">
        <f>'Features Data'!AD37</f>
        <v>Breast cancer</v>
      </c>
      <c r="C38" s="173"/>
      <c r="D38" s="173"/>
      <c r="E38" s="173"/>
      <c r="F38" s="173"/>
      <c r="G38" s="173"/>
      <c r="H38" s="173"/>
      <c r="K38" s="174">
        <f>'Features Data'!AE37</f>
        <v>107.65347072547411</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112.03521956736591</v>
      </c>
      <c r="B39" s="40" t="str">
        <f>'Features Data'!AD38</f>
        <v>Prostate cancer</v>
      </c>
      <c r="C39" s="173"/>
      <c r="D39" s="173"/>
      <c r="E39" s="173"/>
      <c r="F39" s="173"/>
      <c r="G39" s="173"/>
      <c r="H39" s="173"/>
      <c r="K39" s="174">
        <f>'Features Data'!AE38</f>
        <v>112.03521956736591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75.207927185129066</v>
      </c>
      <c r="B40" s="40" t="str">
        <f>'Features Data'!AD39</f>
        <v>Liver cancer</v>
      </c>
      <c r="C40" s="173"/>
      <c r="D40" s="173"/>
      <c r="E40" s="173"/>
      <c r="F40" s="173"/>
      <c r="G40" s="173"/>
      <c r="H40" s="173"/>
      <c r="K40" s="174">
        <f>'Features Data'!AE39</f>
        <v>75.207927185129066</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112.62666514230932</v>
      </c>
      <c r="B41" s="40" t="str">
        <f>'Features Data'!AD40</f>
        <v>Skin cancer or melanoma</v>
      </c>
      <c r="C41" s="173"/>
      <c r="D41" s="173"/>
      <c r="E41" s="173"/>
      <c r="F41" s="173"/>
      <c r="G41" s="173"/>
      <c r="H41" s="173"/>
      <c r="K41" s="174">
        <f>'Features Data'!AE40</f>
        <v>112.62666514230932</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105.92297044718524</v>
      </c>
      <c r="B42" s="40" t="str">
        <f>'Features Data'!AD41</f>
        <v>Other cancer</v>
      </c>
      <c r="C42" s="173"/>
      <c r="D42" s="173"/>
      <c r="E42" s="173"/>
      <c r="F42" s="173"/>
      <c r="G42" s="173"/>
      <c r="H42" s="173"/>
      <c r="K42" s="174">
        <f>'Features Data'!AE41</f>
        <v>105.92297044718524</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100.42048784787443</v>
      </c>
      <c r="B43" s="40" t="str">
        <f>'Features Data'!AD42</f>
        <v>Type 1 diabetes</v>
      </c>
      <c r="C43" s="173"/>
      <c r="D43" s="173"/>
      <c r="E43" s="173"/>
      <c r="F43" s="173"/>
      <c r="G43" s="173"/>
      <c r="H43" s="173"/>
      <c r="K43" s="174">
        <f>'Features Data'!AE42</f>
        <v>100.42048784787443</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88.705784680456475</v>
      </c>
      <c r="B44" s="40" t="str">
        <f>'Features Data'!AD43</f>
        <v>Type 2 diabetes</v>
      </c>
      <c r="C44" s="173"/>
      <c r="D44" s="173"/>
      <c r="E44" s="173"/>
      <c r="F44" s="173"/>
      <c r="G44" s="173"/>
      <c r="H44" s="173"/>
      <c r="K44" s="174">
        <f>'Features Data'!AE43</f>
        <v>88.705784680456475</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96.413334304428844</v>
      </c>
      <c r="B45" s="40" t="str">
        <f>'Features Data'!AD44</f>
        <v>Gestational diabetes/during pregnancy</v>
      </c>
      <c r="C45" s="173"/>
      <c r="D45" s="173"/>
      <c r="E45" s="173"/>
      <c r="F45" s="173"/>
      <c r="G45" s="173"/>
      <c r="H45" s="173"/>
      <c r="K45" s="174">
        <f>'Features Data'!AE44</f>
        <v>96.413334304428844</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91.089604474740966</v>
      </c>
      <c r="B47" s="40" t="str">
        <f>'Features Data'!AD46</f>
        <v>Anxiety</v>
      </c>
      <c r="C47" s="173"/>
      <c r="D47" s="173"/>
      <c r="E47" s="173"/>
      <c r="F47" s="173"/>
      <c r="G47" s="173"/>
      <c r="H47" s="173"/>
      <c r="K47" s="174">
        <f>'Features Data'!AE46</f>
        <v>91.089604474740966</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91.737055728090084</v>
      </c>
      <c r="B48" s="40" t="str">
        <f>'Features Data'!AD47</f>
        <v>Depression</v>
      </c>
      <c r="C48" s="173"/>
      <c r="D48" s="173"/>
      <c r="E48" s="173"/>
      <c r="F48" s="173"/>
      <c r="G48" s="173"/>
      <c r="H48" s="173"/>
      <c r="K48" s="174">
        <f>'Features Data'!AE47</f>
        <v>91.737055728090084</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72.042301423956744</v>
      </c>
      <c r="B49" s="40" t="str">
        <f>'Features Data'!AD48</f>
        <v>Psychosis or schizophrenia</v>
      </c>
      <c r="C49" s="173"/>
      <c r="D49" s="173"/>
      <c r="E49" s="173"/>
      <c r="F49" s="173"/>
      <c r="G49" s="173"/>
      <c r="H49" s="173"/>
      <c r="K49" s="174">
        <f>'Features Data'!AE48</f>
        <v>72.042301423956744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82.735734075654776</v>
      </c>
      <c r="B50" s="40" t="str">
        <f>'Features Data'!AD49</f>
        <v>Bipolar disorder or manic depression</v>
      </c>
      <c r="C50" s="173"/>
      <c r="D50" s="173"/>
      <c r="E50" s="173"/>
      <c r="F50" s="173"/>
      <c r="G50" s="173"/>
      <c r="H50" s="173"/>
      <c r="K50" s="174">
        <f>'Features Data'!AE49</f>
        <v>82.735734075654776</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98.65564888432688</v>
      </c>
      <c r="B51" s="40" t="str">
        <f>'Features Data'!AD50</f>
        <v>An eating disorder</v>
      </c>
      <c r="C51" s="173"/>
      <c r="D51" s="173"/>
      <c r="E51" s="173"/>
      <c r="F51" s="173"/>
      <c r="G51" s="173"/>
      <c r="H51" s="173"/>
      <c r="K51" s="174">
        <f>'Features Data'!AE50</f>
        <v>98.65564888432688</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84.559095511746889</v>
      </c>
      <c r="B52" s="40" t="str">
        <f>'Features Data'!AD51</f>
        <v>Post-traumatic stress disorder</v>
      </c>
      <c r="C52" s="173"/>
      <c r="D52" s="173"/>
      <c r="E52" s="173"/>
      <c r="F52" s="173"/>
      <c r="G52" s="173"/>
      <c r="H52" s="173"/>
      <c r="K52" s="174">
        <f>'Features Data'!AE51</f>
        <v>84.559095511746889</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94.818565697841791</v>
      </c>
      <c r="B53" s="40" t="str">
        <f>'Features Data'!AD52</f>
        <v>Other emotional, nervous or psychiatric problem</v>
      </c>
      <c r="C53" s="173"/>
      <c r="D53" s="173"/>
      <c r="E53" s="173"/>
      <c r="F53" s="173"/>
      <c r="G53" s="173"/>
      <c r="H53" s="173"/>
      <c r="K53" s="174">
        <f>'Features Data'!AE52</f>
        <v>94.818565697841791</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D8EF627-B7EA-46DC-B908-200AA187B5A9}">
          <x14:formula1>
            <xm:f>'Features Data'!$R$2:$R$17</xm:f>
          </x14:formula1>
          <xm:sqref>B14:O14</xm:sqref>
        </x14:dataValidation>
        <x14:dataValidation type="list" allowBlank="1" showInputMessage="1" showErrorMessage="1" xr:uid="{612D9685-9247-4C75-96A4-282D155B56B7}">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3D0E9-3CDF-497D-AECF-EFC754E75648}">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7</v>
      </c>
      <c r="F13" s="189">
        <f>IF($E$19&lt;&gt;0,E13/$E$19,0)</f>
        <v>4.8275862068965517E-2</v>
      </c>
      <c r="G13" s="188">
        <f>SUM('Wellbeing Acorn Type'!$G$14:$G$18)</f>
        <v>29475</v>
      </c>
      <c r="H13" s="189">
        <f>IF($G$19=0,0,G13/$G$19)</f>
        <v>0.19413415180335644</v>
      </c>
      <c r="I13" s="189">
        <f>IF(G13&gt;0,E13/G13,0)</f>
        <v>2.3748939779474131E-4</v>
      </c>
      <c r="J13" s="190">
        <f>IF(AND((SQRT((H13*(1-H13))/$E$19))&gt;0, $E$19&gt;0),(F13-H13)/(SQRT((H13*(1-H13))/$E$19)),0)</f>
        <v>-4.4405091690724552</v>
      </c>
      <c r="K13" s="191">
        <f>IF(AND(I13&gt;0,$I$19&gt;0),F13/H13*100,0)</f>
        <v>24.867269164399985</v>
      </c>
      <c r="L13" s="161"/>
      <c r="M13" s="161"/>
      <c r="N13" s="161"/>
    </row>
    <row r="14" spans="1:17" ht="18.75" customHeight="1">
      <c r="B14" s="186" t="s">
        <v>1746</v>
      </c>
      <c r="C14" s="192"/>
      <c r="D14" s="176"/>
      <c r="E14" s="188">
        <f>SUM('Wellbeing Acorn Type'!$E$21:$E$28)</f>
        <v>1</v>
      </c>
      <c r="F14" s="189">
        <f>IF($E$19&lt;&gt;0,E14/$E$19,0)</f>
        <v>6.8965517241379309E-3</v>
      </c>
      <c r="G14" s="188">
        <f>SUM('Wellbeing Acorn Type'!$G$21:$G$28)</f>
        <v>26194</v>
      </c>
      <c r="H14" s="189">
        <f>IF($G$19=0,0,G14/$G$19)</f>
        <v>0.17252417208946966</v>
      </c>
      <c r="I14" s="189">
        <f t="shared" ref="I14:I19" si="0">IF(G14&gt;0,E14/G14,0)</f>
        <v>3.8176681682828127E-5</v>
      </c>
      <c r="J14" s="190">
        <f>IF(AND((SQRT((H14*(1-H14))/$E$19))&gt;0, $E$19&gt;0),(F14-H14)/(SQRT((H14*(1-H14))/$E$19)),0)</f>
        <v>-5.2785437968299966</v>
      </c>
      <c r="K14" s="191">
        <f>IF(AND(I14&gt;0,$I$19&gt;0),F14/H14*100,0)</f>
        <v>3.9974408458899511</v>
      </c>
      <c r="L14" s="161"/>
      <c r="M14" s="161"/>
      <c r="N14" s="161"/>
      <c r="Q14" s="176"/>
    </row>
    <row r="15" spans="1:17" ht="18.75" customHeight="1">
      <c r="B15" s="186" t="s">
        <v>1747</v>
      </c>
      <c r="C15" s="192"/>
      <c r="D15" s="176"/>
      <c r="E15" s="188">
        <f>SUM('Wellbeing Acorn Type'!$E$31:$E$35)</f>
        <v>44</v>
      </c>
      <c r="F15" s="189">
        <f>IF($E$19&lt;&gt;0,E15/$E$19,0)</f>
        <v>0.30344827586206896</v>
      </c>
      <c r="G15" s="188">
        <f>SUM('Wellbeing Acorn Type'!$G$31:$G$35)</f>
        <v>33249</v>
      </c>
      <c r="H15" s="189">
        <f>IF($G$19=0,0,G15/$G$19)</f>
        <v>0.2189912269146666</v>
      </c>
      <c r="I15" s="189">
        <f t="shared" si="0"/>
        <v>1.3233480706186652E-3</v>
      </c>
      <c r="J15" s="190">
        <f>IF(AND((SQRT((H15*(1-H15))/$E$19))&gt;0, $E$19&gt;0),(F15-H15)/(SQRT((H15*(1-H15))/$E$19)),0)</f>
        <v>2.4591135851621013</v>
      </c>
      <c r="K15" s="191">
        <f>IF(AND(I15&gt;0,$I$19&gt;0),F15/H15*100,0)</f>
        <v>138.56640749371772</v>
      </c>
      <c r="L15" s="161"/>
      <c r="M15" s="161"/>
      <c r="N15" s="161"/>
      <c r="Q15" s="176"/>
    </row>
    <row r="16" spans="1:17" ht="18.75" customHeight="1">
      <c r="B16" s="186" t="s">
        <v>1748</v>
      </c>
      <c r="C16" s="192"/>
      <c r="D16" s="176"/>
      <c r="E16" s="188">
        <f>SUM('Wellbeing Acorn Type'!$E$38:$E$44)</f>
        <v>93</v>
      </c>
      <c r="F16" s="189">
        <f>IF($E$19&lt;&gt;0,E16/$E$19,0)</f>
        <v>0.64137931034482754</v>
      </c>
      <c r="G16" s="188">
        <f>SUM('Wellbeing Acorn Type'!$G$38:$G$44)</f>
        <v>62500</v>
      </c>
      <c r="H16" s="189">
        <f>IF($G$19=0,0,G16/$G$19)</f>
        <v>0.41165002502832154</v>
      </c>
      <c r="I16" s="189">
        <f t="shared" si="0"/>
        <v>1.488E-3</v>
      </c>
      <c r="J16" s="190">
        <f>IF(AND((SQRT((H16*(1-H16))/$E$19))&gt;0, $E$19&gt;0),(F16-H16)/(SQRT((H16*(1-H16))/$E$19)),0)</f>
        <v>5.6210625736619262</v>
      </c>
      <c r="K16" s="191">
        <f>IF(AND(I16&gt;0,$I$19&gt;0),F16/H16*100,0)</f>
        <v>155.80694068965514</v>
      </c>
      <c r="L16" s="161"/>
      <c r="M16" s="161"/>
      <c r="N16" s="161"/>
      <c r="Q16" s="176"/>
    </row>
    <row r="17" spans="1:17" ht="18.75" customHeight="1">
      <c r="B17" s="193" t="s">
        <v>1749</v>
      </c>
      <c r="C17" s="192"/>
      <c r="D17" s="176"/>
      <c r="E17" s="188">
        <f>SUM('Wellbeing Acorn Type'!$E$47:$E$48)</f>
        <v>0</v>
      </c>
      <c r="F17" s="189">
        <f>IF($E$19&lt;&gt;0,E17/$E$19,0)</f>
        <v>0</v>
      </c>
      <c r="G17" s="188">
        <f>SUM('Wellbeing Acorn Type'!$G$47:$G$48)</f>
        <v>410</v>
      </c>
      <c r="H17" s="189">
        <f>IF($G$19=0,0,G17/$G$19)</f>
        <v>2.700424164185789E-3</v>
      </c>
      <c r="I17" s="189">
        <f t="shared" si="0"/>
        <v>0</v>
      </c>
      <c r="J17" s="190">
        <f>IF(AND((SQRT((H17*(1-H17))/$E$19))&gt;0, $E$19&gt;0),(F17-H17)/(SQRT((H17*(1-H17))/$E$19)),0)</f>
        <v>-0.62659536310564945</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145</v>
      </c>
      <c r="F19" s="198"/>
      <c r="G19" s="197">
        <f>SUM(G13:G18)</f>
        <v>151828</v>
      </c>
      <c r="H19" s="199"/>
      <c r="I19" s="200">
        <f t="shared" si="0"/>
        <v>9.5502805806570591E-4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4.8275862068965517E-2</v>
      </c>
      <c r="C24" s="38">
        <f>IF($A$23,D24,"")</f>
        <v>0.19413415180335644</v>
      </c>
      <c r="D24" s="39">
        <f>H13</f>
        <v>0.19413415180335644</v>
      </c>
    </row>
    <row r="25" spans="1:17" ht="15" customHeight="1">
      <c r="A25" s="38" t="s">
        <v>1752</v>
      </c>
      <c r="B25" s="39">
        <f>F14</f>
        <v>6.8965517241379309E-3</v>
      </c>
      <c r="C25" s="38">
        <f>IF($A$23,D25,"")</f>
        <v>0.17252417208946966</v>
      </c>
      <c r="D25" s="39">
        <f>H14</f>
        <v>0.17252417208946966</v>
      </c>
    </row>
    <row r="26" spans="1:17" ht="15" customHeight="1">
      <c r="A26" s="38" t="s">
        <v>1753</v>
      </c>
      <c r="B26" s="39">
        <f>F15</f>
        <v>0.30344827586206896</v>
      </c>
      <c r="C26" s="38">
        <f>IF($A$23,D26,"")</f>
        <v>0.2189912269146666</v>
      </c>
      <c r="D26" s="39">
        <f>H15</f>
        <v>0.2189912269146666</v>
      </c>
    </row>
    <row r="27" spans="1:17" ht="15" customHeight="1">
      <c r="A27" s="38" t="s">
        <v>1754</v>
      </c>
      <c r="B27" s="39">
        <f>F16</f>
        <v>0.64137931034482754</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2D4B0-A9BE-4AAD-AF55-6D6EA5061B69}">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2</v>
      </c>
      <c r="F14" s="207">
        <f>IF($E$51=0,0,E14/$E$51)</f>
        <v>1.3793103448275862E-2</v>
      </c>
      <c r="G14" s="206">
        <f>'Input Sheet'!C8</f>
        <v>2777</v>
      </c>
      <c r="H14" s="207">
        <f>IF($G$51=0,0,G14/$G$51)</f>
        <v>1.8290433912058382E-2</v>
      </c>
      <c r="I14" s="207">
        <f>IF(G14&gt;0,E14/G14,0)</f>
        <v>7.2020165646380992E-4</v>
      </c>
      <c r="J14" s="190">
        <f>IF(AND((SQRT((H14*(1-H14))/$E$51))&gt;0, $E$51&gt;0),(F14-H14)/(SQRT((H14*(1-H14))/$E$51)),0)</f>
        <v>-0.40414320948566362</v>
      </c>
      <c r="K14" s="208">
        <f>IF(AND(I14&gt;0,$I$51&gt;0),F14/H14*100,0)</f>
        <v>75.411570412129194</v>
      </c>
      <c r="P14" s="1">
        <f ca="1">IF(K14="",0,IF($P$11=2,K14+RAND()/1000,F14+RAND()/1000))</f>
        <v>75.411827952300271</v>
      </c>
      <c r="Q14" s="176">
        <f ca="1">RANK(P14,$P$14:$P$48)+COUNTIF($P14:P$14,P14)-1</f>
        <v>7</v>
      </c>
      <c r="R14" s="40">
        <v>1</v>
      </c>
    </row>
    <row r="15" spans="1:18" ht="14.5">
      <c r="C15" s="205" t="s">
        <v>1757</v>
      </c>
      <c r="D15" s="40" t="s">
        <v>2</v>
      </c>
      <c r="E15" s="206">
        <f>'Input Sheet'!B9</f>
        <v>2</v>
      </c>
      <c r="F15" s="207">
        <f>IF($E$51=0,0,E15/$E$51)</f>
        <v>1.3793103448275862E-2</v>
      </c>
      <c r="G15" s="206">
        <f>'Input Sheet'!C9</f>
        <v>5698</v>
      </c>
      <c r="H15" s="207">
        <f>IF($G$51=0,0,G15/$G$51)</f>
        <v>3.7529309481782014E-2</v>
      </c>
      <c r="I15" s="207">
        <f>IF(G15&gt;0,E15/G15,0)</f>
        <v>3.5100035100035098E-4</v>
      </c>
      <c r="J15" s="190">
        <f>IF(AND((SQRT((H15*(1-H15))/$E$51))&gt;0, $E$51&gt;0),(F15-H15)/(SQRT((H15*(1-H15))/$E$51)),0)</f>
        <v>-1.5038906552970919</v>
      </c>
      <c r="K15" s="208">
        <f>IF(AND(I15&gt;0,$I$51&gt;0),F15/H15*100,0)</f>
        <v>36.752883649435375</v>
      </c>
      <c r="P15" s="1">
        <f t="shared" ref="P15:P48" ca="1" si="0">IF(K15="",0,IF($P$11=2,K15+RAND()/1000,F15+RAND()/1000))</f>
        <v>36.753876228861515</v>
      </c>
      <c r="Q15" s="176">
        <f ca="1">RANK(P15,$P$14:$P$48)+COUNTIF($P$14:P15,P15)-1</f>
        <v>11</v>
      </c>
      <c r="R15" s="40">
        <v>2</v>
      </c>
    </row>
    <row r="16" spans="1:18" ht="14.5">
      <c r="C16" s="205" t="s">
        <v>1758</v>
      </c>
      <c r="D16" s="40" t="s">
        <v>3</v>
      </c>
      <c r="E16" s="206">
        <f>'Input Sheet'!B10</f>
        <v>0</v>
      </c>
      <c r="F16" s="207">
        <f>IF($E$51=0,0,E16/$E$51)</f>
        <v>0</v>
      </c>
      <c r="G16" s="206">
        <f>'Input Sheet'!C10</f>
        <v>8390</v>
      </c>
      <c r="H16" s="207">
        <f>IF($G$51=0,0,G16/$G$51)</f>
        <v>5.5259899359801884E-2</v>
      </c>
      <c r="I16" s="207">
        <f>IF(G16&gt;0,E16/G16,0)</f>
        <v>0</v>
      </c>
      <c r="J16" s="190">
        <f>IF(AND((SQRT((H16*(1-H16))/$E$51))&gt;0, $E$51&gt;0),(F16-H16)/(SQRT((H16*(1-H16))/$E$51)),0)</f>
        <v>-2.9122782784002212</v>
      </c>
      <c r="K16" s="208">
        <f>IF(AND(I16&gt;0,$I$51&gt;0),F16/H16*100,0)</f>
        <v>0</v>
      </c>
      <c r="P16" s="1">
        <f t="shared" ca="1" si="0"/>
        <v>1.2095915699091475E-4</v>
      </c>
      <c r="Q16" s="176">
        <f ca="1">RANK(P16,$P$14:$P$48)+COUNTIF($P$14:P16,P16)-1</f>
        <v>26</v>
      </c>
      <c r="R16" s="40">
        <v>3</v>
      </c>
    </row>
    <row r="17" spans="1:18" ht="14.5">
      <c r="C17" s="205" t="s">
        <v>1759</v>
      </c>
      <c r="D17" s="40" t="s">
        <v>4</v>
      </c>
      <c r="E17" s="206">
        <f>'Input Sheet'!B11</f>
        <v>3</v>
      </c>
      <c r="F17" s="207">
        <f>IF($E$51=0,0,E17/$E$51)</f>
        <v>2.0689655172413793E-2</v>
      </c>
      <c r="G17" s="206">
        <f>'Input Sheet'!C11</f>
        <v>7426</v>
      </c>
      <c r="H17" s="207">
        <f>IF($G$51=0,0,G17/$G$51)</f>
        <v>4.8910609373765047E-2</v>
      </c>
      <c r="I17" s="207">
        <f>IF(G17&gt;0,E17/G17,0)</f>
        <v>4.0398599515216807E-4</v>
      </c>
      <c r="J17" s="190">
        <f>IF(AND((SQRT((H17*(1-H17))/$E$51))&gt;0, $E$51&gt;0),(F17-H17)/(SQRT((H17*(1-H17))/$E$51)),0)</f>
        <v>-1.5755909936228478</v>
      </c>
      <c r="K17" s="208">
        <f>IF(AND(I17&gt;0,$I$51&gt;0),F17/H17*100,0)</f>
        <v>42.300955635836814</v>
      </c>
      <c r="P17" s="1">
        <f t="shared" ca="1" si="0"/>
        <v>42.301869864382198</v>
      </c>
      <c r="Q17" s="176">
        <f ca="1">RANK(P17,$P$14:$P$48)+COUNTIF($P$14:P17,P17)-1</f>
        <v>10</v>
      </c>
      <c r="R17" s="40">
        <v>4</v>
      </c>
    </row>
    <row r="18" spans="1:18" ht="14.5">
      <c r="C18" s="205" t="s">
        <v>1760</v>
      </c>
      <c r="D18" s="40" t="s">
        <v>5</v>
      </c>
      <c r="E18" s="206">
        <f>'Input Sheet'!B12</f>
        <v>0</v>
      </c>
      <c r="F18" s="207">
        <f>IF($E$51=0,0,E18/$E$51)</f>
        <v>0</v>
      </c>
      <c r="G18" s="206">
        <f>'Input Sheet'!C12</f>
        <v>5184</v>
      </c>
      <c r="H18" s="207">
        <f>IF($G$51=0,0,G18/$G$51)</f>
        <v>3.4143899675949101E-2</v>
      </c>
      <c r="I18" s="207">
        <f>IF(G18&gt;0,E18/G18,0)</f>
        <v>0</v>
      </c>
      <c r="J18" s="190">
        <f>IF(AND((SQRT((H18*(1-H18))/$E$51))&gt;0, $E$51&gt;0),(F18-H18)/(SQRT((H18*(1-H18))/$E$51)),0)</f>
        <v>-2.2640413183118273</v>
      </c>
      <c r="K18" s="208">
        <f>IF(AND(I18&gt;0,$I$51&gt;0),F18/H18*100,0)</f>
        <v>0</v>
      </c>
      <c r="P18" s="1">
        <f t="shared" ca="1" si="0"/>
        <v>5.3916776107455528E-4</v>
      </c>
      <c r="Q18" s="176">
        <f ca="1">RANK(P18,$P$14:$P$48)+COUNTIF($P$14:P18,P18)-1</f>
        <v>22</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-1.2552056774532443</v>
      </c>
      <c r="K21" s="208">
        <f t="shared" ref="K21:K28" si="5">IF(AND(I21&gt;0,$I$51&gt;0),F21/H21*100,0)</f>
        <v>0</v>
      </c>
      <c r="P21" s="1">
        <f t="shared" ca="1" si="0"/>
        <v>5.4974737858486588E-4</v>
      </c>
      <c r="Q21" s="176">
        <f ca="1">RANK(P21,$P$14:$P$48)+COUNTIF($P$14:P21,P21)-1</f>
        <v>21</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-1.5456546998377216</v>
      </c>
      <c r="K22" s="208">
        <f t="shared" si="5"/>
        <v>0</v>
      </c>
      <c r="P22" s="1">
        <f t="shared" ca="1" si="0"/>
        <v>8.8668140175009939E-4</v>
      </c>
      <c r="Q22" s="176">
        <f ca="1">RANK(P22,$P$14:$P$48)+COUNTIF($P$14:P22,P22)-1</f>
        <v>15</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5.3672064443187925E-4</v>
      </c>
      <c r="Q23" s="176">
        <f ca="1">RANK(P23,$P$14:$P$48)+COUNTIF($P$14:P23,P23)-1</f>
        <v>23</v>
      </c>
      <c r="R23" s="40">
        <v>8</v>
      </c>
    </row>
    <row r="24" spans="1:18" ht="14.5">
      <c r="C24" s="205" t="s">
        <v>1764</v>
      </c>
      <c r="D24" s="40" t="s">
        <v>10</v>
      </c>
      <c r="E24" s="206">
        <f>'Input Sheet'!B16</f>
        <v>1</v>
      </c>
      <c r="F24" s="207">
        <f t="shared" si="1"/>
        <v>6.8965517241379309E-3</v>
      </c>
      <c r="G24" s="206">
        <f>'Input Sheet'!C16</f>
        <v>7561</v>
      </c>
      <c r="H24" s="207">
        <f t="shared" si="2"/>
        <v>4.9799773427826224E-2</v>
      </c>
      <c r="I24" s="207">
        <f t="shared" si="3"/>
        <v>1.3225763787858748E-4</v>
      </c>
      <c r="J24" s="190">
        <f t="shared" si="4"/>
        <v>-2.3749400890937644</v>
      </c>
      <c r="K24" s="208">
        <f t="shared" si="5"/>
        <v>13.848560444020814</v>
      </c>
      <c r="P24" s="1">
        <f t="shared" ca="1" si="0"/>
        <v>13.84882735785437</v>
      </c>
      <c r="Q24" s="176">
        <f ca="1">RANK(P24,$P$14:$P$48)+COUNTIF($P$14:P24,P24)-1</f>
        <v>14</v>
      </c>
      <c r="R24" s="40">
        <v>9</v>
      </c>
    </row>
    <row r="25" spans="1:18" ht="14.5">
      <c r="C25" s="213" t="s">
        <v>1765</v>
      </c>
      <c r="D25" s="40" t="s">
        <v>11</v>
      </c>
      <c r="E25" s="206">
        <f>'Input Sheet'!B17</f>
        <v>0</v>
      </c>
      <c r="F25" s="207">
        <f t="shared" si="1"/>
        <v>0</v>
      </c>
      <c r="G25" s="206">
        <f>'Input Sheet'!C17</f>
        <v>5238</v>
      </c>
      <c r="H25" s="207">
        <f t="shared" si="2"/>
        <v>3.4499565297573573E-2</v>
      </c>
      <c r="I25" s="207">
        <f t="shared" si="3"/>
        <v>0</v>
      </c>
      <c r="J25" s="190">
        <f t="shared" si="4"/>
        <v>-2.2762217861526106</v>
      </c>
      <c r="K25" s="208">
        <f t="shared" si="5"/>
        <v>0</v>
      </c>
      <c r="P25" s="1">
        <f t="shared" ca="1" si="0"/>
        <v>3.4863415899159632E-4</v>
      </c>
      <c r="Q25" s="176">
        <f ca="1">RANK(P25,$P$14:$P$48)+COUNTIF($P$14:P25,P25)-1</f>
        <v>25</v>
      </c>
      <c r="R25" s="40">
        <v>10</v>
      </c>
    </row>
    <row r="26" spans="1:18" ht="14.5">
      <c r="C26" s="213" t="s">
        <v>1766</v>
      </c>
      <c r="D26" s="40" t="s">
        <v>12</v>
      </c>
      <c r="E26" s="206">
        <f>'Input Sheet'!B18</f>
        <v>0</v>
      </c>
      <c r="F26" s="207">
        <f t="shared" si="1"/>
        <v>0</v>
      </c>
      <c r="G26" s="206">
        <f>'Input Sheet'!C18</f>
        <v>2655</v>
      </c>
      <c r="H26" s="207">
        <f t="shared" si="2"/>
        <v>1.7486893063203099E-2</v>
      </c>
      <c r="I26" s="207">
        <f t="shared" si="3"/>
        <v>0</v>
      </c>
      <c r="J26" s="190">
        <f t="shared" si="4"/>
        <v>-1.6064645704154867</v>
      </c>
      <c r="K26" s="208">
        <f t="shared" si="5"/>
        <v>0</v>
      </c>
      <c r="P26" s="1">
        <f t="shared" ca="1" si="0"/>
        <v>7.1894606544527955E-4</v>
      </c>
      <c r="Q26" s="176">
        <f ca="1">RANK(P26,$P$14:$P$48)+COUNTIF($P$14:P26,P26)-1</f>
        <v>18</v>
      </c>
      <c r="R26" s="40">
        <v>11</v>
      </c>
    </row>
    <row r="27" spans="1:18" ht="14.5">
      <c r="C27" s="213" t="s">
        <v>1767</v>
      </c>
      <c r="D27" s="40" t="s">
        <v>13</v>
      </c>
      <c r="E27" s="206">
        <f>'Input Sheet'!B19</f>
        <v>0</v>
      </c>
      <c r="F27" s="207">
        <f t="shared" si="1"/>
        <v>0</v>
      </c>
      <c r="G27" s="206">
        <f>'Input Sheet'!C19</f>
        <v>2709</v>
      </c>
      <c r="H27" s="207">
        <f t="shared" si="2"/>
        <v>1.7842558684827568E-2</v>
      </c>
      <c r="I27" s="207">
        <f t="shared" si="3"/>
        <v>0</v>
      </c>
      <c r="J27" s="190">
        <f t="shared" si="4"/>
        <v>-1.6230130518552623</v>
      </c>
      <c r="K27" s="208">
        <f t="shared" si="5"/>
        <v>0</v>
      </c>
      <c r="P27" s="1">
        <f t="shared" ca="1" si="0"/>
        <v>8.4967449608662761E-5</v>
      </c>
      <c r="Q27" s="176">
        <f ca="1">RANK(P27,$P$14:$P$48)+COUNTIF($P$14:P27,P27)-1</f>
        <v>27</v>
      </c>
      <c r="R27" s="40">
        <v>12</v>
      </c>
    </row>
    <row r="28" spans="1:18" ht="14.5">
      <c r="C28" s="213" t="s">
        <v>1768</v>
      </c>
      <c r="D28" s="40" t="s">
        <v>14</v>
      </c>
      <c r="E28" s="206">
        <f>'Input Sheet'!B20</f>
        <v>0</v>
      </c>
      <c r="F28" s="207">
        <f t="shared" si="1"/>
        <v>0</v>
      </c>
      <c r="G28" s="206">
        <f>'Input Sheet'!C20</f>
        <v>3938</v>
      </c>
      <c r="H28" s="207">
        <f t="shared" si="2"/>
        <v>2.5937244776984482E-2</v>
      </c>
      <c r="I28" s="207">
        <f t="shared" si="3"/>
        <v>0</v>
      </c>
      <c r="J28" s="190">
        <f t="shared" si="4"/>
        <v>-1.9649542924862</v>
      </c>
      <c r="K28" s="208">
        <f t="shared" si="5"/>
        <v>0</v>
      </c>
      <c r="P28" s="1">
        <f t="shared" ca="1" si="0"/>
        <v>5.7754369762633238E-4</v>
      </c>
      <c r="Q28" s="176">
        <f ca="1">RANK(P28,$P$14:$P$48)+COUNTIF($P$14:P28,P28)-1</f>
        <v>20</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7</v>
      </c>
      <c r="F31" s="207">
        <f>IF($E$51=0,0,E31/$E$51)</f>
        <v>4.8275862068965517E-2</v>
      </c>
      <c r="G31" s="206">
        <f>'Input Sheet'!C21</f>
        <v>6104</v>
      </c>
      <c r="H31" s="207">
        <f>IF($G$51=0,0,G31/$G$51)</f>
        <v>4.020338804436599E-2</v>
      </c>
      <c r="I31" s="207">
        <f>IF(G31&gt;0,E31/G31,0)</f>
        <v>1.1467889908256881E-3</v>
      </c>
      <c r="J31" s="190">
        <f>IF(AND((SQRT((H31*(1-H31))/$E$51))&gt;0, $E$51&gt;0),(F31-H31)/(SQRT((H31*(1-H31))/$E$51)),0)</f>
        <v>0.49484561273073174</v>
      </c>
      <c r="K31" s="208">
        <f>IF(AND(I31&gt;0,$I$51&gt;0),F31/H31*100,0)</f>
        <v>120.07908889591903</v>
      </c>
      <c r="P31" s="1">
        <f t="shared" ca="1" si="0"/>
        <v>120.07941816584356</v>
      </c>
      <c r="Q31" s="176">
        <f ca="1">RANK(P31,$P$14:$P$48)+COUNTIF($P$14:P31,P31)-1</f>
        <v>6</v>
      </c>
      <c r="R31" s="40">
        <v>14</v>
      </c>
    </row>
    <row r="32" spans="1:18" ht="14.5">
      <c r="C32" s="213" t="s">
        <v>1771</v>
      </c>
      <c r="D32" s="40" t="s">
        <v>17</v>
      </c>
      <c r="E32" s="206">
        <f>'Input Sheet'!B22</f>
        <v>1</v>
      </c>
      <c r="F32" s="207">
        <f>IF($E$51=0,0,E32/$E$51)</f>
        <v>6.8965517241379309E-3</v>
      </c>
      <c r="G32" s="206">
        <f>'Input Sheet'!C22</f>
        <v>6716</v>
      </c>
      <c r="H32" s="207">
        <f>IF($G$51=0,0,G32/$G$51)</f>
        <v>4.4234265089443316E-2</v>
      </c>
      <c r="I32" s="207">
        <f>IF(G32&gt;0,E32/G32,0)</f>
        <v>1.4889815366289459E-4</v>
      </c>
      <c r="J32" s="190">
        <f>IF(AND((SQRT((H32*(1-H32))/$E$51))&gt;0, $E$51&gt;0),(F32-H32)/(SQRT((H32*(1-H32))/$E$51)),0)</f>
        <v>-2.1866364438951407</v>
      </c>
      <c r="K32" s="208">
        <f>IF(AND(I32&gt;0,$I$51&gt;0),F32/H32*100,0)</f>
        <v>15.590971637468936</v>
      </c>
      <c r="P32" s="1">
        <f t="shared" ca="1" si="0"/>
        <v>15.591117701427622</v>
      </c>
      <c r="Q32" s="176">
        <f ca="1">RANK(P32,$P$14:$P$48)+COUNTIF($P$14:P32,P32)-1</f>
        <v>13</v>
      </c>
      <c r="R32" s="40">
        <v>15</v>
      </c>
    </row>
    <row r="33" spans="1:18" ht="14.5">
      <c r="C33" s="213" t="s">
        <v>1772</v>
      </c>
      <c r="D33" s="40" t="s">
        <v>18</v>
      </c>
      <c r="E33" s="206">
        <f>'Input Sheet'!B23</f>
        <v>20</v>
      </c>
      <c r="F33" s="207">
        <f>IF($E$51=0,0,E33/$E$51)</f>
        <v>0.13793103448275862</v>
      </c>
      <c r="G33" s="206">
        <f>'Input Sheet'!C23</f>
        <v>9356</v>
      </c>
      <c r="H33" s="207">
        <f>IF($G$51=0,0,G33/$G$51)</f>
        <v>6.1622362146639617E-2</v>
      </c>
      <c r="I33" s="207">
        <f>IF(G33&gt;0,E33/G33,0)</f>
        <v>2.1376656690893546E-3</v>
      </c>
      <c r="J33" s="190">
        <f>IF(AND((SQRT((H33*(1-H33))/$E$51))&gt;0, $E$51&gt;0),(F33-H33)/(SQRT((H33*(1-H33))/$E$51)),0)</f>
        <v>3.821201176555296</v>
      </c>
      <c r="K33" s="208">
        <f>IF(AND(I33&gt;0,$I$51&gt;0),F33/H33*100,0)</f>
        <v>223.83276083206795</v>
      </c>
      <c r="P33" s="1">
        <f t="shared" ca="1" si="0"/>
        <v>223.83341580715592</v>
      </c>
      <c r="Q33" s="176">
        <f ca="1">RANK(P33,$P$14:$P$48)+COUNTIF($P$14:P33,P33)-1</f>
        <v>3</v>
      </c>
      <c r="R33" s="40">
        <v>16</v>
      </c>
    </row>
    <row r="34" spans="1:18" ht="14.5">
      <c r="C34" s="213" t="s">
        <v>1773</v>
      </c>
      <c r="D34" s="40" t="s">
        <v>19</v>
      </c>
      <c r="E34" s="206">
        <f>'Input Sheet'!B24</f>
        <v>16</v>
      </c>
      <c r="F34" s="207">
        <f>IF($E$51=0,0,E34/$E$51)</f>
        <v>0.1103448275862069</v>
      </c>
      <c r="G34" s="206">
        <f>'Input Sheet'!C24</f>
        <v>11016</v>
      </c>
      <c r="H34" s="207">
        <f>IF($G$51=0,0,G34/$G$51)</f>
        <v>7.255578681139184E-2</v>
      </c>
      <c r="I34" s="207">
        <f>IF(G34&gt;0,E34/G34,0)</f>
        <v>1.4524328249818446E-3</v>
      </c>
      <c r="J34" s="190">
        <f>IF(AND((SQRT((H34*(1-H34))/$E$51))&gt;0, $E$51&gt;0),(F34-H34)/(SQRT((H34*(1-H34))/$E$51)),0)</f>
        <v>1.754162987601749</v>
      </c>
      <c r="K34" s="208">
        <f>IF(AND(I34&gt;0,$I$51&gt;0),F34/H34*100,0)</f>
        <v>152.08273858713343</v>
      </c>
      <c r="P34" s="1">
        <f t="shared" ca="1" si="0"/>
        <v>152.08298295205378</v>
      </c>
      <c r="Q34" s="176">
        <f ca="1">RANK(P34,$P$14:$P$48)+COUNTIF($P$14:P34,P34)-1</f>
        <v>5</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-0.23336033046723878</v>
      </c>
      <c r="K35" s="208">
        <f>IF(AND(I35&gt;0,$I$51&gt;0),F35/H35*100,0)</f>
        <v>0</v>
      </c>
      <c r="P35" s="1">
        <f t="shared" ca="1" si="0"/>
        <v>8.2598732019391037E-4</v>
      </c>
      <c r="Q35" s="176">
        <f ca="1">RANK(P35,$P$14:$P$48)+COUNTIF($P$14:P35,P35)-1</f>
        <v>17</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49</v>
      </c>
      <c r="F38" s="207">
        <f t="shared" ref="F38:F44" si="6">IF($E$51=0,0,E38/$E$51)</f>
        <v>0.33793103448275863</v>
      </c>
      <c r="G38" s="206">
        <f>'Input Sheet'!C26</f>
        <v>21269</v>
      </c>
      <c r="H38" s="207">
        <f t="shared" ref="H38:H44" si="7">IF($G$51=0,0,G38/$G$51)</f>
        <v>0.14008615011723793</v>
      </c>
      <c r="I38" s="207">
        <f t="shared" ref="I38:I44" si="8">IF(G38&gt;0,E38/G38,0)</f>
        <v>2.3038224646198691E-3</v>
      </c>
      <c r="J38" s="190">
        <f t="shared" ref="J38:J44" si="9">IF(AND((SQRT((H38*(1-H38))/$E$51))&gt;0, $E$51&gt;0),(F38-H38)/(SQRT((H38*(1-H38))/$E$51)),0)</f>
        <v>6.8641024108984183</v>
      </c>
      <c r="K38" s="208">
        <f t="shared" ref="K38:K44" si="10">IF(AND(I38&gt;0,$I$51&gt;0),F38/H38*100,0)</f>
        <v>241.23086700572793</v>
      </c>
      <c r="P38" s="1">
        <f t="shared" ca="1" si="0"/>
        <v>241.23139816347037</v>
      </c>
      <c r="Q38" s="176">
        <f ca="1">RANK(P38,$P$14:$P$48)+COUNTIF($P$14:P38,P38)-1</f>
        <v>2</v>
      </c>
      <c r="R38" s="40">
        <v>19</v>
      </c>
    </row>
    <row r="39" spans="1:18" ht="14.5">
      <c r="C39" s="213" t="s">
        <v>1777</v>
      </c>
      <c r="D39" s="40" t="s">
        <v>23</v>
      </c>
      <c r="E39" s="206">
        <f>'Input Sheet'!B27</f>
        <v>18</v>
      </c>
      <c r="F39" s="207">
        <f t="shared" si="6"/>
        <v>0.12413793103448276</v>
      </c>
      <c r="G39" s="206">
        <f>'Input Sheet'!C27</f>
        <v>11244</v>
      </c>
      <c r="H39" s="207">
        <f t="shared" si="7"/>
        <v>7.405748610269515E-2</v>
      </c>
      <c r="I39" s="207">
        <f t="shared" si="8"/>
        <v>1.6008537886872999E-3</v>
      </c>
      <c r="J39" s="190">
        <f t="shared" si="9"/>
        <v>2.3029032064243524</v>
      </c>
      <c r="K39" s="208">
        <f t="shared" si="10"/>
        <v>167.62374415780371</v>
      </c>
      <c r="P39" s="1">
        <f t="shared" ca="1" si="0"/>
        <v>167.6240932608527</v>
      </c>
      <c r="Q39" s="176">
        <f ca="1">RANK(P39,$P$14:$P$48)+COUNTIF($P$14:P39,P39)-1</f>
        <v>4</v>
      </c>
      <c r="R39" s="40">
        <v>20</v>
      </c>
    </row>
    <row r="40" spans="1:18" ht="14.5">
      <c r="C40" s="213" t="s">
        <v>1778</v>
      </c>
      <c r="D40" s="40" t="s">
        <v>24</v>
      </c>
      <c r="E40" s="206">
        <f>'Input Sheet'!B28</f>
        <v>12</v>
      </c>
      <c r="F40" s="207">
        <f t="shared" si="6"/>
        <v>8.2758620689655171E-2</v>
      </c>
      <c r="G40" s="206">
        <f>'Input Sheet'!C28</f>
        <v>2716</v>
      </c>
      <c r="H40" s="207">
        <f t="shared" si="7"/>
        <v>1.788866348763074E-2</v>
      </c>
      <c r="I40" s="207">
        <f t="shared" si="8"/>
        <v>4.418262150220913E-3</v>
      </c>
      <c r="J40" s="190">
        <f t="shared" si="9"/>
        <v>5.8932966579298993</v>
      </c>
      <c r="K40" s="208">
        <f t="shared" si="10"/>
        <v>462.63165913361428</v>
      </c>
      <c r="P40" s="1">
        <f t="shared" ca="1" si="0"/>
        <v>462.63188118995026</v>
      </c>
      <c r="Q40" s="176">
        <f ca="1">RANK(P40,$P$14:$P$48)+COUNTIF($P$14:P40,P40)-1</f>
        <v>1</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-0.79988405560928133</v>
      </c>
      <c r="K41" s="208">
        <f t="shared" si="10"/>
        <v>0</v>
      </c>
      <c r="P41" s="1">
        <f t="shared" ca="1" si="0"/>
        <v>8.4554055203347653E-4</v>
      </c>
      <c r="Q41" s="176">
        <f ca="1">RANK(P41,$P$14:$P$48)+COUNTIF($P$14:P41,P41)-1</f>
        <v>16</v>
      </c>
      <c r="R41" s="40">
        <v>22</v>
      </c>
    </row>
    <row r="42" spans="1:18" ht="14.5">
      <c r="C42" s="213" t="s">
        <v>1780</v>
      </c>
      <c r="D42" s="40" t="s">
        <v>26</v>
      </c>
      <c r="E42" s="206">
        <f>'Input Sheet'!B30</f>
        <v>2</v>
      </c>
      <c r="F42" s="207">
        <f t="shared" si="6"/>
        <v>1.3793103448275862E-2</v>
      </c>
      <c r="G42" s="206">
        <f>'Input Sheet'!C30</f>
        <v>6358</v>
      </c>
      <c r="H42" s="207">
        <f t="shared" si="7"/>
        <v>4.1876333746081094E-2</v>
      </c>
      <c r="I42" s="207">
        <f t="shared" si="8"/>
        <v>3.1456432840515884E-4</v>
      </c>
      <c r="J42" s="190">
        <f t="shared" si="9"/>
        <v>-1.6882468673455484</v>
      </c>
      <c r="K42" s="208">
        <f t="shared" si="10"/>
        <v>32.937705415929969</v>
      </c>
      <c r="P42" s="1">
        <f t="shared" ca="1" si="0"/>
        <v>32.937760197169851</v>
      </c>
      <c r="Q42" s="176">
        <f ca="1">RANK(P42,$P$14:$P$48)+COUNTIF($P$14:P42,P42)-1</f>
        <v>12</v>
      </c>
      <c r="R42" s="40">
        <v>23</v>
      </c>
    </row>
    <row r="43" spans="1:18" ht="14.5">
      <c r="C43" s="213" t="s">
        <v>1781</v>
      </c>
      <c r="D43" s="40" t="s">
        <v>27</v>
      </c>
      <c r="E43" s="206">
        <f>'Input Sheet'!B31</f>
        <v>7</v>
      </c>
      <c r="F43" s="207">
        <f t="shared" si="6"/>
        <v>4.8275862068965517E-2</v>
      </c>
      <c r="G43" s="206">
        <f>'Input Sheet'!C31</f>
        <v>11759</v>
      </c>
      <c r="H43" s="207">
        <f t="shared" si="7"/>
        <v>7.7449482308928522E-2</v>
      </c>
      <c r="I43" s="207">
        <f t="shared" si="8"/>
        <v>5.9528871502678802E-4</v>
      </c>
      <c r="J43" s="190">
        <f t="shared" si="9"/>
        <v>-1.3142257991097108</v>
      </c>
      <c r="K43" s="208">
        <f t="shared" si="10"/>
        <v>62.332065534542878</v>
      </c>
      <c r="P43" s="1">
        <f t="shared" ca="1" si="0"/>
        <v>62.332180608926315</v>
      </c>
      <c r="Q43" s="176">
        <f ca="1">RANK(P43,$P$14:$P$48)+COUNTIF($P$14:P43,P43)-1</f>
        <v>8</v>
      </c>
      <c r="R43" s="40">
        <v>24</v>
      </c>
    </row>
    <row r="44" spans="1:18" ht="14.5">
      <c r="C44" s="213" t="s">
        <v>1782</v>
      </c>
      <c r="D44" s="40" t="s">
        <v>28</v>
      </c>
      <c r="E44" s="206">
        <f>'Input Sheet'!B32</f>
        <v>5</v>
      </c>
      <c r="F44" s="207">
        <f t="shared" si="6"/>
        <v>3.4482758620689655E-2</v>
      </c>
      <c r="G44" s="206">
        <f>'Input Sheet'!C32</f>
        <v>8487</v>
      </c>
      <c r="H44" s="207">
        <f t="shared" si="7"/>
        <v>5.5898780198645838E-2</v>
      </c>
      <c r="I44" s="207">
        <f t="shared" si="8"/>
        <v>5.8913632614587016E-4</v>
      </c>
      <c r="J44" s="190">
        <f t="shared" si="9"/>
        <v>-1.1225672089824896</v>
      </c>
      <c r="K44" s="208">
        <f t="shared" si="10"/>
        <v>61.687855259362188</v>
      </c>
      <c r="P44" s="1">
        <f t="shared" ca="1" si="0"/>
        <v>61.688605491305843</v>
      </c>
      <c r="Q44" s="176">
        <f ca="1">RANK(P44,$P$14:$P$48)+COUNTIF($P$14:P44,P44)-1</f>
        <v>9</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-0.26045866436302972</v>
      </c>
      <c r="K47" s="208">
        <f>IF(AND(I47&gt;0,$I$51&gt;0),F47/H47*100,0)</f>
        <v>0</v>
      </c>
      <c r="P47" s="1">
        <f t="shared" ca="1" si="0"/>
        <v>6.6761102959141897E-4</v>
      </c>
      <c r="Q47" s="176">
        <f ca="1">RANK(P47,$P$14:$P$48)+COUNTIF($P$14:P47,P47)-1</f>
        <v>19</v>
      </c>
      <c r="R47" s="40">
        <v>60</v>
      </c>
    </row>
    <row r="48" spans="1:18" ht="14.5">
      <c r="C48" s="205" t="s">
        <v>1785</v>
      </c>
      <c r="D48" s="40" t="s">
        <v>1786</v>
      </c>
      <c r="E48" s="206">
        <f>'Input Sheet'!B34</f>
        <v>0</v>
      </c>
      <c r="F48" s="207">
        <f>IF($E$51=0,0,E48/$E$51)</f>
        <v>0</v>
      </c>
      <c r="G48" s="206">
        <f>'Input Sheet'!C34</f>
        <v>339</v>
      </c>
      <c r="H48" s="207">
        <f>IF($G$51=0,0,G48/$G$51)</f>
        <v>2.2327897357536158E-3</v>
      </c>
      <c r="I48" s="207">
        <f>IF(G48&gt;0,E48/G48,0)</f>
        <v>0</v>
      </c>
      <c r="J48" s="190">
        <f>IF(AND((SQRT((H48*(1-H48))/$E$51))&gt;0, $E$51&gt;0),(F48-H48)/(SQRT((H48*(1-H48))/$E$51)),0)</f>
        <v>-0.56963058649994924</v>
      </c>
      <c r="K48" s="208">
        <f>IF(AND(I48&gt;0,$I$51&gt;0),F48/H48*100,0)</f>
        <v>0</v>
      </c>
      <c r="P48" s="1">
        <f t="shared" ca="1" si="0"/>
        <v>3.7040505167443527E-4</v>
      </c>
      <c r="Q48" s="176">
        <f ca="1">RANK(P48,$P$14:$P$48)+COUNTIF($P$14:P48,P48)-1</f>
        <v>24</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145</v>
      </c>
      <c r="F51" s="42"/>
      <c r="G51" s="220">
        <f>SUM(G14:G48)</f>
        <v>151828</v>
      </c>
      <c r="H51" s="17"/>
      <c r="I51" s="221">
        <f>IF(G51&gt;0,E51/G51,0)</f>
        <v>9.5502805806570591E-4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C3E73-C7FE-49BD-9A95-87454A97A48D}">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27</v>
      </c>
      <c r="C13" s="226" t="str">
        <f ca="1">INDEX('Wellbeing Acorn Type'!$C$14:$C$48,'Type Sorted'!B13)</f>
        <v>4.21</v>
      </c>
      <c r="D13" s="40" t="str">
        <f ca="1">INDEX('Wellbeing Acorn Type'!D$14:D$48,'Type Sorted'!$B13)</f>
        <v>Sensible Seniors</v>
      </c>
      <c r="E13" s="40"/>
      <c r="F13" s="40"/>
      <c r="G13" s="40"/>
      <c r="H13" s="40"/>
      <c r="I13" s="40"/>
      <c r="J13" s="40"/>
      <c r="K13" s="40"/>
      <c r="L13" s="40"/>
      <c r="M13" s="40"/>
      <c r="N13" s="40"/>
      <c r="O13" s="40"/>
      <c r="P13" s="206">
        <f ca="1">INDEX('Wellbeing Acorn Type'!E$14:E$48,'Type Sorted'!$B13)</f>
        <v>12</v>
      </c>
      <c r="Q13" s="207">
        <f ca="1">INDEX('Wellbeing Acorn Type'!F$14:F$48,'Type Sorted'!$B13)</f>
        <v>8.2758620689655171E-2</v>
      </c>
      <c r="R13" s="206">
        <f ca="1">INDEX('Wellbeing Acorn Type'!G$14:G$48,'Type Sorted'!$B13)</f>
        <v>2716</v>
      </c>
      <c r="S13" s="207">
        <f ca="1">INDEX('Wellbeing Acorn Type'!H$14:H$48,'Type Sorted'!$B13)</f>
        <v>1.788866348763074E-2</v>
      </c>
      <c r="T13" s="207">
        <f ca="1">INDEX('Wellbeing Acorn Type'!I$14:I$48,'Type Sorted'!$B13)</f>
        <v>4.418262150220913E-3</v>
      </c>
      <c r="U13" s="227">
        <f ca="1">INDEX('Wellbeing Acorn Type'!J$14:J$48,'Type Sorted'!$B13)</f>
        <v>5.8932966579298993</v>
      </c>
      <c r="V13" s="208">
        <f ca="1">INDEX('Wellbeing Acorn Type'!K$14:K$48,'Type Sorted'!$B13)</f>
        <v>462.63165913361428</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49</v>
      </c>
      <c r="Q14" s="207">
        <f ca="1">INDEX('Wellbeing Acorn Type'!F$14:F$48,'Type Sorted'!$B14)</f>
        <v>0.33793103448275863</v>
      </c>
      <c r="R14" s="206">
        <f ca="1">INDEX('Wellbeing Acorn Type'!G$14:G$48,'Type Sorted'!$B14)</f>
        <v>21269</v>
      </c>
      <c r="S14" s="207">
        <f ca="1">INDEX('Wellbeing Acorn Type'!H$14:H$48,'Type Sorted'!$B14)</f>
        <v>0.14008615011723793</v>
      </c>
      <c r="T14" s="207">
        <f ca="1">INDEX('Wellbeing Acorn Type'!I$14:I$48,'Type Sorted'!$B14)</f>
        <v>2.3038224646198691E-3</v>
      </c>
      <c r="U14" s="227">
        <f ca="1">INDEX('Wellbeing Acorn Type'!J$14:J$48,'Type Sorted'!$B14)</f>
        <v>6.8641024108984183</v>
      </c>
      <c r="V14" s="208">
        <f ca="1">INDEX('Wellbeing Acorn Type'!K$14:K$48,'Type Sorted'!$B14)</f>
        <v>241.23086700572793</v>
      </c>
      <c r="W14" s="208"/>
    </row>
    <row r="15" spans="1:28" ht="20.149999999999999" customHeight="1">
      <c r="A15" s="225">
        <v>3</v>
      </c>
      <c r="B15" s="225">
        <f ca="1">MATCH(A15,'Wellbeing Acorn Type'!$Q$14:$Q$48,0)</f>
        <v>20</v>
      </c>
      <c r="C15" s="226" t="str">
        <f ca="1">INDEX('Wellbeing Acorn Type'!$C$14:$C$48,'Type Sorted'!B15)</f>
        <v>3.16</v>
      </c>
      <c r="D15" s="40" t="str">
        <f ca="1">INDEX('Wellbeing Acorn Type'!D$14:D$48,'Type Sorted'!$B15)</f>
        <v>Countryside Concerns</v>
      </c>
      <c r="E15" s="40"/>
      <c r="F15" s="40"/>
      <c r="G15" s="40"/>
      <c r="H15" s="40"/>
      <c r="I15" s="40"/>
      <c r="J15" s="40"/>
      <c r="K15" s="40"/>
      <c r="L15" s="40"/>
      <c r="M15" s="40"/>
      <c r="N15" s="40"/>
      <c r="O15" s="40"/>
      <c r="P15" s="206">
        <f ca="1">INDEX('Wellbeing Acorn Type'!E$14:E$48,'Type Sorted'!$B15)</f>
        <v>20</v>
      </c>
      <c r="Q15" s="207">
        <f ca="1">INDEX('Wellbeing Acorn Type'!F$14:F$48,'Type Sorted'!$B15)</f>
        <v>0.13793103448275862</v>
      </c>
      <c r="R15" s="206">
        <f ca="1">INDEX('Wellbeing Acorn Type'!G$14:G$48,'Type Sorted'!$B15)</f>
        <v>9356</v>
      </c>
      <c r="S15" s="207">
        <f ca="1">INDEX('Wellbeing Acorn Type'!H$14:H$48,'Type Sorted'!$B15)</f>
        <v>6.1622362146639617E-2</v>
      </c>
      <c r="T15" s="207">
        <f ca="1">INDEX('Wellbeing Acorn Type'!I$14:I$48,'Type Sorted'!$B15)</f>
        <v>2.1376656690893546E-3</v>
      </c>
      <c r="U15" s="227">
        <f ca="1">INDEX('Wellbeing Acorn Type'!J$14:J$48,'Type Sorted'!$B15)</f>
        <v>3.821201176555296</v>
      </c>
      <c r="V15" s="208">
        <f ca="1">INDEX('Wellbeing Acorn Type'!K$14:K$48,'Type Sorted'!$B15)</f>
        <v>223.83276083206795</v>
      </c>
      <c r="W15" s="208"/>
    </row>
    <row r="16" spans="1:28" ht="20.149999999999999" customHeight="1">
      <c r="A16" s="225">
        <v>4</v>
      </c>
      <c r="B16" s="225">
        <f ca="1">MATCH(A16,'Wellbeing Acorn Type'!$Q$14:$Q$48,0)</f>
        <v>26</v>
      </c>
      <c r="C16" s="226" t="str">
        <f ca="1">INDEX('Wellbeing Acorn Type'!$C$14:$C$48,'Type Sorted'!B16)</f>
        <v>4.20</v>
      </c>
      <c r="D16" s="40" t="str">
        <f ca="1">INDEX('Wellbeing Acorn Type'!D$14:D$48,'Type Sorted'!$B16)</f>
        <v>Perky Pensioners</v>
      </c>
      <c r="E16" s="40"/>
      <c r="F16" s="40"/>
      <c r="G16" s="40"/>
      <c r="H16" s="40"/>
      <c r="I16" s="40"/>
      <c r="J16" s="40"/>
      <c r="K16" s="40"/>
      <c r="L16" s="40"/>
      <c r="M16" s="40"/>
      <c r="N16" s="40"/>
      <c r="O16" s="40"/>
      <c r="P16" s="206">
        <f ca="1">INDEX('Wellbeing Acorn Type'!E$14:E$48,'Type Sorted'!$B16)</f>
        <v>18</v>
      </c>
      <c r="Q16" s="207">
        <f ca="1">INDEX('Wellbeing Acorn Type'!F$14:F$48,'Type Sorted'!$B16)</f>
        <v>0.12413793103448276</v>
      </c>
      <c r="R16" s="206">
        <f ca="1">INDEX('Wellbeing Acorn Type'!G$14:G$48,'Type Sorted'!$B16)</f>
        <v>11244</v>
      </c>
      <c r="S16" s="207">
        <f ca="1">INDEX('Wellbeing Acorn Type'!H$14:H$48,'Type Sorted'!$B16)</f>
        <v>7.405748610269515E-2</v>
      </c>
      <c r="T16" s="207">
        <f ca="1">INDEX('Wellbeing Acorn Type'!I$14:I$48,'Type Sorted'!$B16)</f>
        <v>1.6008537886872999E-3</v>
      </c>
      <c r="U16" s="227">
        <f ca="1">INDEX('Wellbeing Acorn Type'!J$14:J$48,'Type Sorted'!$B16)</f>
        <v>2.3029032064243524</v>
      </c>
      <c r="V16" s="208">
        <f ca="1">INDEX('Wellbeing Acorn Type'!K$14:K$48,'Type Sorted'!$B16)</f>
        <v>167.62374415780371</v>
      </c>
      <c r="W16" s="208"/>
    </row>
    <row r="17" spans="1:23" ht="20.149999999999999" customHeight="1">
      <c r="A17" s="225">
        <v>5</v>
      </c>
      <c r="B17" s="225">
        <f ca="1">MATCH(A17,'Wellbeing Acorn Type'!$Q$14:$Q$48,0)</f>
        <v>21</v>
      </c>
      <c r="C17" s="226" t="str">
        <f ca="1">INDEX('Wellbeing Acorn Type'!$C$14:$C$48,'Type Sorted'!B17)</f>
        <v>3.17</v>
      </c>
      <c r="D17" s="40" t="str">
        <f ca="1">INDEX('Wellbeing Acorn Type'!D$14:D$48,'Type Sorted'!$B17)</f>
        <v>Everthing in Moderation</v>
      </c>
      <c r="E17" s="40"/>
      <c r="F17" s="40"/>
      <c r="G17" s="40"/>
      <c r="H17" s="40"/>
      <c r="I17" s="40"/>
      <c r="J17" s="40"/>
      <c r="K17" s="40"/>
      <c r="L17" s="40"/>
      <c r="M17" s="40"/>
      <c r="N17" s="40"/>
      <c r="O17" s="40"/>
      <c r="P17" s="206">
        <f ca="1">INDEX('Wellbeing Acorn Type'!E$14:E$48,'Type Sorted'!$B17)</f>
        <v>16</v>
      </c>
      <c r="Q17" s="207">
        <f ca="1">INDEX('Wellbeing Acorn Type'!F$14:F$48,'Type Sorted'!$B17)</f>
        <v>0.1103448275862069</v>
      </c>
      <c r="R17" s="206">
        <f ca="1">INDEX('Wellbeing Acorn Type'!G$14:G$48,'Type Sorted'!$B17)</f>
        <v>11016</v>
      </c>
      <c r="S17" s="207">
        <f ca="1">INDEX('Wellbeing Acorn Type'!H$14:H$48,'Type Sorted'!$B17)</f>
        <v>7.255578681139184E-2</v>
      </c>
      <c r="T17" s="207">
        <f ca="1">INDEX('Wellbeing Acorn Type'!I$14:I$48,'Type Sorted'!$B17)</f>
        <v>1.4524328249818446E-3</v>
      </c>
      <c r="U17" s="227">
        <f ca="1">INDEX('Wellbeing Acorn Type'!J$14:J$48,'Type Sorted'!$B17)</f>
        <v>1.754162987601749</v>
      </c>
      <c r="V17" s="208">
        <f ca="1">INDEX('Wellbeing Acorn Type'!K$14:K$48,'Type Sorted'!$B17)</f>
        <v>152.08273858713343</v>
      </c>
      <c r="W17" s="208"/>
    </row>
    <row r="18" spans="1:23" ht="20.149999999999999" customHeight="1">
      <c r="A18" s="225">
        <v>6</v>
      </c>
      <c r="B18" s="225">
        <f ca="1">MATCH(A18,'Wellbeing Acorn Type'!$Q$14:$Q$48,0)</f>
        <v>18</v>
      </c>
      <c r="C18" s="226" t="str">
        <f ca="1">INDEX('Wellbeing Acorn Type'!$C$14:$C$48,'Type Sorted'!B18)</f>
        <v>3.14</v>
      </c>
      <c r="D18" s="40" t="str">
        <f ca="1">INDEX('Wellbeing Acorn Type'!D$14:D$48,'Type Sorted'!$B18)</f>
        <v>Rooted Routines</v>
      </c>
      <c r="E18" s="40"/>
      <c r="F18" s="40"/>
      <c r="G18" s="40"/>
      <c r="H18" s="40"/>
      <c r="I18" s="40"/>
      <c r="J18" s="40"/>
      <c r="K18" s="40"/>
      <c r="L18" s="40"/>
      <c r="M18" s="40"/>
      <c r="N18" s="40"/>
      <c r="O18" s="40"/>
      <c r="P18" s="206">
        <f ca="1">INDEX('Wellbeing Acorn Type'!E$14:E$48,'Type Sorted'!$B18)</f>
        <v>7</v>
      </c>
      <c r="Q18" s="207">
        <f ca="1">INDEX('Wellbeing Acorn Type'!F$14:F$48,'Type Sorted'!$B18)</f>
        <v>4.8275862068965517E-2</v>
      </c>
      <c r="R18" s="206">
        <f ca="1">INDEX('Wellbeing Acorn Type'!G$14:G$48,'Type Sorted'!$B18)</f>
        <v>6104</v>
      </c>
      <c r="S18" s="207">
        <f ca="1">INDEX('Wellbeing Acorn Type'!H$14:H$48,'Type Sorted'!$B18)</f>
        <v>4.020338804436599E-2</v>
      </c>
      <c r="T18" s="207">
        <f ca="1">INDEX('Wellbeing Acorn Type'!I$14:I$48,'Type Sorted'!$B18)</f>
        <v>1.1467889908256881E-3</v>
      </c>
      <c r="U18" s="227">
        <f ca="1">INDEX('Wellbeing Acorn Type'!J$14:J$48,'Type Sorted'!$B18)</f>
        <v>0.49484561273073174</v>
      </c>
      <c r="V18" s="208">
        <f ca="1">INDEX('Wellbeing Acorn Type'!K$14:K$48,'Type Sorted'!$B18)</f>
        <v>120.07908889591903</v>
      </c>
      <c r="W18" s="208"/>
    </row>
    <row r="19" spans="1:23" ht="20.149999999999999" customHeight="1">
      <c r="A19" s="225">
        <v>7</v>
      </c>
      <c r="B19" s="225">
        <f ca="1">MATCH(A19,'Wellbeing Acorn Type'!$Q$14:$Q$48,0)</f>
        <v>1</v>
      </c>
      <c r="C19" s="226" t="str">
        <f ca="1">INDEX('Wellbeing Acorn Type'!$C$14:$C$48,'Type Sorted'!B19)</f>
        <v>1.1</v>
      </c>
      <c r="D19" s="40" t="str">
        <f ca="1">INDEX('Wellbeing Acorn Type'!D$14:D$48,'Type Sorted'!$B19)</f>
        <v>Limited Living</v>
      </c>
      <c r="E19" s="40"/>
      <c r="F19" s="40"/>
      <c r="G19" s="40"/>
      <c r="H19" s="40"/>
      <c r="I19" s="40"/>
      <c r="J19" s="40"/>
      <c r="K19" s="40"/>
      <c r="L19" s="40"/>
      <c r="M19" s="40"/>
      <c r="N19" s="40"/>
      <c r="O19" s="40"/>
      <c r="P19" s="206">
        <f ca="1">INDEX('Wellbeing Acorn Type'!E$14:E$48,'Type Sorted'!$B19)</f>
        <v>2</v>
      </c>
      <c r="Q19" s="207">
        <f ca="1">INDEX('Wellbeing Acorn Type'!F$14:F$48,'Type Sorted'!$B19)</f>
        <v>1.3793103448275862E-2</v>
      </c>
      <c r="R19" s="206">
        <f ca="1">INDEX('Wellbeing Acorn Type'!G$14:G$48,'Type Sorted'!$B19)</f>
        <v>2777</v>
      </c>
      <c r="S19" s="207">
        <f ca="1">INDEX('Wellbeing Acorn Type'!H$14:H$48,'Type Sorted'!$B19)</f>
        <v>1.8290433912058382E-2</v>
      </c>
      <c r="T19" s="207">
        <f ca="1">INDEX('Wellbeing Acorn Type'!I$14:I$48,'Type Sorted'!$B19)</f>
        <v>7.2020165646380992E-4</v>
      </c>
      <c r="U19" s="227">
        <f ca="1">INDEX('Wellbeing Acorn Type'!J$14:J$48,'Type Sorted'!$B19)</f>
        <v>-0.40414320948566362</v>
      </c>
      <c r="V19" s="208">
        <f ca="1">INDEX('Wellbeing Acorn Type'!K$14:K$48,'Type Sorted'!$B19)</f>
        <v>75.411570412129194</v>
      </c>
      <c r="W19" s="208"/>
    </row>
    <row r="20" spans="1:23" ht="20.149999999999999" customHeight="1">
      <c r="A20" s="225">
        <v>8</v>
      </c>
      <c r="B20" s="225">
        <f ca="1">MATCH(A20,'Wellbeing Acorn Type'!$Q$14:$Q$48,0)</f>
        <v>30</v>
      </c>
      <c r="C20" s="226" t="str">
        <f ca="1">INDEX('Wellbeing Acorn Type'!$C$14:$C$48,'Type Sorted'!B20)</f>
        <v>4.24</v>
      </c>
      <c r="D20" s="40" t="str">
        <f ca="1">INDEX('Wellbeing Acorn Type'!D$14:D$48,'Type Sorted'!$B20)</f>
        <v>Five-A-Day Greys</v>
      </c>
      <c r="E20" s="40"/>
      <c r="F20" s="40"/>
      <c r="G20" s="40"/>
      <c r="H20" s="40"/>
      <c r="I20" s="40"/>
      <c r="J20" s="40"/>
      <c r="K20" s="40"/>
      <c r="L20" s="40"/>
      <c r="M20" s="40"/>
      <c r="N20" s="40"/>
      <c r="O20" s="40"/>
      <c r="P20" s="206">
        <f ca="1">INDEX('Wellbeing Acorn Type'!E$14:E$48,'Type Sorted'!$B20)</f>
        <v>7</v>
      </c>
      <c r="Q20" s="207">
        <f ca="1">INDEX('Wellbeing Acorn Type'!F$14:F$48,'Type Sorted'!$B20)</f>
        <v>4.8275862068965517E-2</v>
      </c>
      <c r="R20" s="206">
        <f ca="1">INDEX('Wellbeing Acorn Type'!G$14:G$48,'Type Sorted'!$B20)</f>
        <v>11759</v>
      </c>
      <c r="S20" s="207">
        <f ca="1">INDEX('Wellbeing Acorn Type'!H$14:H$48,'Type Sorted'!$B20)</f>
        <v>7.7449482308928522E-2</v>
      </c>
      <c r="T20" s="207">
        <f ca="1">INDEX('Wellbeing Acorn Type'!I$14:I$48,'Type Sorted'!$B20)</f>
        <v>5.9528871502678802E-4</v>
      </c>
      <c r="U20" s="227">
        <f ca="1">INDEX('Wellbeing Acorn Type'!J$14:J$48,'Type Sorted'!$B20)</f>
        <v>-1.3142257991097108</v>
      </c>
      <c r="V20" s="208">
        <f ca="1">INDEX('Wellbeing Acorn Type'!K$14:K$48,'Type Sorted'!$B20)</f>
        <v>62.332065534542878</v>
      </c>
      <c r="W20" s="208"/>
    </row>
    <row r="21" spans="1:23" ht="20.149999999999999" customHeight="1">
      <c r="A21" s="225">
        <v>9</v>
      </c>
      <c r="B21" s="225">
        <f ca="1">MATCH(A21,'Wellbeing Acorn Type'!$Q$14:$Q$48,0)</f>
        <v>31</v>
      </c>
      <c r="C21" s="226" t="str">
        <f ca="1">INDEX('Wellbeing Acorn Type'!$C$14:$C$48,'Type Sorted'!B21)</f>
        <v>4.25</v>
      </c>
      <c r="D21" s="40" t="str">
        <f ca="1">INDEX('Wellbeing Acorn Type'!D$14:D$48,'Type Sorted'!$B21)</f>
        <v>Healthy, Wealthy &amp; Wine</v>
      </c>
      <c r="E21" s="40"/>
      <c r="F21" s="40"/>
      <c r="G21" s="40"/>
      <c r="H21" s="40"/>
      <c r="I21" s="40"/>
      <c r="J21" s="40"/>
      <c r="K21" s="40"/>
      <c r="L21" s="40"/>
      <c r="M21" s="40"/>
      <c r="N21" s="40"/>
      <c r="O21" s="40"/>
      <c r="P21" s="206">
        <f ca="1">INDEX('Wellbeing Acorn Type'!E$14:E$48,'Type Sorted'!$B21)</f>
        <v>5</v>
      </c>
      <c r="Q21" s="207">
        <f ca="1">INDEX('Wellbeing Acorn Type'!F$14:F$48,'Type Sorted'!$B21)</f>
        <v>3.4482758620689655E-2</v>
      </c>
      <c r="R21" s="206">
        <f ca="1">INDEX('Wellbeing Acorn Type'!G$14:G$48,'Type Sorted'!$B21)</f>
        <v>8487</v>
      </c>
      <c r="S21" s="207">
        <f ca="1">INDEX('Wellbeing Acorn Type'!H$14:H$48,'Type Sorted'!$B21)</f>
        <v>5.5898780198645838E-2</v>
      </c>
      <c r="T21" s="207">
        <f ca="1">INDEX('Wellbeing Acorn Type'!I$14:I$48,'Type Sorted'!$B21)</f>
        <v>5.8913632614587016E-4</v>
      </c>
      <c r="U21" s="227">
        <f ca="1">INDEX('Wellbeing Acorn Type'!J$14:J$48,'Type Sorted'!$B21)</f>
        <v>-1.1225672089824896</v>
      </c>
      <c r="V21" s="208">
        <f ca="1">INDEX('Wellbeing Acorn Type'!K$14:K$48,'Type Sorted'!$B21)</f>
        <v>61.687855259362188</v>
      </c>
      <c r="W21" s="208"/>
    </row>
    <row r="22" spans="1:23" ht="20.149999999999999" customHeight="1">
      <c r="A22" s="225">
        <v>10</v>
      </c>
      <c r="B22" s="225">
        <f ca="1">MATCH(A22,'Wellbeing Acorn Type'!$Q$14:$Q$48,0)</f>
        <v>4</v>
      </c>
      <c r="C22" s="226" t="str">
        <f ca="1">INDEX('Wellbeing Acorn Type'!$C$14:$C$48,'Type Sorted'!B22)</f>
        <v>1.4</v>
      </c>
      <c r="D22" s="40" t="str">
        <f ca="1">INDEX('Wellbeing Acorn Type'!D$14:D$48,'Type Sorted'!$B22)</f>
        <v>Elderly Ailments</v>
      </c>
      <c r="E22" s="40"/>
      <c r="F22" s="40"/>
      <c r="G22" s="40"/>
      <c r="H22" s="40"/>
      <c r="I22" s="40"/>
      <c r="J22" s="40"/>
      <c r="K22" s="40"/>
      <c r="L22" s="40"/>
      <c r="M22" s="40"/>
      <c r="N22" s="40"/>
      <c r="O22" s="40"/>
      <c r="P22" s="206">
        <f ca="1">INDEX('Wellbeing Acorn Type'!E$14:E$48,'Type Sorted'!$B22)</f>
        <v>3</v>
      </c>
      <c r="Q22" s="207">
        <f ca="1">INDEX('Wellbeing Acorn Type'!F$14:F$48,'Type Sorted'!$B22)</f>
        <v>2.0689655172413793E-2</v>
      </c>
      <c r="R22" s="206">
        <f ca="1">INDEX('Wellbeing Acorn Type'!G$14:G$48,'Type Sorted'!$B22)</f>
        <v>7426</v>
      </c>
      <c r="S22" s="207">
        <f ca="1">INDEX('Wellbeing Acorn Type'!H$14:H$48,'Type Sorted'!$B22)</f>
        <v>4.8910609373765047E-2</v>
      </c>
      <c r="T22" s="207">
        <f ca="1">INDEX('Wellbeing Acorn Type'!I$14:I$48,'Type Sorted'!$B22)</f>
        <v>4.0398599515216807E-4</v>
      </c>
      <c r="U22" s="227">
        <f ca="1">INDEX('Wellbeing Acorn Type'!J$14:J$48,'Type Sorted'!$B22)</f>
        <v>-1.5755909936228478</v>
      </c>
      <c r="V22" s="208">
        <f ca="1">INDEX('Wellbeing Acorn Type'!K$14:K$48,'Type Sorted'!$B22)</f>
        <v>42.300955635836814</v>
      </c>
      <c r="W22" s="208"/>
    </row>
    <row r="23" spans="1:23" ht="20.149999999999999" customHeight="1">
      <c r="A23" s="225">
        <v>11</v>
      </c>
      <c r="B23" s="225">
        <f ca="1">MATCH(A23,'Wellbeing Acorn Type'!$Q$14:$Q$48,0)</f>
        <v>2</v>
      </c>
      <c r="C23" s="226" t="str">
        <f ca="1">INDEX('Wellbeing Acorn Type'!$C$14:$C$48,'Type Sorted'!B23)</f>
        <v>1.2</v>
      </c>
      <c r="D23" s="40" t="str">
        <f ca="1">INDEX('Wellbeing Acorn Type'!D$14:D$48,'Type Sorted'!$B23)</f>
        <v>Poorly Pensioners</v>
      </c>
      <c r="E23" s="40"/>
      <c r="F23" s="40"/>
      <c r="G23" s="40"/>
      <c r="H23" s="40"/>
      <c r="I23" s="40"/>
      <c r="J23" s="40"/>
      <c r="K23" s="40"/>
      <c r="L23" s="40"/>
      <c r="M23" s="40"/>
      <c r="N23" s="40"/>
      <c r="O23" s="40"/>
      <c r="P23" s="206">
        <f ca="1">INDEX('Wellbeing Acorn Type'!E$14:E$48,'Type Sorted'!$B23)</f>
        <v>2</v>
      </c>
      <c r="Q23" s="207">
        <f ca="1">INDEX('Wellbeing Acorn Type'!F$14:F$48,'Type Sorted'!$B23)</f>
        <v>1.3793103448275862E-2</v>
      </c>
      <c r="R23" s="206">
        <f ca="1">INDEX('Wellbeing Acorn Type'!G$14:G$48,'Type Sorted'!$B23)</f>
        <v>5698</v>
      </c>
      <c r="S23" s="207">
        <f ca="1">INDEX('Wellbeing Acorn Type'!H$14:H$48,'Type Sorted'!$B23)</f>
        <v>3.7529309481782014E-2</v>
      </c>
      <c r="T23" s="207">
        <f ca="1">INDEX('Wellbeing Acorn Type'!I$14:I$48,'Type Sorted'!$B23)</f>
        <v>3.5100035100035098E-4</v>
      </c>
      <c r="U23" s="227">
        <f ca="1">INDEX('Wellbeing Acorn Type'!J$14:J$48,'Type Sorted'!$B23)</f>
        <v>-1.5038906552970919</v>
      </c>
      <c r="V23" s="208">
        <f ca="1">INDEX('Wellbeing Acorn Type'!K$14:K$48,'Type Sorted'!$B23)</f>
        <v>36.752883649435375</v>
      </c>
      <c r="W23" s="208"/>
    </row>
    <row r="24" spans="1:23" ht="20.149999999999999" customHeight="1">
      <c r="A24" s="225">
        <v>12</v>
      </c>
      <c r="B24" s="225">
        <f ca="1">MATCH(A24,'Wellbeing Acorn Type'!$Q$14:$Q$48,0)</f>
        <v>29</v>
      </c>
      <c r="C24" s="226" t="str">
        <f ca="1">INDEX('Wellbeing Acorn Type'!$C$14:$C$48,'Type Sorted'!B24)</f>
        <v>4.23</v>
      </c>
      <c r="D24" s="40" t="str">
        <f ca="1">INDEX('Wellbeing Acorn Type'!D$14:D$48,'Type Sorted'!$B24)</f>
        <v>Happy Families</v>
      </c>
      <c r="E24" s="40"/>
      <c r="F24" s="40"/>
      <c r="G24" s="40"/>
      <c r="H24" s="40"/>
      <c r="I24" s="40"/>
      <c r="J24" s="40"/>
      <c r="K24" s="40"/>
      <c r="L24" s="40"/>
      <c r="M24" s="40"/>
      <c r="N24" s="40"/>
      <c r="O24" s="40"/>
      <c r="P24" s="206">
        <f ca="1">INDEX('Wellbeing Acorn Type'!E$14:E$48,'Type Sorted'!$B24)</f>
        <v>2</v>
      </c>
      <c r="Q24" s="207">
        <f ca="1">INDEX('Wellbeing Acorn Type'!F$14:F$48,'Type Sorted'!$B24)</f>
        <v>1.3793103448275862E-2</v>
      </c>
      <c r="R24" s="206">
        <f ca="1">INDEX('Wellbeing Acorn Type'!G$14:G$48,'Type Sorted'!$B24)</f>
        <v>6358</v>
      </c>
      <c r="S24" s="207">
        <f ca="1">INDEX('Wellbeing Acorn Type'!H$14:H$48,'Type Sorted'!$B24)</f>
        <v>4.1876333746081094E-2</v>
      </c>
      <c r="T24" s="207">
        <f ca="1">INDEX('Wellbeing Acorn Type'!I$14:I$48,'Type Sorted'!$B24)</f>
        <v>3.1456432840515884E-4</v>
      </c>
      <c r="U24" s="227">
        <f ca="1">INDEX('Wellbeing Acorn Type'!J$14:J$48,'Type Sorted'!$B24)</f>
        <v>-1.6882468673455484</v>
      </c>
      <c r="V24" s="208">
        <f ca="1">INDEX('Wellbeing Acorn Type'!K$14:K$48,'Type Sorted'!$B24)</f>
        <v>32.937705415929969</v>
      </c>
      <c r="W24" s="208"/>
    </row>
    <row r="25" spans="1:23" ht="20.149999999999999" customHeight="1">
      <c r="A25" s="225">
        <v>13</v>
      </c>
      <c r="B25" s="225">
        <f ca="1">MATCH(A25,'Wellbeing Acorn Type'!$Q$14:$Q$48,0)</f>
        <v>19</v>
      </c>
      <c r="C25" s="226" t="str">
        <f ca="1">INDEX('Wellbeing Acorn Type'!$C$14:$C$48,'Type Sorted'!B25)</f>
        <v>3.15</v>
      </c>
      <c r="D25" s="40" t="str">
        <f ca="1">INDEX('Wellbeing Acorn Type'!D$14:D$48,'Type Sorted'!$B25)</f>
        <v>Borderline Behaviours</v>
      </c>
      <c r="E25" s="40"/>
      <c r="F25" s="40"/>
      <c r="G25" s="40"/>
      <c r="H25" s="40"/>
      <c r="I25" s="40"/>
      <c r="J25" s="40"/>
      <c r="K25" s="40"/>
      <c r="L25" s="40"/>
      <c r="M25" s="40"/>
      <c r="N25" s="40"/>
      <c r="O25" s="40"/>
      <c r="P25" s="206">
        <f ca="1">INDEX('Wellbeing Acorn Type'!E$14:E$48,'Type Sorted'!$B25)</f>
        <v>1</v>
      </c>
      <c r="Q25" s="207">
        <f ca="1">INDEX('Wellbeing Acorn Type'!F$14:F$48,'Type Sorted'!$B25)</f>
        <v>6.8965517241379309E-3</v>
      </c>
      <c r="R25" s="206">
        <f ca="1">INDEX('Wellbeing Acorn Type'!G$14:G$48,'Type Sorted'!$B25)</f>
        <v>6716</v>
      </c>
      <c r="S25" s="207">
        <f ca="1">INDEX('Wellbeing Acorn Type'!H$14:H$48,'Type Sorted'!$B25)</f>
        <v>4.4234265089443316E-2</v>
      </c>
      <c r="T25" s="207">
        <f ca="1">INDEX('Wellbeing Acorn Type'!I$14:I$48,'Type Sorted'!$B25)</f>
        <v>1.4889815366289459E-4</v>
      </c>
      <c r="U25" s="227">
        <f ca="1">INDEX('Wellbeing Acorn Type'!J$14:J$48,'Type Sorted'!$B25)</f>
        <v>-2.1866364438951407</v>
      </c>
      <c r="V25" s="208">
        <f ca="1">INDEX('Wellbeing Acorn Type'!K$14:K$48,'Type Sorted'!$B25)</f>
        <v>15.590971637468936</v>
      </c>
      <c r="W25" s="208"/>
    </row>
    <row r="26" spans="1:23" ht="20.149999999999999" customHeight="1">
      <c r="A26" s="225">
        <v>14</v>
      </c>
      <c r="B26" s="225">
        <f ca="1">MATCH(A26,'Wellbeing Acorn Type'!$Q$14:$Q$48,0)</f>
        <v>11</v>
      </c>
      <c r="C26" s="226" t="str">
        <f ca="1">INDEX('Wellbeing Acorn Type'!$C$14:$C$48,'Type Sorted'!B26)</f>
        <v>2.9</v>
      </c>
      <c r="D26" s="40" t="str">
        <f ca="1">INDEX('Wellbeing Acorn Type'!D$14:D$48,'Type Sorted'!$B26)</f>
        <v>Everyday Excesses</v>
      </c>
      <c r="E26" s="40"/>
      <c r="F26" s="40"/>
      <c r="G26" s="40"/>
      <c r="H26" s="40"/>
      <c r="I26" s="40"/>
      <c r="J26" s="40"/>
      <c r="K26" s="40"/>
      <c r="L26" s="40"/>
      <c r="M26" s="40"/>
      <c r="N26" s="40"/>
      <c r="O26" s="40"/>
      <c r="P26" s="206">
        <f ca="1">INDEX('Wellbeing Acorn Type'!E$14:E$48,'Type Sorted'!$B26)</f>
        <v>1</v>
      </c>
      <c r="Q26" s="207">
        <f ca="1">INDEX('Wellbeing Acorn Type'!F$14:F$48,'Type Sorted'!$B26)</f>
        <v>6.8965517241379309E-3</v>
      </c>
      <c r="R26" s="206">
        <f ca="1">INDEX('Wellbeing Acorn Type'!G$14:G$48,'Type Sorted'!$B26)</f>
        <v>7561</v>
      </c>
      <c r="S26" s="207">
        <f ca="1">INDEX('Wellbeing Acorn Type'!H$14:H$48,'Type Sorted'!$B26)</f>
        <v>4.9799773427826224E-2</v>
      </c>
      <c r="T26" s="207">
        <f ca="1">INDEX('Wellbeing Acorn Type'!I$14:I$48,'Type Sorted'!$B26)</f>
        <v>1.3225763787858748E-4</v>
      </c>
      <c r="U26" s="227">
        <f ca="1">INDEX('Wellbeing Acorn Type'!J$14:J$48,'Type Sorted'!$B26)</f>
        <v>-2.3749400890937644</v>
      </c>
      <c r="V26" s="208">
        <f ca="1">INDEX('Wellbeing Acorn Type'!K$14:K$48,'Type Sorted'!$B26)</f>
        <v>13.848560444020814</v>
      </c>
      <c r="W26" s="208"/>
    </row>
    <row r="27" spans="1:23" ht="20.149999999999999" customHeight="1">
      <c r="A27" s="225">
        <v>15</v>
      </c>
      <c r="B27" s="225">
        <f ca="1">MATCH(A27,'Wellbeing Acorn Type'!$Q$14:$Q$48,0)</f>
        <v>9</v>
      </c>
      <c r="C27" s="226" t="str">
        <f ca="1">INDEX('Wellbeing Acorn Type'!$C$14:$C$48,'Type Sorted'!B27)</f>
        <v>2.7</v>
      </c>
      <c r="D27" s="40" t="str">
        <f ca="1">INDEX('Wellbeing Acorn Type'!D$14:D$48,'Type Sorted'!$B27)</f>
        <v>Struggling Smokers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2461</v>
      </c>
      <c r="S27" s="207">
        <f ca="1">INDEX('Wellbeing Acorn Type'!H$14:H$48,'Type Sorted'!$B27)</f>
        <v>1.6209131385515187E-2</v>
      </c>
      <c r="T27" s="207">
        <f ca="1">INDEX('Wellbeing Acorn Type'!I$14:I$48,'Type Sorted'!$B27)</f>
        <v>0</v>
      </c>
      <c r="U27" s="227">
        <f ca="1">INDEX('Wellbeing Acorn Type'!J$14:J$48,'Type Sorted'!$B27)</f>
        <v>-1.5456546998377216</v>
      </c>
      <c r="V27" s="208">
        <f ca="1">INDEX('Wellbeing Acorn Type'!K$14:K$48,'Type Sorted'!$B27)</f>
        <v>0</v>
      </c>
      <c r="W27" s="208"/>
    </row>
    <row r="28" spans="1:23" ht="20.149999999999999" customHeight="1">
      <c r="A28" s="225">
        <v>16</v>
      </c>
      <c r="B28" s="225">
        <f ca="1">MATCH(A28,'Wellbeing Acorn Type'!$Q$14:$Q$48,0)</f>
        <v>28</v>
      </c>
      <c r="C28" s="226" t="str">
        <f ca="1">INDEX('Wellbeing Acorn Type'!$C$14:$C$48,'Type Sorted'!B28)</f>
        <v>4.22</v>
      </c>
      <c r="D28" s="40" t="str">
        <f ca="1">INDEX('Wellbeing Acorn Type'!D$14:D$48,'Type Sorted'!$B28)</f>
        <v>Gym &amp; Juices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667</v>
      </c>
      <c r="S28" s="207">
        <f ca="1">INDEX('Wellbeing Acorn Type'!H$14:H$48,'Type Sorted'!$B28)</f>
        <v>4.3931290671022473E-3</v>
      </c>
      <c r="T28" s="207">
        <f ca="1">INDEX('Wellbeing Acorn Type'!I$14:I$48,'Type Sorted'!$B28)</f>
        <v>0</v>
      </c>
      <c r="U28" s="227">
        <f ca="1">INDEX('Wellbeing Acorn Type'!J$14:J$48,'Type Sorted'!$B28)</f>
        <v>-0.79988405560928133</v>
      </c>
      <c r="V28" s="208">
        <f ca="1">INDEX('Wellbeing Acorn Type'!K$14:K$48,'Type Sorted'!$B28)</f>
        <v>0</v>
      </c>
      <c r="W28" s="208"/>
    </row>
    <row r="29" spans="1:23" ht="20.149999999999999" customHeight="1">
      <c r="A29" s="225">
        <v>17</v>
      </c>
      <c r="B29" s="225">
        <f ca="1">MATCH(A29,'Wellbeing Acorn Type'!$Q$14:$Q$48,0)</f>
        <v>22</v>
      </c>
      <c r="C29" s="226" t="str">
        <f ca="1">INDEX('Wellbeing Acorn Type'!$C$14:$C$48,'Type Sorted'!B29)</f>
        <v>3.18</v>
      </c>
      <c r="D29" s="40" t="str">
        <f ca="1">INDEX('Wellbeing Acorn Type'!D$14:D$48,'Type Sorted'!$B29)</f>
        <v>Cultural Concerns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57</v>
      </c>
      <c r="S29" s="207">
        <f ca="1">INDEX('Wellbeing Acorn Type'!H$14:H$48,'Type Sorted'!$B29)</f>
        <v>3.7542482282582924E-4</v>
      </c>
      <c r="T29" s="207">
        <f ca="1">INDEX('Wellbeing Acorn Type'!I$14:I$48,'Type Sorted'!$B29)</f>
        <v>0</v>
      </c>
      <c r="U29" s="227">
        <f ca="1">INDEX('Wellbeing Acorn Type'!J$14:J$48,'Type Sorted'!$B29)</f>
        <v>-0.23336033046723878</v>
      </c>
      <c r="V29" s="208">
        <f ca="1">INDEX('Wellbeing Acorn Type'!K$14:K$48,'Type Sorted'!$B29)</f>
        <v>0</v>
      </c>
      <c r="W29" s="208"/>
    </row>
    <row r="30" spans="1:23" ht="20.149999999999999" customHeight="1">
      <c r="A30" s="225">
        <v>18</v>
      </c>
      <c r="B30" s="225">
        <f ca="1">MATCH(A30,'Wellbeing Acorn Type'!$Q$14:$Q$48,0)</f>
        <v>13</v>
      </c>
      <c r="C30" s="226" t="str">
        <f ca="1">INDEX('Wellbeing Acorn Type'!$C$14:$C$48,'Type Sorted'!B30)</f>
        <v>2.11</v>
      </c>
      <c r="D30" s="40" t="str">
        <f ca="1">INDEX('Wellbeing Acorn Type'!D$14:D$48,'Type Sorted'!$B30)</f>
        <v>Anxious Adversity</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2655</v>
      </c>
      <c r="S30" s="207">
        <f ca="1">INDEX('Wellbeing Acorn Type'!H$14:H$48,'Type Sorted'!$B30)</f>
        <v>1.7486893063203099E-2</v>
      </c>
      <c r="T30" s="207">
        <f ca="1">INDEX('Wellbeing Acorn Type'!I$14:I$48,'Type Sorted'!$B30)</f>
        <v>0</v>
      </c>
      <c r="U30" s="227">
        <f ca="1">INDEX('Wellbeing Acorn Type'!J$14:J$48,'Type Sorted'!$B30)</f>
        <v>-1.6064645704154867</v>
      </c>
      <c r="V30" s="208">
        <f ca="1">INDEX('Wellbeing Acorn Type'!K$14:K$48,'Type Sorted'!$B30)</f>
        <v>0</v>
      </c>
      <c r="W30" s="208"/>
    </row>
    <row r="31" spans="1:23" ht="20.149999999999999" customHeight="1">
      <c r="A31" s="225">
        <v>19</v>
      </c>
      <c r="B31" s="225">
        <f ca="1">MATCH(A31,'Wellbeing Acorn Type'!$Q$14:$Q$48,0)</f>
        <v>34</v>
      </c>
      <c r="C31" s="226" t="str">
        <f ca="1">INDEX('Wellbeing Acorn Type'!$C$14:$C$48,'Type Sorted'!B31)</f>
        <v>60</v>
      </c>
      <c r="D31" s="40" t="str">
        <f ca="1">INDEX('Wellbeing Acorn Type'!D$14:D$48,'Type Sorted'!$B31)</f>
        <v>Active Communal Population</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71</v>
      </c>
      <c r="S31" s="207">
        <f ca="1">INDEX('Wellbeing Acorn Type'!H$14:H$48,'Type Sorted'!$B31)</f>
        <v>4.6763442843217323E-4</v>
      </c>
      <c r="T31" s="207">
        <f ca="1">INDEX('Wellbeing Acorn Type'!I$14:I$48,'Type Sorted'!$B31)</f>
        <v>0</v>
      </c>
      <c r="U31" s="227">
        <f ca="1">INDEX('Wellbeing Acorn Type'!J$14:J$48,'Type Sorted'!$B31)</f>
        <v>-0.26045866436302972</v>
      </c>
      <c r="V31" s="208">
        <f ca="1">INDEX('Wellbeing Acorn Type'!K$14:K$48,'Type Sorted'!$B31)</f>
        <v>0</v>
      </c>
      <c r="W31" s="208"/>
    </row>
    <row r="32" spans="1:23" ht="20.149999999999999" customHeight="1">
      <c r="A32" s="225">
        <v>20</v>
      </c>
      <c r="B32" s="225">
        <f ca="1">MATCH(A32,'Wellbeing Acorn Type'!$Q$14:$Q$48,0)</f>
        <v>15</v>
      </c>
      <c r="C32" s="226" t="str">
        <f ca="1">INDEX('Wellbeing Acorn Type'!$C$14:$C$48,'Type Sorted'!B32)</f>
        <v>2.13</v>
      </c>
      <c r="D32" s="40" t="str">
        <f ca="1">INDEX('Wellbeing Acorn Type'!D$14:D$48,'Type Sorted'!$B32)</f>
        <v>Regular Revellers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3938</v>
      </c>
      <c r="S32" s="207">
        <f ca="1">INDEX('Wellbeing Acorn Type'!H$14:H$48,'Type Sorted'!$B32)</f>
        <v>2.5937244776984482E-2</v>
      </c>
      <c r="T32" s="207">
        <f ca="1">INDEX('Wellbeing Acorn Type'!I$14:I$48,'Type Sorted'!$B32)</f>
        <v>0</v>
      </c>
      <c r="U32" s="227">
        <f ca="1">INDEX('Wellbeing Acorn Type'!J$14:J$48,'Type Sorted'!$B32)</f>
        <v>-1.9649542924862</v>
      </c>
      <c r="V32" s="208">
        <f ca="1">INDEX('Wellbeing Acorn Type'!K$14:K$48,'Type Sorted'!$B32)</f>
        <v>0</v>
      </c>
      <c r="W32" s="208"/>
    </row>
    <row r="33" spans="1:28" ht="20.149999999999999" customHeight="1">
      <c r="A33" s="225">
        <v>21</v>
      </c>
      <c r="B33" s="225">
        <f ca="1">MATCH(A33,'Wellbeing Acorn Type'!$Q$14:$Q$48,0)</f>
        <v>8</v>
      </c>
      <c r="C33" s="226" t="str">
        <f ca="1">INDEX('Wellbeing Acorn Type'!$C$14:$C$48,'Type Sorted'!B33)</f>
        <v>2.6</v>
      </c>
      <c r="D33" s="40" t="str">
        <f ca="1">INDEX('Wellbeing Acorn Type'!D$14:D$48,'Type Sorted'!$B33)</f>
        <v>Dangerous Dependencies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1632</v>
      </c>
      <c r="S33" s="207">
        <f ca="1">INDEX('Wellbeing Acorn Type'!H$14:H$48,'Type Sorted'!$B33)</f>
        <v>1.0749005453539531E-2</v>
      </c>
      <c r="T33" s="207">
        <f ca="1">INDEX('Wellbeing Acorn Type'!I$14:I$48,'Type Sorted'!$B33)</f>
        <v>0</v>
      </c>
      <c r="U33" s="227">
        <f ca="1">INDEX('Wellbeing Acorn Type'!J$14:J$48,'Type Sorted'!$B33)</f>
        <v>-1.2552056774532443</v>
      </c>
      <c r="V33" s="208">
        <f ca="1">INDEX('Wellbeing Acorn Type'!K$14:K$48,'Type Sorted'!$B33)</f>
        <v>0</v>
      </c>
      <c r="W33" s="208"/>
    </row>
    <row r="34" spans="1:28" ht="20.149999999999999" customHeight="1">
      <c r="A34" s="225">
        <v>22</v>
      </c>
      <c r="B34" s="225">
        <f ca="1">MATCH(A34,'Wellbeing Acorn Type'!$Q$14:$Q$48,0)</f>
        <v>5</v>
      </c>
      <c r="C34" s="226" t="str">
        <f ca="1">INDEX('Wellbeing Acorn Type'!$C$14:$C$48,'Type Sorted'!B34)</f>
        <v>1.5</v>
      </c>
      <c r="D34" s="40" t="str">
        <f ca="1">INDEX('Wellbeing Acorn Type'!D$14:D$48,'Type Sorted'!$B34)</f>
        <v>Countryside Complacency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5184</v>
      </c>
      <c r="S34" s="207">
        <f ca="1">INDEX('Wellbeing Acorn Type'!H$14:H$48,'Type Sorted'!$B34)</f>
        <v>3.4143899675949101E-2</v>
      </c>
      <c r="T34" s="207">
        <f ca="1">INDEX('Wellbeing Acorn Type'!I$14:I$48,'Type Sorted'!$B34)</f>
        <v>0</v>
      </c>
      <c r="U34" s="227">
        <f ca="1">INDEX('Wellbeing Acorn Type'!J$14:J$48,'Type Sorted'!$B34)</f>
        <v>-2.2640413183118273</v>
      </c>
      <c r="V34" s="208">
        <f ca="1">INDEX('Wellbeing Acorn Type'!K$14:K$48,'Type Sorted'!$B34)</f>
        <v>0</v>
      </c>
      <c r="W34" s="208"/>
    </row>
    <row r="35" spans="1:28" ht="20.149999999999999" customHeight="1">
      <c r="A35" s="225">
        <v>23</v>
      </c>
      <c r="B35" s="225">
        <f ca="1">MATCH(A35,'Wellbeing Acorn Type'!$Q$14:$Q$48,0)</f>
        <v>10</v>
      </c>
      <c r="C35" s="226" t="str">
        <f ca="1">INDEX('Wellbeing Acorn Type'!$C$14:$C$48,'Type Sorted'!B35)</f>
        <v>2.8</v>
      </c>
      <c r="D35" s="40" t="str">
        <f ca="1">INDEX('Wellbeing Acorn Type'!D$14:D$48,'Type Sorted'!$B35)</f>
        <v>Despondent Diversity</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0</v>
      </c>
      <c r="S35" s="207">
        <f ca="1">INDEX('Wellbeing Acorn Type'!H$14:H$48,'Type Sorted'!$B35)</f>
        <v>0</v>
      </c>
      <c r="T35" s="207">
        <f ca="1">INDEX('Wellbeing Acorn Type'!I$14:I$48,'Type Sorted'!$B35)</f>
        <v>0</v>
      </c>
      <c r="U35" s="227">
        <f ca="1">INDEX('Wellbeing Acorn Type'!J$14:J$48,'Type Sorted'!$B35)</f>
        <v>0</v>
      </c>
      <c r="V35" s="208">
        <f ca="1">INDEX('Wellbeing Acorn Type'!K$14:K$48,'Type Sorted'!$B35)</f>
        <v>0</v>
      </c>
      <c r="W35" s="208"/>
    </row>
    <row r="36" spans="1:28" ht="20.149999999999999" customHeight="1">
      <c r="A36" s="225">
        <v>24</v>
      </c>
      <c r="B36" s="225">
        <f ca="1">MATCH(A36,'Wellbeing Acorn Type'!$Q$14:$Q$48,0)</f>
        <v>35</v>
      </c>
      <c r="C36" s="226" t="str">
        <f ca="1">INDEX('Wellbeing Acorn Type'!$C$14:$C$48,'Type Sorted'!B36)</f>
        <v>61</v>
      </c>
      <c r="D36" s="40" t="str">
        <f ca="1">INDEX('Wellbeing Acorn Type'!D$14:D$48,'Type Sorted'!$B36)</f>
        <v>Inactive Communal Population</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339</v>
      </c>
      <c r="S36" s="207">
        <f ca="1">INDEX('Wellbeing Acorn Type'!H$14:H$48,'Type Sorted'!$B36)</f>
        <v>2.2327897357536158E-3</v>
      </c>
      <c r="T36" s="207">
        <f ca="1">INDEX('Wellbeing Acorn Type'!I$14:I$48,'Type Sorted'!$B36)</f>
        <v>0</v>
      </c>
      <c r="U36" s="227">
        <f ca="1">INDEX('Wellbeing Acorn Type'!J$14:J$48,'Type Sorted'!$B36)</f>
        <v>-0.56963058649994924</v>
      </c>
      <c r="V36" s="208">
        <f ca="1">INDEX('Wellbeing Acorn Type'!K$14:K$48,'Type Sorted'!$B36)</f>
        <v>0</v>
      </c>
      <c r="W36" s="208"/>
    </row>
    <row r="37" spans="1:28" ht="20.149999999999999" customHeight="1">
      <c r="A37" s="225">
        <v>25</v>
      </c>
      <c r="B37" s="225">
        <f ca="1">MATCH(A37,'Wellbeing Acorn Type'!$Q$14:$Q$48,0)</f>
        <v>12</v>
      </c>
      <c r="C37" s="226" t="str">
        <f ca="1">INDEX('Wellbeing Acorn Type'!$C$14:$C$48,'Type Sorted'!B37)</f>
        <v>2.10</v>
      </c>
      <c r="D37" s="40" t="str">
        <f ca="1">INDEX('Wellbeing Acorn Type'!D$14:D$48,'Type Sorted'!$B37)</f>
        <v>Respiratory Risks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5238</v>
      </c>
      <c r="S37" s="207">
        <f ca="1">INDEX('Wellbeing Acorn Type'!H$14:H$48,'Type Sorted'!$B37)</f>
        <v>3.4499565297573573E-2</v>
      </c>
      <c r="T37" s="207">
        <f ca="1">INDEX('Wellbeing Acorn Type'!I$14:I$48,'Type Sorted'!$B37)</f>
        <v>0</v>
      </c>
      <c r="U37" s="227">
        <f ca="1">INDEX('Wellbeing Acorn Type'!J$14:J$48,'Type Sorted'!$B37)</f>
        <v>-2.2762217861526106</v>
      </c>
      <c r="V37" s="208">
        <f ca="1">INDEX('Wellbeing Acorn Type'!K$14:K$48,'Type Sorted'!$B37)</f>
        <v>0</v>
      </c>
      <c r="W37" s="208"/>
    </row>
    <row r="38" spans="1:28" ht="20.149999999999999" customHeight="1">
      <c r="A38" s="225">
        <v>26</v>
      </c>
      <c r="B38" s="225">
        <f ca="1">MATCH(A38,'Wellbeing Acorn Type'!$Q$14:$Q$48,0)</f>
        <v>3</v>
      </c>
      <c r="C38" s="226" t="str">
        <f ca="1">INDEX('Wellbeing Acorn Type'!$C$14:$C$48,'Type Sorted'!B38)</f>
        <v>1.3</v>
      </c>
      <c r="D38" s="40" t="str">
        <f ca="1">INDEX('Wellbeing Acorn Type'!D$14:D$48,'Type Sorted'!$B38)</f>
        <v>Hardship Heartlands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8390</v>
      </c>
      <c r="S38" s="207">
        <f ca="1">INDEX('Wellbeing Acorn Type'!H$14:H$48,'Type Sorted'!$B38)</f>
        <v>5.5259899359801884E-2</v>
      </c>
      <c r="T38" s="207">
        <f ca="1">INDEX('Wellbeing Acorn Type'!I$14:I$48,'Type Sorted'!$B38)</f>
        <v>0</v>
      </c>
      <c r="U38" s="227">
        <f ca="1">INDEX('Wellbeing Acorn Type'!J$14:J$48,'Type Sorted'!$B38)</f>
        <v>-2.9122782784002212</v>
      </c>
      <c r="V38" s="208">
        <f ca="1">INDEX('Wellbeing Acorn Type'!K$14:K$48,'Type Sorted'!$B38)</f>
        <v>0</v>
      </c>
      <c r="W38" s="208"/>
    </row>
    <row r="39" spans="1:28" ht="20.149999999999999" customHeight="1">
      <c r="A39" s="225">
        <v>27</v>
      </c>
      <c r="B39" s="225">
        <f ca="1">MATCH(A39,'Wellbeing Acorn Type'!$Q$14:$Q$48,0)</f>
        <v>14</v>
      </c>
      <c r="C39" s="226" t="str">
        <f ca="1">INDEX('Wellbeing Acorn Type'!$C$14:$C$48,'Type Sorted'!B39)</f>
        <v>2.12</v>
      </c>
      <c r="D39" s="40" t="str">
        <f ca="1">INDEX('Wellbeing Acorn Type'!D$14:D$48,'Type Sorted'!$B39)</f>
        <v>Perilous Futures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2709</v>
      </c>
      <c r="S39" s="207">
        <f ca="1">INDEX('Wellbeing Acorn Type'!H$14:H$48,'Type Sorted'!$B39)</f>
        <v>1.7842558684827568E-2</v>
      </c>
      <c r="T39" s="207">
        <f ca="1">INDEX('Wellbeing Acorn Type'!I$14:I$48,'Type Sorted'!$B39)</f>
        <v>0</v>
      </c>
      <c r="U39" s="227">
        <f ca="1">INDEX('Wellbeing Acorn Type'!J$14:J$48,'Type Sorted'!$B39)</f>
        <v>-1.6230130518552623</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145</v>
      </c>
      <c r="Q41" s="230"/>
      <c r="R41" s="229">
        <f ca="1">SUM(R13:R40)</f>
        <v>151828</v>
      </c>
      <c r="S41" s="17"/>
      <c r="T41" s="221">
        <f ca="1">IF(R41&gt;0,P41/R41,0)</f>
        <v>9.5502805806570591E-4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21</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462.63165913361428</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241.23086700572793</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16</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223.83276083206795</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20</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167.62374415780371</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17</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152.08273858713343</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14</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120.07908889591903</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v>
      </c>
      <c r="B59" s="231">
        <f t="shared" ca="1" si="1"/>
        <v>75.411570412129194</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24</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62.332065534542878</v>
      </c>
      <c r="Z60" s="231">
        <f t="shared" ca="1" si="1"/>
        <v>100</v>
      </c>
      <c r="AA60" s="231">
        <f t="shared" ca="1" si="1"/>
        <v>100</v>
      </c>
      <c r="AB60" s="231">
        <f t="shared" ca="1" si="1"/>
        <v>100</v>
      </c>
    </row>
    <row r="61" spans="1:28" ht="15" hidden="1" customHeight="1">
      <c r="A61" s="231">
        <f ca="1">INDEX('Wellbeing Acorn Type'!$R$14:$R$48,'Type Sorted'!B21)</f>
        <v>25</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61.687855259362188</v>
      </c>
      <c r="AA61" s="231">
        <f t="shared" ca="1" si="1"/>
        <v>100</v>
      </c>
      <c r="AB61" s="231">
        <f t="shared" ca="1" si="1"/>
        <v>100</v>
      </c>
    </row>
    <row r="62" spans="1:28" ht="15" hidden="1" customHeight="1">
      <c r="A62" s="231">
        <f ca="1">INDEX('Wellbeing Acorn Type'!$R$14:$R$48,'Type Sorted'!B22)</f>
        <v>4</v>
      </c>
      <c r="B62" s="231">
        <f t="shared" ca="1" si="1"/>
        <v>100</v>
      </c>
      <c r="C62" s="231">
        <f t="shared" ca="1" si="1"/>
        <v>100</v>
      </c>
      <c r="D62" s="231">
        <f t="shared" ca="1" si="1"/>
        <v>100</v>
      </c>
      <c r="E62" s="231">
        <f t="shared" ca="1" si="1"/>
        <v>42.300955635836814</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v>
      </c>
      <c r="B63" s="231">
        <f t="shared" ca="1" si="1"/>
        <v>100</v>
      </c>
      <c r="C63" s="231">
        <f t="shared" ca="1" si="1"/>
        <v>36.752883649435375</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23</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32.937705415929969</v>
      </c>
      <c r="Y64" s="231">
        <f t="shared" ca="1" si="3"/>
        <v>100</v>
      </c>
      <c r="Z64" s="231">
        <f t="shared" ca="1" si="3"/>
        <v>100</v>
      </c>
      <c r="AA64" s="231">
        <f t="shared" ca="1" si="3"/>
        <v>100</v>
      </c>
      <c r="AB64" s="231">
        <f t="shared" ca="1" si="3"/>
        <v>100</v>
      </c>
    </row>
    <row r="65" spans="1:28" ht="15" hidden="1" customHeight="1">
      <c r="A65" s="231">
        <f ca="1">INDEX('Wellbeing Acorn Type'!$R$14:$R$48,'Type Sorted'!B25)</f>
        <v>15</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15.590971637468936</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9</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13.848560444020814</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7</v>
      </c>
      <c r="B67" s="231">
        <f t="shared" ca="1" si="3"/>
        <v>100</v>
      </c>
      <c r="C67" s="231">
        <f t="shared" ca="1" si="3"/>
        <v>100</v>
      </c>
      <c r="D67" s="231">
        <f t="shared" ca="1" si="3"/>
        <v>100</v>
      </c>
      <c r="E67" s="231">
        <f t="shared" ca="1" si="3"/>
        <v>100</v>
      </c>
      <c r="F67" s="231">
        <f t="shared" ca="1" si="3"/>
        <v>100</v>
      </c>
      <c r="G67" s="231">
        <f t="shared" ca="1" si="3"/>
        <v>100</v>
      </c>
      <c r="H67" s="231">
        <f t="shared" ca="1" si="3"/>
        <v>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22</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18</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11</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60</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0</v>
      </c>
      <c r="AB71" s="231">
        <f t="shared" ca="1" si="3"/>
        <v>100</v>
      </c>
    </row>
    <row r="72" spans="1:28" ht="15" hidden="1" customHeight="1">
      <c r="A72" s="231">
        <f ca="1">INDEX('Wellbeing Acorn Type'!$R$14:$R$48,'Type Sorted'!B32)</f>
        <v>13</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6</v>
      </c>
      <c r="B73" s="231">
        <f t="shared" ca="1" si="3"/>
        <v>100</v>
      </c>
      <c r="C73" s="231">
        <f t="shared" ca="1" si="3"/>
        <v>100</v>
      </c>
      <c r="D73" s="231">
        <f t="shared" ca="1" si="3"/>
        <v>100</v>
      </c>
      <c r="E73" s="231">
        <f t="shared" ca="1" si="3"/>
        <v>100</v>
      </c>
      <c r="F73" s="231">
        <f t="shared" ca="1" si="3"/>
        <v>100</v>
      </c>
      <c r="G73" s="231">
        <f t="shared" ca="1" si="3"/>
        <v>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5</v>
      </c>
      <c r="B74" s="231">
        <f t="shared" ref="B74:AB79" ca="1" si="5">IF($A74=B$52,$V34,100)</f>
        <v>100</v>
      </c>
      <c r="C74" s="231">
        <f t="shared" ca="1" si="5"/>
        <v>100</v>
      </c>
      <c r="D74" s="231">
        <f t="shared" ca="1" si="5"/>
        <v>100</v>
      </c>
      <c r="E74" s="231">
        <f t="shared" ca="1" si="5"/>
        <v>100</v>
      </c>
      <c r="F74" s="231">
        <f t="shared" ca="1" si="5"/>
        <v>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8</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61</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0</v>
      </c>
    </row>
    <row r="77" spans="1:28" ht="15" hidden="1" customHeight="1">
      <c r="A77" s="231">
        <f ca="1">INDEX('Wellbeing Acorn Type'!$R$14:$R$48,'Type Sorted'!B37)</f>
        <v>10</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3</v>
      </c>
      <c r="B78" s="231">
        <f t="shared" ca="1" si="5"/>
        <v>100</v>
      </c>
      <c r="C78" s="231">
        <f t="shared" ca="1" si="5"/>
        <v>100</v>
      </c>
      <c r="D78" s="231">
        <f t="shared" ca="1" si="5"/>
        <v>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12</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0B44F-BBF7-423E-BB64-EC5C33FD6D15}">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0855F-0FDB-409A-94B2-05F242724DBB}">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0.12072413793103445</v>
      </c>
      <c r="H2" s="245" cm="1">
        <f t="array" ref="H2:H797">INDEX('Data - Knowledge'!J:J,MATCH(_xlfn.ANCHORARRAY('Features Data'!A2),'Data - Knowledge'!A:A,0))</f>
        <v>92.534664631159544</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6.7241379310344837E-3</v>
      </c>
      <c r="H3" s="245">
        <v>93.365420936829267</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1.9075862068965516E-2</v>
      </c>
      <c r="H4" s="245">
        <v>101.13681074043075</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1.8186206896551729E-2</v>
      </c>
      <c r="H5" s="245">
        <v>88.102714949429185</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1.8089655172413795E-2</v>
      </c>
      <c r="H6" s="245">
        <v>92.805903003446161</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1.8517241379310347E-2</v>
      </c>
      <c r="H7" s="245">
        <v>92.82959506202495</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4.3241379310344835E-3</v>
      </c>
      <c r="H8" s="245">
        <v>83.708328772343478</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4.0289655172413806E-2</v>
      </c>
      <c r="H9" s="245">
        <v>102.96057839613707</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7.5241379310344806E-3</v>
      </c>
      <c r="H10" s="245">
        <v>82.494054716161529</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1.3296551724137932E-2</v>
      </c>
      <c r="H11" s="245">
        <v>92.043198148907507</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9.8758620689655199E-3</v>
      </c>
      <c r="H12" s="245">
        <v>89.263717287330479</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0.17975862068965517</v>
      </c>
      <c r="H13" s="245">
        <v>101.8261266594116</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3.0137931034482763E-3</v>
      </c>
      <c r="H14" s="245">
        <v>98.729492582008604</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2.1310344827586213E-2</v>
      </c>
      <c r="H15" s="245">
        <v>76.846569845546881</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9.1165517241379321E-2</v>
      </c>
      <c r="H16" s="245">
        <v>100.32144409543969</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2.366206896551724E-2</v>
      </c>
      <c r="H17" s="245">
        <v>93.415632231858197</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1.1234482758620689E-2</v>
      </c>
      <c r="H18" s="245">
        <v>102.71851939365489</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92.534664631159544</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5.4068965517241382E-3</v>
      </c>
      <c r="H19" s="245">
        <v>106.70707052911148</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93.365420936829267</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1.0275862068965518E-3</v>
      </c>
      <c r="H20" s="245">
        <v>99.122804242707019</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101.13681074043075</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1.2372413793103448E-2</v>
      </c>
      <c r="H21" s="245">
        <v>107.65347072547411</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88.102714949429185</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8.4000000000000012E-3</v>
      </c>
      <c r="H22" s="245">
        <v>112.03521956736591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92.805903003446161</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1.3793103448275862E-5</v>
      </c>
      <c r="H23" s="245">
        <v>75.207927185129066</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92.82959506202495</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1.0799999999999999E-2</v>
      </c>
      <c r="H24" s="245">
        <v>112.62666514230932</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83.708328772343478</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1.7151724137931038E-2</v>
      </c>
      <c r="H25" s="245">
        <v>105.92297044718524</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102.96057839613707</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8.0482758620689671E-3</v>
      </c>
      <c r="H26" s="245">
        <v>100.42048784787443</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82.494054716161529</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5.2710344827586214E-2</v>
      </c>
      <c r="H27" s="245">
        <v>88.705784680456475</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92.043198148907507</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1.0068965517241381E-3</v>
      </c>
      <c r="H28" s="245">
        <v>96.413334304428844</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89.263717287330479</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101.8261266594116</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4.0786206896551713E-2</v>
      </c>
      <c r="H30" s="245">
        <v>91.089604474740966</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98.729492582008604</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4.4337931034482754E-2</v>
      </c>
      <c r="H31" s="245">
        <v>91.737055728090084</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76.846569845546881</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1.951724137931035E-3</v>
      </c>
      <c r="H32" s="245">
        <v>72.042301423956744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100.32144409543969</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2.4137931034482764E-3</v>
      </c>
      <c r="H33" s="245">
        <v>82.735734075654776</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93.415632231858197</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2.9862068965517243E-3</v>
      </c>
      <c r="H34" s="245">
        <v>98.65564888432688</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102.71851939365489</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5.4551724137931025E-3</v>
      </c>
      <c r="H35" s="245">
        <v>84.559095511746889</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106.70707052911148</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5.4482758620689655E-3</v>
      </c>
      <c r="H36" s="245">
        <v>94.818565697841791</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99.122804242707019</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0.12767586206896553</v>
      </c>
      <c r="H37" s="245">
        <v>67.010638113841694</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107.65347072547411</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0.21235862068965519</v>
      </c>
      <c r="H38" s="245">
        <v>97.393797183784585</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112.03521956736591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0.30307586206896553</v>
      </c>
      <c r="H39" s="245">
        <v>108.65251170295929</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75.207927185129066</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0.31018620689655163</v>
      </c>
      <c r="H40" s="245">
        <v>103.53448943254955</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112.62666514230932</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0.4088551724137931</v>
      </c>
      <c r="H41" s="245">
        <v>97.405335040634739</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105.92297044718524</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3.9786206896551726E-2</v>
      </c>
      <c r="H42" s="245">
        <v>98.955148439954215</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100.42048784787443</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1.4427586206896549E-2</v>
      </c>
      <c r="H43" s="245">
        <v>97.507290888585558</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88.705784680456475</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0.22441379310344828</v>
      </c>
      <c r="H44" s="245">
        <v>109.72957128825085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96.413334304428844</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0.14291724137931039</v>
      </c>
      <c r="H45" s="245">
        <v>87.247691016868188</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7.146896551724137E-2</v>
      </c>
      <c r="H46" s="245">
        <v>100.14963483650949</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91.089604474740966</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2.5944827586206896E-2</v>
      </c>
      <c r="H47" s="245">
        <v>75.104534272251882</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91.737055728090084</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0.17623448275862069</v>
      </c>
      <c r="H48" s="245">
        <v>101.33775692989182</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72.042301423956744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0.18608275862068965</v>
      </c>
      <c r="H49" s="245">
        <v>85.542311951248877</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82.735734075654776</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0.2412551724137931</v>
      </c>
      <c r="H50" s="245">
        <v>91.50954169810386</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98.65564888432688</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0.28004137931034478</v>
      </c>
      <c r="H51" s="245">
        <v>92.077893763409364</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84.559095511746889</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9.935172413793103E-2</v>
      </c>
      <c r="H52" s="245">
        <v>84.311183232574322</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94.818565697841791</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8.2096551724137934E-2</v>
      </c>
      <c r="H53" s="245">
        <v>79.860979113493414</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6.5131034482758629E-2</v>
      </c>
      <c r="H54" s="245">
        <v>75.124003443042625</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4.3089655172413789E-2</v>
      </c>
      <c r="H55" s="245">
        <v>72.023948782264682</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8.2958620689655177E-2</v>
      </c>
      <c r="H56" s="245">
        <v>80.2937318729944</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0.14303448275862074</v>
      </c>
      <c r="H57" s="245">
        <v>87.725131118254396</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0.20862068965517241</v>
      </c>
      <c r="H58" s="245">
        <v>87.466423925597823</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6.8096551724137935E-2</v>
      </c>
      <c r="H59" s="245">
        <v>78.331967428181287</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6.352413793103448E-2</v>
      </c>
      <c r="H60" s="245">
        <v>74.173077367450716</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0.11676551724137932</v>
      </c>
      <c r="H61" s="245">
        <v>87.456050199698382</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0.1199793103448276</v>
      </c>
      <c r="H62" s="245">
        <v>87.98843309478498</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5.227586206896552E-2</v>
      </c>
      <c r="H63" s="245">
        <v>89.421826123788961</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4.1337931034482765E-2</v>
      </c>
      <c r="H64" s="245">
        <v>89.50260982448988</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3.0427586206896551E-2</v>
      </c>
      <c r="H65" s="245">
        <v>90.945621116634797</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2.9379310344827592E-2</v>
      </c>
      <c r="H66" s="245">
        <v>91.09256479895194</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1.2393103448275862E-2</v>
      </c>
      <c r="H67" s="245">
        <v>79.745454642968923</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4.493793103448275E-2</v>
      </c>
      <c r="H68" s="245">
        <v>80.038417544000922</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7.9241379310344834E-3</v>
      </c>
      <c r="H69" s="245">
        <v>79.748570485618913</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4.6172413793103453E-2</v>
      </c>
      <c r="H70" s="245">
        <v>85.460885476209128</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3.0206896551724136E-2</v>
      </c>
      <c r="H71" s="245">
        <v>79.629783271011704</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7.4275862068965512E-2</v>
      </c>
      <c r="H72" s="245">
        <v>86.786687716296257</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5.7241379310344835E-2</v>
      </c>
      <c r="H73" s="245">
        <v>72.8230666166844</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0.31704827586206902</v>
      </c>
      <c r="H74" s="245">
        <v>85.654655302935552</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0.17547586206896554</v>
      </c>
      <c r="H75" s="245">
        <v>75.198738331538252</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9.5344827586206909E-2</v>
      </c>
      <c r="H76" s="245">
        <v>70.008061388276815</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1.9951724137931032E-2</v>
      </c>
      <c r="H77" s="245">
        <v>64.359001919814432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0.11252413793103448</v>
      </c>
      <c r="H78" s="245">
        <v>84.019217983736496</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0.25913793103448274</v>
      </c>
      <c r="H79" s="245">
        <v>86.299005956054714</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0.34909655172413789</v>
      </c>
      <c r="H80" s="245">
        <v>89.887329555692546</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0.36061379310344827</v>
      </c>
      <c r="H81" s="245">
        <v>88.038648229826876</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4.2827586206896561E-3</v>
      </c>
      <c r="H82" s="245">
        <v>107.46819718664324</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2.4434482758620694E-2</v>
      </c>
      <c r="H83" s="245">
        <v>103.84997582830206</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2.3137931034482764E-2</v>
      </c>
      <c r="H84" s="245">
        <v>93.481389138260994</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1.2275862068965518E-2</v>
      </c>
      <c r="H85" s="245">
        <v>94.506045357873859</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0.93621379310344832</v>
      </c>
      <c r="H86" s="245">
        <v>100.10938061316901</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0.95340689655172417</v>
      </c>
      <c r="H87" s="245">
        <v>100.05504263179677</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1.4986206896551724E-2</v>
      </c>
      <c r="H88" s="245">
        <v>97.337292680944032</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1.4179310344827587E-2</v>
      </c>
      <c r="H89" s="245">
        <v>99.145640635764408</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1.1903448275862068E-2</v>
      </c>
      <c r="H90" s="245">
        <v>99.287694780856711</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4.1655172413793112E-3</v>
      </c>
      <c r="H91" s="245">
        <v>104.86877395750818</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1.6551724137931038E-3</v>
      </c>
      <c r="H92" s="245">
        <v>91.466207510683773</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0.96616551724137945</v>
      </c>
      <c r="H93" s="245">
        <v>99.944945195726518</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2.439310344827586E-2</v>
      </c>
      <c r="H94" s="245">
        <v>100.60188469948126</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6.1586206896551724E-3</v>
      </c>
      <c r="H95" s="245">
        <v>104.80293412897501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1.9517241379310346E-3</v>
      </c>
      <c r="H96" s="245">
        <v>108.10838616965893</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0.15779310344827585</v>
      </c>
      <c r="H100" s="245">
        <v>91.388191524397214</v>
      </c>
    </row>
    <row r="101" spans="1:35">
      <c r="A101" s="86" t="str">
        <v>scghqb_sleeploss</v>
      </c>
      <c r="B101" s="239">
        <v>100</v>
      </c>
      <c r="C101" s="86" t="s">
        <v>373</v>
      </c>
      <c r="D101" s="241">
        <f>COUNTIF($C$1:$C101,C101)</f>
        <v>2</v>
      </c>
      <c r="E101" s="241" t="str">
        <f t="shared" si="13"/>
        <v>Wellbeing (GHQ)2</v>
      </c>
      <c r="F101" s="86" t="s">
        <v>376</v>
      </c>
      <c r="G101" s="242">
        <v>0.13633103448275863</v>
      </c>
      <c r="H101" s="245">
        <v>92.0200816467473</v>
      </c>
    </row>
    <row r="102" spans="1:35">
      <c r="A102" s="86" t="str">
        <v>scghqc_usefulrole</v>
      </c>
      <c r="B102" s="239">
        <v>101</v>
      </c>
      <c r="C102" s="86" t="s">
        <v>373</v>
      </c>
      <c r="D102" s="241">
        <f>COUNTIF($C$1:$C102,C102)</f>
        <v>3</v>
      </c>
      <c r="E102" s="241" t="str">
        <f t="shared" si="13"/>
        <v>Wellbeing (GHQ)3</v>
      </c>
      <c r="F102" s="86" t="s">
        <v>378</v>
      </c>
      <c r="G102" s="242">
        <v>0.13697241379310346</v>
      </c>
      <c r="H102" s="245">
        <v>91.320434773774792</v>
      </c>
    </row>
    <row r="103" spans="1:35">
      <c r="A103" s="86" t="str">
        <v>scghqd_decisions</v>
      </c>
      <c r="B103" s="239">
        <v>102</v>
      </c>
      <c r="C103" s="86" t="s">
        <v>373</v>
      </c>
      <c r="D103" s="241">
        <f>COUNTIF($C$1:$C103,C103)</f>
        <v>4</v>
      </c>
      <c r="E103" s="241" t="str">
        <f t="shared" si="13"/>
        <v>Wellbeing (GHQ)4</v>
      </c>
      <c r="F103" s="86" t="s">
        <v>380</v>
      </c>
      <c r="G103" s="242">
        <v>9.2620689655172408E-2</v>
      </c>
      <c r="H103" s="245">
        <v>91.958044907657623</v>
      </c>
    </row>
    <row r="104" spans="1:35">
      <c r="A104" s="86" t="str">
        <v>scghqe_strain</v>
      </c>
      <c r="B104" s="239">
        <v>103</v>
      </c>
      <c r="C104" s="86" t="s">
        <v>373</v>
      </c>
      <c r="D104" s="241">
        <f>COUNTIF($C$1:$C104,C104)</f>
        <v>5</v>
      </c>
      <c r="E104" s="241" t="str">
        <f t="shared" si="13"/>
        <v>Wellbeing (GHQ)5</v>
      </c>
      <c r="F104" s="86" t="s">
        <v>382</v>
      </c>
      <c r="G104" s="242">
        <v>0.20234482758620689</v>
      </c>
      <c r="H104" s="245">
        <v>93.953042821993847</v>
      </c>
    </row>
    <row r="105" spans="1:35">
      <c r="A105" s="86" t="str">
        <v>scghqf_difficulties</v>
      </c>
      <c r="B105" s="239">
        <v>104</v>
      </c>
      <c r="C105" s="86" t="s">
        <v>373</v>
      </c>
      <c r="D105" s="241">
        <f>COUNTIF($C$1:$C105,C105)</f>
        <v>6</v>
      </c>
      <c r="E105" s="241" t="str">
        <f t="shared" si="13"/>
        <v>Wellbeing (GHQ)6</v>
      </c>
      <c r="F105" s="86" t="s">
        <v>384</v>
      </c>
      <c r="G105" s="242">
        <v>0.12870344827586208</v>
      </c>
      <c r="H105" s="245">
        <v>90.8753620102204</v>
      </c>
    </row>
    <row r="106" spans="1:35">
      <c r="A106" s="86" t="str">
        <v>scghqg_enjoyactivs</v>
      </c>
      <c r="B106" s="239">
        <v>105</v>
      </c>
      <c r="C106" s="86" t="s">
        <v>373</v>
      </c>
      <c r="D106" s="241">
        <f>COUNTIF($C$1:$C106,C106)</f>
        <v>7</v>
      </c>
      <c r="E106" s="241" t="str">
        <f t="shared" si="13"/>
        <v>Wellbeing (GHQ)7</v>
      </c>
      <c r="F106" s="86" t="s">
        <v>386</v>
      </c>
      <c r="G106" s="242">
        <v>0.16049655172413793</v>
      </c>
      <c r="H106" s="245">
        <v>92.205111185033203</v>
      </c>
    </row>
    <row r="107" spans="1:35">
      <c r="A107" s="86" t="str">
        <v>scghqh_faceproblems</v>
      </c>
      <c r="B107" s="239">
        <v>106</v>
      </c>
      <c r="C107" s="86" t="s">
        <v>373</v>
      </c>
      <c r="D107" s="241">
        <f>COUNTIF($C$1:$C107,C107)</f>
        <v>8</v>
      </c>
      <c r="E107" s="241" t="str">
        <f t="shared" si="13"/>
        <v>Wellbeing (GHQ)8</v>
      </c>
      <c r="F107" s="86" t="s">
        <v>388</v>
      </c>
      <c r="G107" s="242">
        <v>9.9303448275862086E-2</v>
      </c>
      <c r="H107" s="245">
        <v>89.806748492589421</v>
      </c>
    </row>
    <row r="108" spans="1:35">
      <c r="A108" s="86" t="str">
        <v>scghqi_depressed</v>
      </c>
      <c r="B108" s="239">
        <v>107</v>
      </c>
      <c r="C108" s="86" t="s">
        <v>373</v>
      </c>
      <c r="D108" s="241">
        <f>COUNTIF($C$1:$C108,C108)</f>
        <v>9</v>
      </c>
      <c r="E108" s="241" t="str">
        <f t="shared" si="13"/>
        <v>Wellbeing (GHQ)9</v>
      </c>
      <c r="F108" s="86" t="s">
        <v>390</v>
      </c>
      <c r="G108" s="242">
        <v>0.18871034482758617</v>
      </c>
      <c r="H108" s="245">
        <v>93.707559346140812</v>
      </c>
    </row>
    <row r="109" spans="1:35">
      <c r="A109" s="86" t="str">
        <v>scghqj_confidence</v>
      </c>
      <c r="B109" s="239">
        <v>108</v>
      </c>
      <c r="C109" s="86" t="s">
        <v>373</v>
      </c>
      <c r="D109" s="241">
        <f>COUNTIF($C$1:$C109,C109)</f>
        <v>10</v>
      </c>
      <c r="E109" s="241" t="str">
        <f t="shared" si="13"/>
        <v>Wellbeing (GHQ)10</v>
      </c>
      <c r="F109" s="86" t="s">
        <v>392</v>
      </c>
      <c r="G109" s="242">
        <v>0.15736551724137926</v>
      </c>
      <c r="H109" s="245">
        <v>92.209199227695436</v>
      </c>
    </row>
    <row r="110" spans="1:35">
      <c r="A110" s="86" t="str">
        <v>scghqk_selfworth</v>
      </c>
      <c r="B110" s="239">
        <v>109</v>
      </c>
      <c r="C110" s="86" t="s">
        <v>373</v>
      </c>
      <c r="D110" s="241">
        <f>COUNTIF($C$1:$C110,C110)</f>
        <v>11</v>
      </c>
      <c r="E110" s="241" t="str">
        <f t="shared" si="13"/>
        <v>Wellbeing (GHQ)11</v>
      </c>
      <c r="F110" s="86" t="s">
        <v>111</v>
      </c>
      <c r="G110" s="242">
        <v>8.2820689655172433E-2</v>
      </c>
      <c r="H110" s="245">
        <v>85.611671534443559</v>
      </c>
    </row>
    <row r="111" spans="1:35">
      <c r="A111" s="86" t="str">
        <v>scghql_happiness</v>
      </c>
      <c r="B111" s="239">
        <v>110</v>
      </c>
      <c r="C111" s="86" t="s">
        <v>373</v>
      </c>
      <c r="D111" s="241">
        <f>COUNTIF($C$1:$C111,C111)</f>
        <v>12</v>
      </c>
      <c r="E111" s="241" t="str">
        <f t="shared" si="13"/>
        <v>Wellbeing (GHQ)12</v>
      </c>
      <c r="F111" s="86" t="s">
        <v>109</v>
      </c>
      <c r="G111" s="242">
        <v>0.14026206896551727</v>
      </c>
      <c r="H111" s="245">
        <v>93.679685034147425</v>
      </c>
    </row>
    <row r="112" spans="1:35">
      <c r="A112" s="86" t="str">
        <v>SCOPNGBHA</v>
      </c>
      <c r="B112" s="239">
        <v>111</v>
      </c>
      <c r="C112" s="86" t="s">
        <v>395</v>
      </c>
      <c r="D112" s="241">
        <f>COUNTIF($C$1:$C112,C112)</f>
        <v>1</v>
      </c>
      <c r="E112" s="241" t="str">
        <f t="shared" si="13"/>
        <v>Isolation1</v>
      </c>
      <c r="F112" s="86" t="s">
        <v>396</v>
      </c>
      <c r="G112" s="242">
        <v>6.7958620689655164E-2</v>
      </c>
      <c r="H112" s="245">
        <v>84.071219952548333</v>
      </c>
    </row>
    <row r="113" spans="1:8">
      <c r="A113" s="86" t="str">
        <v>SCOPNGBHD</v>
      </c>
      <c r="B113" s="239">
        <v>112</v>
      </c>
      <c r="C113" s="86" t="s">
        <v>395</v>
      </c>
      <c r="D113" s="241">
        <f>COUNTIF($C$1:$C113,C113)</f>
        <v>2</v>
      </c>
      <c r="E113" s="241" t="str">
        <f t="shared" si="13"/>
        <v>Isolation2</v>
      </c>
      <c r="F113" s="86" t="s">
        <v>398</v>
      </c>
      <c r="G113" s="242">
        <v>0.33296551724137929</v>
      </c>
      <c r="H113" s="245">
        <v>90.595778101220517</v>
      </c>
    </row>
    <row r="114" spans="1:8">
      <c r="A114" s="86" t="str">
        <v>SCOPNGBHH</v>
      </c>
      <c r="B114" s="239">
        <v>113</v>
      </c>
      <c r="C114" s="86" t="s">
        <v>395</v>
      </c>
      <c r="D114" s="241">
        <f>COUNTIF($C$1:$C114,C114)</f>
        <v>3</v>
      </c>
      <c r="E114" s="241" t="str">
        <f t="shared" si="13"/>
        <v>Isolation3</v>
      </c>
      <c r="F114" s="86" t="s">
        <v>400</v>
      </c>
      <c r="G114" s="242">
        <v>0.12960000000000002</v>
      </c>
      <c r="H114" s="245">
        <v>87.254636512246336</v>
      </c>
    </row>
    <row r="115" spans="1:8">
      <c r="A115" s="86" t="str">
        <v>SCOPNGBHC</v>
      </c>
      <c r="B115" s="239">
        <v>114</v>
      </c>
      <c r="C115" s="86" t="s">
        <v>395</v>
      </c>
      <c r="D115" s="241">
        <f>COUNTIF($C$1:$C115,C115)</f>
        <v>4</v>
      </c>
      <c r="E115" s="241" t="str">
        <f t="shared" si="13"/>
        <v>Isolation4</v>
      </c>
      <c r="F115" s="86" t="s">
        <v>402</v>
      </c>
      <c r="G115" s="242">
        <v>0.24011034482758623</v>
      </c>
      <c r="H115" s="245">
        <v>90.617555264287049</v>
      </c>
    </row>
    <row r="116" spans="1:8">
      <c r="A116" s="86" t="str">
        <v>SCOPNGBHA_x</v>
      </c>
      <c r="B116" s="239">
        <v>115</v>
      </c>
      <c r="C116" s="86" t="s">
        <v>395</v>
      </c>
      <c r="D116" s="241">
        <f>COUNTIF($C$1:$C116,C116)</f>
        <v>5</v>
      </c>
      <c r="E116" s="241" t="str">
        <f t="shared" si="13"/>
        <v>Isolation5</v>
      </c>
      <c r="F116" s="86" t="s">
        <v>404</v>
      </c>
      <c r="G116" s="242">
        <v>0.6797448275862068</v>
      </c>
      <c r="H116" s="245">
        <v>106.54925620198009</v>
      </c>
    </row>
    <row r="117" spans="1:8">
      <c r="A117" s="86" t="str">
        <v>SCOPNGBHD_x</v>
      </c>
      <c r="B117" s="239">
        <v>116</v>
      </c>
      <c r="C117" s="86" t="s">
        <v>395</v>
      </c>
      <c r="D117" s="241">
        <f>COUNTIF($C$1:$C117,C117)</f>
        <v>6</v>
      </c>
      <c r="E117" s="241" t="str">
        <f t="shared" si="13"/>
        <v>Isolation6</v>
      </c>
      <c r="F117" s="86" t="s">
        <v>406</v>
      </c>
      <c r="G117" s="242">
        <v>0.42791724137931036</v>
      </c>
      <c r="H117" s="245">
        <v>108.58705937610679</v>
      </c>
    </row>
    <row r="118" spans="1:8">
      <c r="A118" s="86" t="str">
        <v>SCOPNGBHH_x</v>
      </c>
      <c r="B118" s="239">
        <v>117</v>
      </c>
      <c r="C118" s="86" t="s">
        <v>395</v>
      </c>
      <c r="D118" s="241">
        <f>COUNTIF($C$1:$C118,C118)</f>
        <v>7</v>
      </c>
      <c r="E118" s="241" t="str">
        <f t="shared" si="13"/>
        <v>Isolation7</v>
      </c>
      <c r="F118" s="86" t="s">
        <v>408</v>
      </c>
      <c r="G118" s="242">
        <v>0.67681379310344836</v>
      </c>
      <c r="H118" s="245">
        <v>104.90568932892748</v>
      </c>
    </row>
    <row r="119" spans="1:8">
      <c r="A119" s="86" t="str">
        <v>SCOPNGBHC_x</v>
      </c>
      <c r="B119" s="239">
        <v>118</v>
      </c>
      <c r="C119" s="86" t="s">
        <v>395</v>
      </c>
      <c r="D119" s="241">
        <f>COUNTIF($C$1:$C119,C119)</f>
        <v>8</v>
      </c>
      <c r="E119" s="241" t="str">
        <f t="shared" si="13"/>
        <v>Isolation8</v>
      </c>
      <c r="F119" s="86" t="s">
        <v>410</v>
      </c>
      <c r="G119" s="242">
        <v>0.52095862068965504</v>
      </c>
      <c r="H119" s="245">
        <v>107.29251305268312</v>
      </c>
    </row>
    <row r="120" spans="1:8">
      <c r="A120" s="86" t="str">
        <v>ORGM5</v>
      </c>
      <c r="B120" s="239">
        <v>119</v>
      </c>
      <c r="C120" s="86" t="s">
        <v>412</v>
      </c>
      <c r="D120" s="241">
        <f>COUNTIF($C$1:$C120,C120)</f>
        <v>1</v>
      </c>
      <c r="E120" s="241" t="str">
        <f t="shared" si="13"/>
        <v>Community1</v>
      </c>
      <c r="F120" s="86" t="s">
        <v>413</v>
      </c>
      <c r="G120" s="242">
        <v>6.7020689655172397E-2</v>
      </c>
      <c r="H120" s="245">
        <v>102.84215410836921</v>
      </c>
    </row>
    <row r="121" spans="1:8">
      <c r="A121" s="86" t="str">
        <v>ORGM3</v>
      </c>
      <c r="B121" s="239">
        <v>120</v>
      </c>
      <c r="C121" s="86" t="s">
        <v>412</v>
      </c>
      <c r="D121" s="241">
        <f>COUNTIF($C$1:$C121,C121)</f>
        <v>2</v>
      </c>
      <c r="E121" s="241" t="str">
        <f t="shared" si="13"/>
        <v>Community2</v>
      </c>
      <c r="F121" s="86" t="s">
        <v>415</v>
      </c>
      <c r="G121" s="242">
        <v>4.9875862068965521E-2</v>
      </c>
      <c r="H121" s="245">
        <v>115.18482294096783</v>
      </c>
    </row>
    <row r="122" spans="1:8">
      <c r="A122" s="86" t="str">
        <v>ORGM11</v>
      </c>
      <c r="B122" s="239">
        <v>121</v>
      </c>
      <c r="C122" s="86" t="s">
        <v>412</v>
      </c>
      <c r="D122" s="241">
        <f>COUNTIF($C$1:$C122,C122)</f>
        <v>3</v>
      </c>
      <c r="E122" s="241" t="str">
        <f t="shared" si="13"/>
        <v>Community3</v>
      </c>
      <c r="F122" s="86" t="s">
        <v>417</v>
      </c>
      <c r="G122" s="242">
        <v>7.302068965517243E-2</v>
      </c>
      <c r="H122" s="245">
        <v>115.30942109428767</v>
      </c>
    </row>
    <row r="123" spans="1:8">
      <c r="A123" s="86" t="str">
        <v>ORGM12</v>
      </c>
      <c r="B123" s="239">
        <v>122</v>
      </c>
      <c r="C123" s="86" t="s">
        <v>412</v>
      </c>
      <c r="D123" s="241">
        <f>COUNTIF($C$1:$C123,C123)</f>
        <v>4</v>
      </c>
      <c r="E123" s="241" t="str">
        <f t="shared" si="13"/>
        <v>Community4</v>
      </c>
      <c r="F123" s="86" t="s">
        <v>419</v>
      </c>
      <c r="G123" s="242">
        <v>8.4896551724137931E-2</v>
      </c>
      <c r="H123" s="245">
        <v>79.819278509194518</v>
      </c>
    </row>
    <row r="124" spans="1:8">
      <c r="A124" s="86" t="str">
        <v>ORGM7</v>
      </c>
      <c r="B124" s="239">
        <v>123</v>
      </c>
      <c r="C124" s="86" t="s">
        <v>412</v>
      </c>
      <c r="D124" s="241">
        <f>COUNTIF($C$1:$C124,C124)</f>
        <v>5</v>
      </c>
      <c r="E124" s="241" t="str">
        <f t="shared" si="13"/>
        <v>Community5</v>
      </c>
      <c r="F124" s="86" t="s">
        <v>421</v>
      </c>
      <c r="G124" s="242">
        <v>0.11315172413793104</v>
      </c>
      <c r="H124" s="245">
        <v>104.67325798707962</v>
      </c>
    </row>
    <row r="125" spans="1:8">
      <c r="A125" s="86" t="str">
        <v>ORGM5_x</v>
      </c>
      <c r="B125" s="239">
        <v>124</v>
      </c>
      <c r="C125" s="86" t="s">
        <v>412</v>
      </c>
      <c r="D125" s="241">
        <f>COUNTIF($C$1:$C125,C125)</f>
        <v>6</v>
      </c>
      <c r="E125" s="241" t="str">
        <f t="shared" si="13"/>
        <v>Community6</v>
      </c>
      <c r="F125" s="86" t="s">
        <v>423</v>
      </c>
      <c r="G125" s="242">
        <v>0.93293103448275871</v>
      </c>
      <c r="H125" s="245">
        <v>99.79768788299944</v>
      </c>
    </row>
    <row r="126" spans="1:8">
      <c r="A126" s="86" t="str">
        <v>ORGM3_x</v>
      </c>
      <c r="B126" s="239">
        <v>125</v>
      </c>
      <c r="C126" s="86" t="s">
        <v>412</v>
      </c>
      <c r="D126" s="241">
        <f>COUNTIF($C$1:$C126,C126)</f>
        <v>7</v>
      </c>
      <c r="E126" s="241" t="str">
        <f t="shared" si="13"/>
        <v>Community7</v>
      </c>
      <c r="F126" s="86" t="s">
        <v>425</v>
      </c>
      <c r="G126" s="242">
        <v>0.95012413793103445</v>
      </c>
      <c r="H126" s="245">
        <v>99.311607908136409</v>
      </c>
    </row>
    <row r="127" spans="1:8">
      <c r="A127" s="86" t="str">
        <v>ORGM11_x</v>
      </c>
      <c r="B127" s="239">
        <v>126</v>
      </c>
      <c r="C127" s="86" t="s">
        <v>412</v>
      </c>
      <c r="D127" s="241">
        <f>COUNTIF($C$1:$C127,C127)</f>
        <v>8</v>
      </c>
      <c r="E127" s="241" t="str">
        <f t="shared" si="13"/>
        <v>Community8</v>
      </c>
      <c r="F127" s="86" t="s">
        <v>427</v>
      </c>
      <c r="G127" s="242">
        <v>0.92631724137931037</v>
      </c>
      <c r="H127" s="245">
        <v>98.924753699983</v>
      </c>
    </row>
    <row r="128" spans="1:8">
      <c r="A128" s="86" t="str">
        <v>ORGM12_x</v>
      </c>
      <c r="B128" s="239">
        <v>127</v>
      </c>
      <c r="C128" s="86" t="s">
        <v>412</v>
      </c>
      <c r="D128" s="241">
        <f>COUNTIF($C$1:$C128,C128)</f>
        <v>9</v>
      </c>
      <c r="E128" s="241" t="str">
        <f t="shared" si="13"/>
        <v>Community9</v>
      </c>
      <c r="F128" s="86" t="s">
        <v>429</v>
      </c>
      <c r="G128" s="242">
        <v>0.91540689655172425</v>
      </c>
      <c r="H128" s="245">
        <v>102.4490265131345</v>
      </c>
    </row>
    <row r="129" spans="1:8">
      <c r="A129" s="86" t="str">
        <v>ORGM7_x</v>
      </c>
      <c r="B129" s="239">
        <v>128</v>
      </c>
      <c r="C129" s="86" t="s">
        <v>412</v>
      </c>
      <c r="D129" s="241">
        <f>COUNTIF($C$1:$C129,C129)</f>
        <v>10</v>
      </c>
      <c r="E129" s="241" t="str">
        <f t="shared" si="13"/>
        <v>Community10</v>
      </c>
      <c r="F129" s="86" t="s">
        <v>431</v>
      </c>
      <c r="G129" s="242">
        <v>0.88684827586206905</v>
      </c>
      <c r="H129" s="245">
        <v>99.433634467593876</v>
      </c>
    </row>
    <row r="130" spans="1:8">
      <c r="A130" s="86" t="str">
        <v>NOISYN</v>
      </c>
      <c r="B130" s="239">
        <v>129</v>
      </c>
      <c r="C130" s="86" t="s">
        <v>433</v>
      </c>
      <c r="D130" s="241">
        <f>COUNTIF($C$1:$C130,C130)</f>
        <v>1</v>
      </c>
      <c r="E130" s="241" t="str">
        <f t="shared" si="13"/>
        <v>Accommodation &amp; Neighbourhood1</v>
      </c>
      <c r="F130" s="86" t="s">
        <v>434</v>
      </c>
      <c r="G130" s="242">
        <v>0.14499310344827587</v>
      </c>
      <c r="H130" s="245">
        <v>76.898231200378476</v>
      </c>
    </row>
    <row r="131" spans="1:8">
      <c r="A131" s="86" t="str">
        <v>NOHEATCH</v>
      </c>
      <c r="B131" s="239">
        <v>130</v>
      </c>
      <c r="C131" s="86" t="s">
        <v>433</v>
      </c>
      <c r="D131" s="241">
        <f>COUNTIF($C$1:$C131,C131)</f>
        <v>2</v>
      </c>
      <c r="E131" s="241" t="str">
        <f t="shared" ref="E131:E194" si="22">C131&amp;D131</f>
        <v>Accommodation &amp; Neighbourhood2</v>
      </c>
      <c r="F131" s="86" t="s">
        <v>436</v>
      </c>
      <c r="G131" s="242">
        <v>0.10861379310344826</v>
      </c>
      <c r="H131" s="245">
        <v>100.91400357951392</v>
      </c>
    </row>
    <row r="132" spans="1:8">
      <c r="A132" s="86" t="str">
        <v>GRIMYN</v>
      </c>
      <c r="B132" s="239">
        <v>131</v>
      </c>
      <c r="C132" s="86" t="s">
        <v>433</v>
      </c>
      <c r="D132" s="241">
        <f>COUNTIF($C$1:$C132,C132)</f>
        <v>3</v>
      </c>
      <c r="E132" s="241" t="str">
        <f t="shared" si="22"/>
        <v>Accommodation &amp; Neighbourhood3</v>
      </c>
      <c r="F132" s="86" t="s">
        <v>438</v>
      </c>
      <c r="G132" s="242">
        <v>0.10489655172413792</v>
      </c>
      <c r="H132" s="245">
        <v>91.588698894836114</v>
      </c>
    </row>
    <row r="133" spans="1:8">
      <c r="A133" s="86" t="str">
        <v>CRVAND</v>
      </c>
      <c r="B133" s="239">
        <v>132</v>
      </c>
      <c r="C133" s="86" t="s">
        <v>433</v>
      </c>
      <c r="D133" s="241">
        <f>COUNTIF($C$1:$C133,C133)</f>
        <v>4</v>
      </c>
      <c r="E133" s="241" t="str">
        <f t="shared" si="22"/>
        <v>Accommodation &amp; Neighbourhood4</v>
      </c>
      <c r="F133" s="86" t="s">
        <v>440</v>
      </c>
      <c r="G133" s="242">
        <v>3.6648275862068966E-2</v>
      </c>
      <c r="H133" s="245">
        <v>57.532463662111653</v>
      </c>
    </row>
    <row r="134" spans="1:8">
      <c r="A134" s="86" t="str">
        <v>NOISYN_x</v>
      </c>
      <c r="B134" s="239">
        <v>133</v>
      </c>
      <c r="C134" s="86" t="s">
        <v>433</v>
      </c>
      <c r="D134" s="241">
        <f>COUNTIF($C$1:$C134,C134)</f>
        <v>5</v>
      </c>
      <c r="E134" s="241" t="str">
        <f t="shared" si="22"/>
        <v>Accommodation &amp; Neighbourhood5</v>
      </c>
      <c r="F134" s="86" t="s">
        <v>442</v>
      </c>
      <c r="G134" s="242">
        <v>0.85500689655172402</v>
      </c>
      <c r="H134" s="245">
        <v>105.36576018603662</v>
      </c>
    </row>
    <row r="135" spans="1:8">
      <c r="A135" s="86" t="str">
        <v>HEATCH</v>
      </c>
      <c r="B135" s="239">
        <v>134</v>
      </c>
      <c r="C135" s="86" t="s">
        <v>433</v>
      </c>
      <c r="D135" s="241">
        <f>COUNTIF($C$1:$C135,C135)</f>
        <v>6</v>
      </c>
      <c r="E135" s="241" t="str">
        <f t="shared" si="22"/>
        <v>Accommodation &amp; Neighbourhood6</v>
      </c>
      <c r="F135" s="86" t="s">
        <v>444</v>
      </c>
      <c r="G135" s="242">
        <v>0.89138620689655157</v>
      </c>
      <c r="H135" s="245">
        <v>99.889718547572201</v>
      </c>
    </row>
    <row r="136" spans="1:8">
      <c r="A136" s="86" t="str">
        <v>GRIMYN_x</v>
      </c>
      <c r="B136" s="239">
        <v>135</v>
      </c>
      <c r="C136" s="86" t="s">
        <v>433</v>
      </c>
      <c r="D136" s="241">
        <f>COUNTIF($C$1:$C136,C136)</f>
        <v>7</v>
      </c>
      <c r="E136" s="241" t="str">
        <f t="shared" si="22"/>
        <v>Accommodation &amp; Neighbourhood7</v>
      </c>
      <c r="F136" s="86" t="s">
        <v>446</v>
      </c>
      <c r="G136" s="242">
        <v>0.8953862068965518</v>
      </c>
      <c r="H136" s="245">
        <v>101.11970900683561</v>
      </c>
    </row>
    <row r="137" spans="1:8">
      <c r="A137" s="86" t="str">
        <v>CRVAND_x</v>
      </c>
      <c r="B137" s="239">
        <v>136</v>
      </c>
      <c r="C137" s="86" t="s">
        <v>433</v>
      </c>
      <c r="D137" s="241">
        <f>COUNTIF($C$1:$C137,C137)</f>
        <v>8</v>
      </c>
      <c r="E137" s="241" t="str">
        <f t="shared" si="22"/>
        <v>Accommodation &amp; Neighbourhood8</v>
      </c>
      <c r="F137" s="86" t="s">
        <v>448</v>
      </c>
      <c r="G137" s="242">
        <v>0.96361379310344841</v>
      </c>
      <c r="H137" s="245">
        <v>102.90654638203918</v>
      </c>
    </row>
    <row r="138" spans="1:8">
      <c r="A138" s="86" t="str">
        <v>SCLFSATO_lo</v>
      </c>
      <c r="B138" s="239">
        <v>137</v>
      </c>
      <c r="C138" s="86" t="s">
        <v>450</v>
      </c>
      <c r="D138" s="241">
        <f>COUNTIF($C$1:$C138,C138)</f>
        <v>1</v>
      </c>
      <c r="E138" s="241" t="str">
        <f t="shared" si="22"/>
        <v>Contentment1</v>
      </c>
      <c r="F138" s="86" t="s">
        <v>451</v>
      </c>
      <c r="G138" s="242">
        <v>5.4055172413793096E-2</v>
      </c>
      <c r="H138" s="245">
        <v>82.804208783736556</v>
      </c>
    </row>
    <row r="139" spans="1:8">
      <c r="A139" s="86" t="str">
        <v>SCLFSAT1_lo</v>
      </c>
      <c r="B139" s="239">
        <v>138</v>
      </c>
      <c r="C139" s="86" t="s">
        <v>450</v>
      </c>
      <c r="D139" s="241">
        <f>COUNTIF($C$1:$C139,C139)</f>
        <v>2</v>
      </c>
      <c r="E139" s="241" t="str">
        <f t="shared" si="22"/>
        <v>Contentment2</v>
      </c>
      <c r="F139" s="86" t="s">
        <v>453</v>
      </c>
      <c r="G139" s="242">
        <v>9.3013793103448261E-2</v>
      </c>
      <c r="H139" s="245">
        <v>87.322550570133515</v>
      </c>
    </row>
    <row r="140" spans="1:8">
      <c r="A140" s="86" t="str">
        <v>SCLFSAT2_lo</v>
      </c>
      <c r="B140" s="239">
        <v>139</v>
      </c>
      <c r="C140" s="86" t="s">
        <v>450</v>
      </c>
      <c r="D140" s="241">
        <f>COUNTIF($C$1:$C140,C140)</f>
        <v>3</v>
      </c>
      <c r="E140" s="241" t="str">
        <f t="shared" si="22"/>
        <v>Contentment3</v>
      </c>
      <c r="F140" s="86" t="s">
        <v>455</v>
      </c>
      <c r="G140" s="242">
        <v>8.1682758620689647E-2</v>
      </c>
      <c r="H140" s="245">
        <v>83.340368824026626</v>
      </c>
    </row>
    <row r="141" spans="1:8">
      <c r="A141" s="86" t="str">
        <v>JBSAT_lo</v>
      </c>
      <c r="B141" s="239">
        <v>140</v>
      </c>
      <c r="C141" s="86" t="s">
        <v>450</v>
      </c>
      <c r="D141" s="241">
        <f>COUNTIF($C$1:$C141,C141)</f>
        <v>4</v>
      </c>
      <c r="E141" s="241" t="str">
        <f t="shared" si="22"/>
        <v>Contentment4</v>
      </c>
      <c r="F141" s="86" t="s">
        <v>457</v>
      </c>
      <c r="G141" s="242">
        <v>4.1317241379310352E-2</v>
      </c>
      <c r="H141" s="245">
        <v>96.30116018692641</v>
      </c>
    </row>
    <row r="142" spans="1:8">
      <c r="A142" s="86" t="str">
        <v>SCLFSAT7_lo</v>
      </c>
      <c r="B142" s="239">
        <v>141</v>
      </c>
      <c r="C142" s="86" t="s">
        <v>450</v>
      </c>
      <c r="D142" s="241">
        <f>COUNTIF($C$1:$C142,C142)</f>
        <v>5</v>
      </c>
      <c r="E142" s="241" t="str">
        <f t="shared" si="22"/>
        <v>Contentment5</v>
      </c>
      <c r="F142" s="86" t="s">
        <v>459</v>
      </c>
      <c r="G142" s="242">
        <v>7.6386206896551734E-2</v>
      </c>
      <c r="H142" s="245">
        <v>89.715664775423349</v>
      </c>
    </row>
    <row r="143" spans="1:8">
      <c r="A143" s="86" t="str">
        <v>SCLFSATO_med</v>
      </c>
      <c r="B143" s="239">
        <v>142</v>
      </c>
      <c r="C143" s="86" t="s">
        <v>450</v>
      </c>
      <c r="D143" s="241">
        <f>COUNTIF($C$1:$C143,C143)</f>
        <v>6</v>
      </c>
      <c r="E143" s="241" t="str">
        <f t="shared" si="22"/>
        <v>Contentment6</v>
      </c>
      <c r="F143" s="86" t="s">
        <v>461</v>
      </c>
      <c r="G143" s="242">
        <v>0.3543379310344828</v>
      </c>
      <c r="H143" s="245">
        <v>91.58624932919659</v>
      </c>
    </row>
    <row r="144" spans="1:8">
      <c r="A144" s="86" t="str">
        <v>SCLFSAT1_med</v>
      </c>
      <c r="B144" s="239">
        <v>143</v>
      </c>
      <c r="C144" s="86" t="s">
        <v>450</v>
      </c>
      <c r="D144" s="241">
        <f>COUNTIF($C$1:$C144,C144)</f>
        <v>7</v>
      </c>
      <c r="E144" s="241" t="str">
        <f t="shared" si="22"/>
        <v>Contentment7</v>
      </c>
      <c r="F144" s="86" t="s">
        <v>463</v>
      </c>
      <c r="G144" s="242">
        <v>0.38077931034482754</v>
      </c>
      <c r="H144" s="245">
        <v>94.240949016487392</v>
      </c>
    </row>
    <row r="145" spans="1:8">
      <c r="A145" s="86" t="str">
        <v>SCLFSAT2_med</v>
      </c>
      <c r="B145" s="239">
        <v>144</v>
      </c>
      <c r="C145" s="86" t="s">
        <v>450</v>
      </c>
      <c r="D145" s="241">
        <f>COUNTIF($C$1:$C145,C145)</f>
        <v>8</v>
      </c>
      <c r="E145" s="241" t="str">
        <f t="shared" si="22"/>
        <v>Contentment8</v>
      </c>
      <c r="F145" s="86" t="s">
        <v>465</v>
      </c>
      <c r="G145" s="242">
        <v>0.40711034482758623</v>
      </c>
      <c r="H145" s="245">
        <v>91.17715774000358</v>
      </c>
    </row>
    <row r="146" spans="1:8">
      <c r="A146" s="86" t="str">
        <v>JBSAT_med</v>
      </c>
      <c r="B146" s="239">
        <v>145</v>
      </c>
      <c r="C146" s="86" t="s">
        <v>450</v>
      </c>
      <c r="D146" s="241">
        <f>COUNTIF($C$1:$C146,C146)</f>
        <v>9</v>
      </c>
      <c r="E146" s="241" t="str">
        <f t="shared" si="22"/>
        <v>Contentment9</v>
      </c>
      <c r="F146" s="86" t="s">
        <v>467</v>
      </c>
      <c r="G146" s="242">
        <v>0.36822068965517241</v>
      </c>
      <c r="H146" s="245">
        <v>97.751398596728478</v>
      </c>
    </row>
    <row r="147" spans="1:8">
      <c r="A147" s="86" t="str">
        <v>SCLFSAT7_med</v>
      </c>
      <c r="B147" s="239">
        <v>146</v>
      </c>
      <c r="C147" s="86" t="s">
        <v>450</v>
      </c>
      <c r="D147" s="241">
        <f>COUNTIF($C$1:$C147,C147)</f>
        <v>10</v>
      </c>
      <c r="E147" s="241" t="str">
        <f t="shared" si="22"/>
        <v>Contentment10</v>
      </c>
      <c r="F147" s="86" t="s">
        <v>469</v>
      </c>
      <c r="G147" s="242">
        <v>0.43125517241379302</v>
      </c>
      <c r="H147" s="245">
        <v>92.72900863085647</v>
      </c>
    </row>
    <row r="148" spans="1:8">
      <c r="A148" s="86" t="str">
        <v>SCLFSATO_hi</v>
      </c>
      <c r="B148" s="239">
        <v>147</v>
      </c>
      <c r="C148" s="86" t="s">
        <v>450</v>
      </c>
      <c r="D148" s="241">
        <f>COUNTIF($C$1:$C148,C148)</f>
        <v>11</v>
      </c>
      <c r="E148" s="241" t="str">
        <f t="shared" si="22"/>
        <v>Contentment11</v>
      </c>
      <c r="F148" s="86" t="s">
        <v>471</v>
      </c>
      <c r="G148" s="242">
        <v>0.59213793103448276</v>
      </c>
      <c r="H148" s="245">
        <v>108.00106998632934</v>
      </c>
    </row>
    <row r="149" spans="1:8">
      <c r="A149" s="86" t="str">
        <v>SCLFSAT1_hi</v>
      </c>
      <c r="B149" s="239">
        <v>148</v>
      </c>
      <c r="C149" s="86" t="s">
        <v>450</v>
      </c>
      <c r="D149" s="241">
        <f>COUNTIF($C$1:$C149,C149)</f>
        <v>12</v>
      </c>
      <c r="E149" s="241" t="str">
        <f t="shared" si="22"/>
        <v>Contentment12</v>
      </c>
      <c r="F149" s="86" t="s">
        <v>473</v>
      </c>
      <c r="G149" s="242">
        <v>0.52619310344827597</v>
      </c>
      <c r="H149" s="245">
        <v>107.50646189934439</v>
      </c>
    </row>
    <row r="150" spans="1:8">
      <c r="A150" s="86" t="str">
        <v>SCLFSAT2_hi</v>
      </c>
      <c r="B150" s="239">
        <v>149</v>
      </c>
      <c r="C150" s="86" t="s">
        <v>450</v>
      </c>
      <c r="D150" s="241">
        <f>COUNTIF($C$1:$C150,C150)</f>
        <v>13</v>
      </c>
      <c r="E150" s="241" t="str">
        <f t="shared" si="22"/>
        <v>Contentment13</v>
      </c>
      <c r="F150" s="86" t="s">
        <v>475</v>
      </c>
      <c r="G150" s="242">
        <v>0.51121379310344817</v>
      </c>
      <c r="H150" s="245">
        <v>112.23754059310941</v>
      </c>
    </row>
    <row r="151" spans="1:8">
      <c r="A151" s="86" t="str">
        <v>JBSAT_hi</v>
      </c>
      <c r="B151" s="239">
        <v>150</v>
      </c>
      <c r="C151" s="86" t="s">
        <v>450</v>
      </c>
      <c r="D151" s="241">
        <f>COUNTIF($C$1:$C151,C151)</f>
        <v>14</v>
      </c>
      <c r="E151" s="241" t="str">
        <f t="shared" si="22"/>
        <v>Contentment14</v>
      </c>
      <c r="F151" s="86" t="s">
        <v>477</v>
      </c>
      <c r="G151" s="242">
        <v>0.59004137931034484</v>
      </c>
      <c r="H151" s="245">
        <v>101.66987498208549</v>
      </c>
    </row>
    <row r="152" spans="1:8">
      <c r="A152" s="86" t="str">
        <v>SCLFSAT7_hi</v>
      </c>
      <c r="B152" s="239">
        <v>151</v>
      </c>
      <c r="C152" s="86" t="s">
        <v>450</v>
      </c>
      <c r="D152" s="241">
        <f>COUNTIF($C$1:$C152,C152)</f>
        <v>15</v>
      </c>
      <c r="E152" s="241" t="str">
        <f t="shared" si="22"/>
        <v>Contentment15</v>
      </c>
      <c r="F152" s="86" t="s">
        <v>479</v>
      </c>
      <c r="G152" s="242">
        <v>0.49242068965517238</v>
      </c>
      <c r="H152" s="245">
        <v>109.49304626246261</v>
      </c>
    </row>
    <row r="153" spans="1:8">
      <c r="A153" s="86" t="str">
        <v>age0004</v>
      </c>
      <c r="B153" s="239">
        <v>152</v>
      </c>
      <c r="C153" s="86" t="s">
        <v>52</v>
      </c>
      <c r="D153" s="241">
        <f>COUNTIF($C$1:$C153,C153)</f>
        <v>1</v>
      </c>
      <c r="E153" s="241" t="str">
        <f t="shared" si="22"/>
        <v>Age1</v>
      </c>
      <c r="F153" s="86" t="s">
        <v>481</v>
      </c>
      <c r="G153" s="242">
        <v>4.5131034482758618E-2</v>
      </c>
      <c r="H153" s="245">
        <v>86.061190683637619</v>
      </c>
    </row>
    <row r="154" spans="1:8">
      <c r="A154" s="86" t="str">
        <v>age0517</v>
      </c>
      <c r="B154" s="239">
        <v>153</v>
      </c>
      <c r="C154" s="86" t="s">
        <v>52</v>
      </c>
      <c r="D154" s="241">
        <f>COUNTIF($C$1:$C154,C154)</f>
        <v>2</v>
      </c>
      <c r="E154" s="241" t="str">
        <f t="shared" si="22"/>
        <v>Age2</v>
      </c>
      <c r="F154" s="86" t="s">
        <v>482</v>
      </c>
      <c r="G154" s="242">
        <v>0.14553103448275861</v>
      </c>
      <c r="H154" s="245">
        <v>94.580332437449144</v>
      </c>
    </row>
    <row r="155" spans="1:8">
      <c r="A155" s="86" t="str">
        <v>age1824</v>
      </c>
      <c r="B155" s="239">
        <v>154</v>
      </c>
      <c r="C155" s="86" t="s">
        <v>52</v>
      </c>
      <c r="D155" s="241">
        <f>COUNTIF($C$1:$C155,C155)</f>
        <v>3</v>
      </c>
      <c r="E155" s="241" t="str">
        <f t="shared" si="22"/>
        <v>Age3</v>
      </c>
      <c r="F155" s="86" t="s">
        <v>483</v>
      </c>
      <c r="G155" s="242">
        <v>5.8696551724137937E-2</v>
      </c>
      <c r="H155" s="245">
        <v>80.550874650053004</v>
      </c>
    </row>
    <row r="156" spans="1:8">
      <c r="A156" s="86" t="str">
        <v>age2534</v>
      </c>
      <c r="B156" s="239">
        <v>155</v>
      </c>
      <c r="C156" s="86" t="s">
        <v>52</v>
      </c>
      <c r="D156" s="241">
        <f>COUNTIF($C$1:$C156,C156)</f>
        <v>4</v>
      </c>
      <c r="E156" s="241" t="str">
        <f t="shared" si="22"/>
        <v>Age4</v>
      </c>
      <c r="F156" s="86" t="s">
        <v>484</v>
      </c>
      <c r="G156" s="242">
        <v>9.559310344827586E-2</v>
      </c>
      <c r="H156" s="245">
        <v>80.351346891381681</v>
      </c>
    </row>
    <row r="157" spans="1:8">
      <c r="A157" s="86" t="str">
        <v>age3549</v>
      </c>
      <c r="B157" s="239">
        <v>156</v>
      </c>
      <c r="C157" s="86" t="s">
        <v>52</v>
      </c>
      <c r="D157" s="241">
        <f>COUNTIF($C$1:$C157,C157)</f>
        <v>5</v>
      </c>
      <c r="E157" s="241" t="str">
        <f t="shared" si="22"/>
        <v>Age5</v>
      </c>
      <c r="F157" s="86" t="s">
        <v>485</v>
      </c>
      <c r="G157" s="242">
        <v>0.17588275862068964</v>
      </c>
      <c r="H157" s="245">
        <v>95.46336037595583</v>
      </c>
    </row>
    <row r="158" spans="1:8">
      <c r="A158" s="86" t="str">
        <v>age5064</v>
      </c>
      <c r="B158" s="239">
        <v>157</v>
      </c>
      <c r="C158" s="86" t="s">
        <v>52</v>
      </c>
      <c r="D158" s="241">
        <f>COUNTIF($C$1:$C158,C158)</f>
        <v>6</v>
      </c>
      <c r="E158" s="241" t="str">
        <f t="shared" si="22"/>
        <v>Age6</v>
      </c>
      <c r="F158" s="86" t="s">
        <v>486</v>
      </c>
      <c r="G158" s="242">
        <v>0.23084827586206896</v>
      </c>
      <c r="H158" s="245">
        <v>110.43960076117425</v>
      </c>
    </row>
    <row r="159" spans="1:8">
      <c r="A159" s="86" t="str">
        <v>age6574</v>
      </c>
      <c r="B159" s="239">
        <v>158</v>
      </c>
      <c r="C159" s="86" t="s">
        <v>52</v>
      </c>
      <c r="D159" s="241">
        <f>COUNTIF($C$1:$C159,C159)</f>
        <v>7</v>
      </c>
      <c r="E159" s="241" t="str">
        <f t="shared" si="22"/>
        <v>Age7</v>
      </c>
      <c r="F159" s="86" t="s">
        <v>487</v>
      </c>
      <c r="G159" s="242">
        <v>0.13546896551724139</v>
      </c>
      <c r="H159" s="245">
        <v>119.74907071640281</v>
      </c>
    </row>
    <row r="160" spans="1:8">
      <c r="A160" s="86" t="str">
        <v>age75p</v>
      </c>
      <c r="B160" s="239">
        <v>159</v>
      </c>
      <c r="C160" s="86" t="s">
        <v>52</v>
      </c>
      <c r="D160" s="241">
        <f>COUNTIF($C$1:$C160,C160)</f>
        <v>8</v>
      </c>
      <c r="E160" s="241" t="str">
        <f t="shared" si="22"/>
        <v>Age8</v>
      </c>
      <c r="F160" s="86" t="s">
        <v>488</v>
      </c>
      <c r="G160" s="242">
        <v>0.1130344827586207</v>
      </c>
      <c r="H160" s="245">
        <v>118.31966426967584</v>
      </c>
    </row>
    <row r="161" spans="1:8">
      <c r="A161" s="86" t="str">
        <v>rcd_gor_dv_101</v>
      </c>
      <c r="B161" s="239">
        <v>160</v>
      </c>
      <c r="C161" s="86" t="s">
        <v>491</v>
      </c>
      <c r="D161" s="241">
        <f>COUNTIF($C$1:$C161,C161)</f>
        <v>1</v>
      </c>
      <c r="E161" s="241" t="str">
        <f t="shared" si="22"/>
        <v>Geography1</v>
      </c>
      <c r="F161" s="86" t="s">
        <v>492</v>
      </c>
      <c r="G161" s="242">
        <v>0.83800000000000008</v>
      </c>
      <c r="H161" s="245">
        <v>100.00816138794322</v>
      </c>
    </row>
    <row r="162" spans="1:8">
      <c r="A162" s="86" t="str">
        <v>rcd_gor_dv_102</v>
      </c>
      <c r="B162" s="239">
        <v>161</v>
      </c>
      <c r="C162" s="86" t="s">
        <v>491</v>
      </c>
      <c r="D162" s="241">
        <f>COUNTIF($C$1:$C162,C162)</f>
        <v>2</v>
      </c>
      <c r="E162" s="241" t="str">
        <f t="shared" si="22"/>
        <v>Geography2</v>
      </c>
      <c r="F162" s="86" t="s">
        <v>494</v>
      </c>
      <c r="G162" s="242">
        <v>5.1875862068965523E-2</v>
      </c>
      <c r="H162" s="245">
        <v>104.43349586030162</v>
      </c>
    </row>
    <row r="163" spans="1:8">
      <c r="A163" s="86" t="str">
        <v>rcd_gor_dv_103</v>
      </c>
      <c r="B163" s="239">
        <v>162</v>
      </c>
      <c r="C163" s="86" t="s">
        <v>491</v>
      </c>
      <c r="D163" s="241">
        <f>COUNTIF($C$1:$C163,C163)</f>
        <v>3</v>
      </c>
      <c r="E163" s="241" t="str">
        <f t="shared" si="22"/>
        <v>Geography3</v>
      </c>
      <c r="F163" s="86" t="s">
        <v>496</v>
      </c>
      <c r="G163" s="242">
        <v>7.8200000000000006E-2</v>
      </c>
      <c r="H163" s="245">
        <v>92.691462801179654</v>
      </c>
    </row>
    <row r="164" spans="1:8">
      <c r="A164" s="86" t="str">
        <v>rcd_gor_dv_104</v>
      </c>
      <c r="B164" s="239">
        <v>163</v>
      </c>
      <c r="C164" s="86" t="s">
        <v>491</v>
      </c>
      <c r="D164" s="241">
        <f>COUNTIF($C$1:$C164,C164)</f>
        <v>4</v>
      </c>
      <c r="E164" s="241" t="str">
        <f t="shared" si="22"/>
        <v>Geography4</v>
      </c>
      <c r="F164" s="86" t="s">
        <v>498</v>
      </c>
      <c r="G164" s="242">
        <v>3.2358620689655171E-2</v>
      </c>
      <c r="H164" s="245">
        <v>114.58607448084904</v>
      </c>
    </row>
    <row r="165" spans="1:8">
      <c r="A165" s="86" t="str">
        <v>rcd_RACEL_DV_101</v>
      </c>
      <c r="B165" s="239">
        <v>164</v>
      </c>
      <c r="C165" s="86" t="s">
        <v>500</v>
      </c>
      <c r="D165" s="241">
        <f>COUNTIF($C$1:$C165,C165)</f>
        <v>1</v>
      </c>
      <c r="E165" s="241" t="str">
        <f t="shared" si="22"/>
        <v>Ethnicity1</v>
      </c>
      <c r="F165" s="86" t="s">
        <v>501</v>
      </c>
      <c r="G165" s="242">
        <v>0.95382068965517264</v>
      </c>
      <c r="H165" s="245">
        <v>101.66566262853183</v>
      </c>
    </row>
    <row r="166" spans="1:8">
      <c r="A166" s="86" t="str">
        <v>rcd_RACEL_DV_102</v>
      </c>
      <c r="B166" s="239">
        <v>165</v>
      </c>
      <c r="C166" s="86" t="s">
        <v>500</v>
      </c>
      <c r="D166" s="241">
        <f>COUNTIF($C$1:$C166,C166)</f>
        <v>2</v>
      </c>
      <c r="E166" s="241" t="str">
        <f t="shared" si="22"/>
        <v>Ethnicity2</v>
      </c>
      <c r="F166" s="86" t="s">
        <v>503</v>
      </c>
      <c r="G166" s="242">
        <v>1.0758620689655175E-2</v>
      </c>
      <c r="H166" s="245">
        <v>91.199119251518241</v>
      </c>
    </row>
    <row r="167" spans="1:8">
      <c r="A167" s="86" t="str">
        <v>rcd_RACEL_DV_103</v>
      </c>
      <c r="B167" s="239">
        <v>166</v>
      </c>
      <c r="C167" s="86" t="s">
        <v>500</v>
      </c>
      <c r="D167" s="241">
        <f>COUNTIF($C$1:$C167,C167)</f>
        <v>3</v>
      </c>
      <c r="E167" s="241" t="str">
        <f t="shared" si="22"/>
        <v>Ethnicity3</v>
      </c>
      <c r="F167" s="86" t="s">
        <v>505</v>
      </c>
      <c r="G167" s="242">
        <v>2.3186206896551726E-2</v>
      </c>
      <c r="H167" s="245">
        <v>72.082424315745754</v>
      </c>
    </row>
    <row r="168" spans="1:8">
      <c r="A168" s="86" t="str">
        <v>rcd_RACEL_DV_104</v>
      </c>
      <c r="B168" s="239">
        <v>167</v>
      </c>
      <c r="C168" s="86" t="s">
        <v>500</v>
      </c>
      <c r="D168" s="241">
        <f>COUNTIF($C$1:$C168,C168)</f>
        <v>4</v>
      </c>
      <c r="E168" s="241" t="str">
        <f t="shared" si="22"/>
        <v>Ethnicity4</v>
      </c>
      <c r="F168" s="86" t="s">
        <v>507</v>
      </c>
      <c r="G168" s="242">
        <v>7.7448275862068965E-3</v>
      </c>
      <c r="H168" s="245">
        <v>60.613904551744092</v>
      </c>
    </row>
    <row r="169" spans="1:8">
      <c r="A169" s="86" t="str">
        <v>rcd_RACEL_DV_105</v>
      </c>
      <c r="B169" s="239">
        <v>168</v>
      </c>
      <c r="C169" s="86" t="s">
        <v>500</v>
      </c>
      <c r="D169" s="241">
        <f>COUNTIF($C$1:$C169,C169)</f>
        <v>5</v>
      </c>
      <c r="E169" s="241" t="str">
        <f t="shared" si="22"/>
        <v>Ethnicity5</v>
      </c>
      <c r="F169" s="86" t="s">
        <v>509</v>
      </c>
      <c r="G169" s="242">
        <v>4.5724137931034492E-3</v>
      </c>
      <c r="H169" s="245">
        <v>94.82694530644325</v>
      </c>
    </row>
    <row r="170" spans="1:8">
      <c r="A170" s="86" t="str">
        <v>rcd_plbornc_101</v>
      </c>
      <c r="B170" s="239">
        <v>169</v>
      </c>
      <c r="C170" s="86" t="s">
        <v>511</v>
      </c>
      <c r="D170" s="241">
        <f>COUNTIF($C$1:$C170,C170)</f>
        <v>1</v>
      </c>
      <c r="E170" s="241" t="str">
        <f t="shared" si="22"/>
        <v>Country of Birth1</v>
      </c>
      <c r="F170" s="86" t="s">
        <v>512</v>
      </c>
      <c r="G170" s="242">
        <v>0.93101379310344823</v>
      </c>
      <c r="H170" s="245">
        <v>101.40556980989859</v>
      </c>
    </row>
    <row r="171" spans="1:8">
      <c r="A171" s="86" t="str">
        <v>rcd_plbornc_102</v>
      </c>
      <c r="B171" s="239">
        <v>170</v>
      </c>
      <c r="C171" s="86" t="s">
        <v>511</v>
      </c>
      <c r="D171" s="241">
        <f>COUNTIF($C$1:$C171,C171)</f>
        <v>2</v>
      </c>
      <c r="E171" s="241" t="str">
        <f t="shared" si="22"/>
        <v>Country of Birth2</v>
      </c>
      <c r="F171" s="86" t="s">
        <v>514</v>
      </c>
      <c r="G171" s="242">
        <v>1.4186206896551723E-2</v>
      </c>
      <c r="H171" s="245">
        <v>87.90379720784982</v>
      </c>
    </row>
    <row r="172" spans="1:8">
      <c r="A172" s="86" t="str">
        <v>rcd_plbornc_103</v>
      </c>
      <c r="B172" s="239">
        <v>171</v>
      </c>
      <c r="C172" s="86" t="s">
        <v>511</v>
      </c>
      <c r="D172" s="241">
        <f>COUNTIF($C$1:$C172,C172)</f>
        <v>3</v>
      </c>
      <c r="E172" s="241" t="str">
        <f t="shared" si="22"/>
        <v>Country of Birth3</v>
      </c>
      <c r="F172" s="86" t="s">
        <v>516</v>
      </c>
      <c r="G172" s="242">
        <v>2.4551724137931033E-3</v>
      </c>
      <c r="H172" s="245">
        <v>111.06416247217076</v>
      </c>
    </row>
    <row r="173" spans="1:8">
      <c r="A173" s="86" t="str">
        <v>rcd_plbornc_104</v>
      </c>
      <c r="B173" s="239">
        <v>172</v>
      </c>
      <c r="C173" s="86" t="s">
        <v>511</v>
      </c>
      <c r="D173" s="241">
        <f>COUNTIF($C$1:$C173,C173)</f>
        <v>4</v>
      </c>
      <c r="E173" s="241" t="str">
        <f t="shared" si="22"/>
        <v>Country of Birth4</v>
      </c>
      <c r="F173" s="86" t="s">
        <v>518</v>
      </c>
      <c r="G173" s="242">
        <v>4.4413793103448285E-3</v>
      </c>
      <c r="H173" s="245">
        <v>104.7211824010167</v>
      </c>
    </row>
    <row r="174" spans="1:8">
      <c r="A174" s="86" t="str">
        <v>rcd_plbornc_105</v>
      </c>
      <c r="B174" s="239">
        <v>173</v>
      </c>
      <c r="C174" s="86" t="s">
        <v>511</v>
      </c>
      <c r="D174" s="241">
        <f>COUNTIF($C$1:$C174,C174)</f>
        <v>5</v>
      </c>
      <c r="E174" s="241" t="str">
        <f t="shared" si="22"/>
        <v>Country of Birth5</v>
      </c>
      <c r="F174" s="86" t="s">
        <v>520</v>
      </c>
      <c r="G174" s="242">
        <v>1.3551724137931036E-2</v>
      </c>
      <c r="H174" s="245">
        <v>74.674730284001882</v>
      </c>
    </row>
    <row r="175" spans="1:8">
      <c r="A175" s="86" t="str">
        <v>rcd_plbornc_106</v>
      </c>
      <c r="B175" s="239">
        <v>174</v>
      </c>
      <c r="C175" s="86" t="s">
        <v>511</v>
      </c>
      <c r="D175" s="241">
        <f>COUNTIF($C$1:$C175,C175)</f>
        <v>6</v>
      </c>
      <c r="E175" s="241" t="str">
        <f t="shared" si="22"/>
        <v>Country of Birth6</v>
      </c>
      <c r="F175" s="86" t="s">
        <v>522</v>
      </c>
      <c r="G175" s="242">
        <v>7.1931034482758619E-3</v>
      </c>
      <c r="H175" s="245">
        <v>87.784164168625949</v>
      </c>
    </row>
    <row r="176" spans="1:8">
      <c r="A176" s="86" t="str">
        <v>rcd_plbornc_107</v>
      </c>
      <c r="B176" s="239">
        <v>175</v>
      </c>
      <c r="C176" s="86" t="s">
        <v>511</v>
      </c>
      <c r="D176" s="241">
        <f>COUNTIF($C$1:$C176,C176)</f>
        <v>7</v>
      </c>
      <c r="E176" s="241" t="str">
        <f t="shared" si="22"/>
        <v>Country of Birth7</v>
      </c>
      <c r="F176" s="86" t="s">
        <v>49</v>
      </c>
      <c r="G176" s="242">
        <v>2.717241379310345E-2</v>
      </c>
      <c r="H176" s="245">
        <v>82.226460758880165</v>
      </c>
    </row>
    <row r="177" spans="1:8">
      <c r="A177" s="86" t="str">
        <v>rcd_religion_101</v>
      </c>
      <c r="B177" s="239">
        <v>176</v>
      </c>
      <c r="C177" s="86" t="s">
        <v>525</v>
      </c>
      <c r="D177" s="241">
        <f>COUNTIF($C$1:$C177,C177)</f>
        <v>1</v>
      </c>
      <c r="E177" s="241" t="str">
        <f t="shared" si="22"/>
        <v>Religion1</v>
      </c>
      <c r="F177" s="86" t="s">
        <v>526</v>
      </c>
      <c r="G177" s="242">
        <v>0.473448275862069</v>
      </c>
      <c r="H177" s="245">
        <v>108.53176680741873</v>
      </c>
    </row>
    <row r="178" spans="1:8">
      <c r="A178" s="86" t="str">
        <v>rcd_religion_102</v>
      </c>
      <c r="B178" s="239">
        <v>177</v>
      </c>
      <c r="C178" s="86" t="s">
        <v>525</v>
      </c>
      <c r="D178" s="241">
        <f>COUNTIF($C$1:$C178,C178)</f>
        <v>2</v>
      </c>
      <c r="E178" s="241" t="str">
        <f t="shared" si="22"/>
        <v>Religion2</v>
      </c>
      <c r="F178" s="86" t="s">
        <v>528</v>
      </c>
      <c r="G178" s="242">
        <v>4.4551724137931042E-3</v>
      </c>
      <c r="H178" s="245">
        <v>112.21134675775252</v>
      </c>
    </row>
    <row r="179" spans="1:8">
      <c r="A179" s="86" t="str">
        <v>rcd_religion_103</v>
      </c>
      <c r="B179" s="239">
        <v>178</v>
      </c>
      <c r="C179" s="86" t="s">
        <v>525</v>
      </c>
      <c r="D179" s="241">
        <f>COUNTIF($C$1:$C179,C179)</f>
        <v>3</v>
      </c>
      <c r="E179" s="241" t="str">
        <f t="shared" si="22"/>
        <v>Religion3</v>
      </c>
      <c r="F179" s="86" t="s">
        <v>530</v>
      </c>
      <c r="G179" s="242">
        <v>3.1862068965517248E-3</v>
      </c>
      <c r="H179" s="245">
        <v>94.331141334123728</v>
      </c>
    </row>
    <row r="180" spans="1:8">
      <c r="A180" s="86" t="str">
        <v>rcd_religion_104</v>
      </c>
      <c r="B180" s="239">
        <v>179</v>
      </c>
      <c r="C180" s="86" t="s">
        <v>525</v>
      </c>
      <c r="D180" s="241">
        <f>COUNTIF($C$1:$C180,C180)</f>
        <v>4</v>
      </c>
      <c r="E180" s="241" t="str">
        <f t="shared" si="22"/>
        <v>Religion4</v>
      </c>
      <c r="F180" s="86" t="s">
        <v>532</v>
      </c>
      <c r="G180" s="242">
        <v>9.8482758620689666E-3</v>
      </c>
      <c r="H180" s="245">
        <v>59.74345655167108</v>
      </c>
    </row>
    <row r="181" spans="1:8">
      <c r="A181" s="86" t="str">
        <v>rcd_religion_105</v>
      </c>
      <c r="B181" s="239">
        <v>180</v>
      </c>
      <c r="C181" s="86" t="s">
        <v>525</v>
      </c>
      <c r="D181" s="241">
        <f>COUNTIF($C$1:$C181,C181)</f>
        <v>5</v>
      </c>
      <c r="E181" s="241" t="str">
        <f t="shared" si="22"/>
        <v>Religion5</v>
      </c>
      <c r="F181" s="86" t="s">
        <v>534</v>
      </c>
      <c r="G181" s="242">
        <v>7.8620689655172406E-3</v>
      </c>
      <c r="H181" s="245">
        <v>84.502215278408386</v>
      </c>
    </row>
    <row r="182" spans="1:8">
      <c r="A182" s="86" t="str">
        <v>rcd_religion_106</v>
      </c>
      <c r="B182" s="239">
        <v>181</v>
      </c>
      <c r="C182" s="86" t="s">
        <v>525</v>
      </c>
      <c r="D182" s="241">
        <f>COUNTIF($C$1:$C182,C182)</f>
        <v>6</v>
      </c>
      <c r="E182" s="241" t="str">
        <f t="shared" si="22"/>
        <v>Religion6</v>
      </c>
      <c r="F182" s="86" t="s">
        <v>536</v>
      </c>
      <c r="G182" s="242">
        <v>2.8344827586206907E-3</v>
      </c>
      <c r="H182" s="245">
        <v>90.126185468830613</v>
      </c>
    </row>
    <row r="183" spans="1:8">
      <c r="A183" s="86" t="str">
        <v>rcd_religion_107</v>
      </c>
      <c r="B183" s="239">
        <v>182</v>
      </c>
      <c r="C183" s="86" t="s">
        <v>525</v>
      </c>
      <c r="D183" s="241">
        <f>COUNTIF($C$1:$C183,C183)</f>
        <v>7</v>
      </c>
      <c r="E183" s="241" t="str">
        <f t="shared" si="22"/>
        <v>Religion7</v>
      </c>
      <c r="F183" s="86" t="s">
        <v>538</v>
      </c>
      <c r="G183" s="242">
        <v>8.5379310344827607E-3</v>
      </c>
      <c r="H183" s="245">
        <v>87.323851701651961</v>
      </c>
    </row>
    <row r="184" spans="1:8">
      <c r="A184" s="86" t="str">
        <v>rcd_religion_108</v>
      </c>
      <c r="B184" s="239">
        <v>183</v>
      </c>
      <c r="C184" s="86" t="s">
        <v>525</v>
      </c>
      <c r="D184" s="241">
        <f>COUNTIF($C$1:$C184,C184)</f>
        <v>8</v>
      </c>
      <c r="E184" s="241" t="str">
        <f t="shared" si="22"/>
        <v>Religion8</v>
      </c>
      <c r="F184" s="86" t="s">
        <v>540</v>
      </c>
      <c r="G184" s="242">
        <v>0.48996551724137943</v>
      </c>
      <c r="H184" s="245">
        <v>94.599968550224219</v>
      </c>
    </row>
    <row r="185" spans="1:8">
      <c r="A185" s="86" t="str">
        <v>A2_HOUSE5</v>
      </c>
      <c r="B185" s="239">
        <v>184</v>
      </c>
      <c r="C185" s="86" t="s">
        <v>543</v>
      </c>
      <c r="D185" s="241">
        <f>COUNTIF($C$1:$C185,C185)</f>
        <v>1</v>
      </c>
      <c r="E185" s="241" t="str">
        <f t="shared" si="22"/>
        <v>House Type1</v>
      </c>
      <c r="F185" s="86" t="s">
        <v>544</v>
      </c>
      <c r="G185" s="242">
        <v>0.43725517241379314</v>
      </c>
      <c r="H185" s="245">
        <v>155.17867836868351</v>
      </c>
    </row>
    <row r="186" spans="1:8">
      <c r="A186" s="86" t="str">
        <v>A2_HOUSE6</v>
      </c>
      <c r="B186" s="239">
        <v>185</v>
      </c>
      <c r="C186" s="86" t="s">
        <v>543</v>
      </c>
      <c r="D186" s="241">
        <f>COUNTIF($C$1:$C186,C186)</f>
        <v>2</v>
      </c>
      <c r="E186" s="241" t="str">
        <f t="shared" si="22"/>
        <v>House Type2</v>
      </c>
      <c r="F186" s="86" t="s">
        <v>546</v>
      </c>
      <c r="G186" s="242">
        <v>8.5675862068965519E-2</v>
      </c>
      <c r="H186" s="245">
        <v>60.319583521220167</v>
      </c>
    </row>
    <row r="187" spans="1:8">
      <c r="A187" s="86" t="str">
        <v>A2_HOUSE7</v>
      </c>
      <c r="B187" s="239">
        <v>186</v>
      </c>
      <c r="C187" s="86" t="s">
        <v>543</v>
      </c>
      <c r="D187" s="241">
        <f>COUNTIF($C$1:$C187,C187)</f>
        <v>3</v>
      </c>
      <c r="E187" s="241" t="str">
        <f t="shared" si="22"/>
        <v>House Type3</v>
      </c>
      <c r="F187" s="86" t="s">
        <v>548</v>
      </c>
      <c r="G187" s="242">
        <v>0.3494965517241379</v>
      </c>
      <c r="H187" s="245">
        <v>99.229321568146588</v>
      </c>
    </row>
    <row r="188" spans="1:8">
      <c r="A188" s="86" t="str">
        <v>A2_HOUSE8</v>
      </c>
      <c r="B188" s="239">
        <v>187</v>
      </c>
      <c r="C188" s="86" t="s">
        <v>543</v>
      </c>
      <c r="D188" s="241">
        <f>COUNTIF($C$1:$C188,C188)</f>
        <v>4</v>
      </c>
      <c r="E188" s="241" t="str">
        <f t="shared" si="22"/>
        <v>House Type4</v>
      </c>
      <c r="F188" s="86" t="s">
        <v>550</v>
      </c>
      <c r="G188" s="242">
        <v>0.12761379310344828</v>
      </c>
      <c r="H188" s="245">
        <v>56.921957291879146</v>
      </c>
    </row>
    <row r="189" spans="1:8">
      <c r="A189" s="86" t="str">
        <v>TENURE2</v>
      </c>
      <c r="B189" s="239">
        <v>188</v>
      </c>
      <c r="C189" s="86" t="s">
        <v>552</v>
      </c>
      <c r="D189" s="241">
        <f>COUNTIF($C$1:$C189,C189)</f>
        <v>1</v>
      </c>
      <c r="E189" s="241" t="str">
        <f t="shared" si="22"/>
        <v>House Tenure1</v>
      </c>
      <c r="F189" s="86" t="s">
        <v>553</v>
      </c>
      <c r="G189" s="242">
        <v>0.47679999999999989</v>
      </c>
      <c r="H189" s="245">
        <v>124.7044821815052</v>
      </c>
    </row>
    <row r="190" spans="1:8">
      <c r="A190" s="86" t="str">
        <v>TENURE1</v>
      </c>
      <c r="B190" s="239">
        <v>189</v>
      </c>
      <c r="C190" s="86" t="s">
        <v>552</v>
      </c>
      <c r="D190" s="241">
        <f>COUNTIF($C$1:$C190,C190)</f>
        <v>2</v>
      </c>
      <c r="E190" s="241" t="str">
        <f t="shared" si="22"/>
        <v>House Tenure2</v>
      </c>
      <c r="F190" s="86" t="s">
        <v>555</v>
      </c>
      <c r="G190" s="242">
        <v>0.29542758620689658</v>
      </c>
      <c r="H190" s="245">
        <v>108.96669972700231</v>
      </c>
    </row>
    <row r="191" spans="1:8">
      <c r="A191" s="86" t="str">
        <v>TENURE7</v>
      </c>
      <c r="B191" s="239">
        <v>190</v>
      </c>
      <c r="C191" s="86" t="s">
        <v>552</v>
      </c>
      <c r="D191" s="241">
        <f>COUNTIF($C$1:$C191,C191)</f>
        <v>3</v>
      </c>
      <c r="E191" s="241" t="str">
        <f t="shared" si="22"/>
        <v>House Tenure3</v>
      </c>
      <c r="F191" s="86" t="s">
        <v>557</v>
      </c>
      <c r="G191" s="242">
        <v>6.9034482758620697E-3</v>
      </c>
      <c r="H191" s="245">
        <v>90.098167969143134</v>
      </c>
    </row>
    <row r="192" spans="1:8">
      <c r="A192" s="86" t="str">
        <v>TENURE4</v>
      </c>
      <c r="B192" s="239">
        <v>191</v>
      </c>
      <c r="C192" s="86" t="s">
        <v>552</v>
      </c>
      <c r="D192" s="241">
        <f>COUNTIF($C$1:$C192,C192)</f>
        <v>4</v>
      </c>
      <c r="E192" s="241" t="str">
        <f t="shared" si="22"/>
        <v>House Tenure4</v>
      </c>
      <c r="F192" s="86" t="s">
        <v>559</v>
      </c>
      <c r="G192" s="242">
        <v>0.1391862068965517</v>
      </c>
      <c r="H192" s="245">
        <v>82.121602145761685</v>
      </c>
    </row>
    <row r="193" spans="1:8">
      <c r="A193" s="86" t="str">
        <v>TENURE9</v>
      </c>
      <c r="B193" s="239">
        <v>192</v>
      </c>
      <c r="C193" s="86" t="s">
        <v>552</v>
      </c>
      <c r="D193" s="241">
        <f>COUNTIF($C$1:$C193,C193)</f>
        <v>5</v>
      </c>
      <c r="E193" s="241" t="str">
        <f t="shared" si="22"/>
        <v>House Tenure5</v>
      </c>
      <c r="F193" s="86" t="s">
        <v>561</v>
      </c>
      <c r="G193" s="242">
        <v>8.1806896551724143E-2</v>
      </c>
      <c r="H193" s="245">
        <v>48.292749579029227</v>
      </c>
    </row>
    <row r="194" spans="1:8">
      <c r="A194" s="86" t="str">
        <v>NBEDS1</v>
      </c>
      <c r="B194" s="239">
        <v>193</v>
      </c>
      <c r="C194" s="86" t="s">
        <v>563</v>
      </c>
      <c r="D194" s="241">
        <f>COUNTIF($C$1:$C194,C194)</f>
        <v>1</v>
      </c>
      <c r="E194" s="241" t="str">
        <f t="shared" si="22"/>
        <v>House Size1</v>
      </c>
      <c r="F194" s="86" t="s">
        <v>564</v>
      </c>
      <c r="G194" s="242">
        <v>4.3799999999999985E-2</v>
      </c>
      <c r="H194" s="245">
        <v>61.680117740881677</v>
      </c>
    </row>
    <row r="195" spans="1:8">
      <c r="A195" s="86" t="str">
        <v>NBEDS2</v>
      </c>
      <c r="B195" s="239">
        <v>194</v>
      </c>
      <c r="C195" s="86" t="s">
        <v>563</v>
      </c>
      <c r="D195" s="241">
        <f>COUNTIF($C$1:$C195,C195)</f>
        <v>2</v>
      </c>
      <c r="E195" s="241" t="str">
        <f t="shared" ref="E195:E258" si="23">C195&amp;D195</f>
        <v>House Size2</v>
      </c>
      <c r="F195" s="86" t="s">
        <v>566</v>
      </c>
      <c r="G195" s="242">
        <v>0.18755862068965515</v>
      </c>
      <c r="H195" s="245">
        <v>77.406042013113861</v>
      </c>
    </row>
    <row r="196" spans="1:8">
      <c r="A196" s="86" t="str">
        <v>NBEDS3</v>
      </c>
      <c r="B196" s="239">
        <v>195</v>
      </c>
      <c r="C196" s="86" t="s">
        <v>563</v>
      </c>
      <c r="D196" s="241">
        <f>COUNTIF($C$1:$C196,C196)</f>
        <v>3</v>
      </c>
      <c r="E196" s="241" t="str">
        <f t="shared" si="23"/>
        <v>House Size3</v>
      </c>
      <c r="F196" s="86" t="s">
        <v>568</v>
      </c>
      <c r="G196" s="242">
        <v>0.45573793103448274</v>
      </c>
      <c r="H196" s="245">
        <v>102.5647167326151</v>
      </c>
    </row>
    <row r="197" spans="1:8">
      <c r="A197" s="86" t="str">
        <v>NBEDS4</v>
      </c>
      <c r="B197" s="239">
        <v>196</v>
      </c>
      <c r="C197" s="86" t="s">
        <v>563</v>
      </c>
      <c r="D197" s="241">
        <f>COUNTIF($C$1:$C197,C197)</f>
        <v>4</v>
      </c>
      <c r="E197" s="241" t="str">
        <f t="shared" si="23"/>
        <v>House Size4</v>
      </c>
      <c r="F197" s="86" t="s">
        <v>570</v>
      </c>
      <c r="G197" s="242">
        <v>0.2437034482758621</v>
      </c>
      <c r="H197" s="245">
        <v>130.75534649936273</v>
      </c>
    </row>
    <row r="198" spans="1:8">
      <c r="A198" s="86" t="str">
        <v>NBEDS5P</v>
      </c>
      <c r="B198" s="239">
        <v>197</v>
      </c>
      <c r="C198" s="86" t="s">
        <v>563</v>
      </c>
      <c r="D198" s="241">
        <f>COUNTIF($C$1:$C198,C198)</f>
        <v>5</v>
      </c>
      <c r="E198" s="241" t="str">
        <f t="shared" si="23"/>
        <v>House Size5</v>
      </c>
      <c r="F198" s="86" t="s">
        <v>572</v>
      </c>
      <c r="G198" s="242">
        <v>6.8531034482758615E-2</v>
      </c>
      <c r="H198" s="245">
        <v>123.28220604357922</v>
      </c>
    </row>
    <row r="199" spans="1:8">
      <c r="A199" s="86" t="str">
        <v>hhdval0to100k</v>
      </c>
      <c r="B199" s="239">
        <v>198</v>
      </c>
      <c r="C199" s="86" t="s">
        <v>574</v>
      </c>
      <c r="D199" s="241">
        <f>COUNTIF($C$1:$C199,C199)</f>
        <v>1</v>
      </c>
      <c r="E199" s="241" t="str">
        <f t="shared" si="23"/>
        <v>House Value1</v>
      </c>
      <c r="F199" s="86" t="s">
        <v>575</v>
      </c>
      <c r="G199" s="242">
        <v>3.6724137931034476E-2</v>
      </c>
      <c r="H199" s="245">
        <v>33.188610002938141</v>
      </c>
    </row>
    <row r="200" spans="1:8">
      <c r="A200" s="86" t="str">
        <v>hhdval100to150k</v>
      </c>
      <c r="B200" s="239">
        <v>199</v>
      </c>
      <c r="C200" s="86" t="s">
        <v>574</v>
      </c>
      <c r="D200" s="241">
        <f>COUNTIF($C$1:$C200,C200)</f>
        <v>2</v>
      </c>
      <c r="E200" s="241" t="str">
        <f t="shared" si="23"/>
        <v>House Value2</v>
      </c>
      <c r="F200" s="86" t="s">
        <v>577</v>
      </c>
      <c r="G200" s="242">
        <v>7.7986206896551752E-2</v>
      </c>
      <c r="H200" s="245">
        <v>56.841930665220239</v>
      </c>
    </row>
    <row r="201" spans="1:8">
      <c r="A201" s="86" t="str">
        <v>hhdval150to250k</v>
      </c>
      <c r="B201" s="239">
        <v>200</v>
      </c>
      <c r="C201" s="86" t="s">
        <v>574</v>
      </c>
      <c r="D201" s="241">
        <f>COUNTIF($C$1:$C201,C201)</f>
        <v>3</v>
      </c>
      <c r="E201" s="241" t="str">
        <f t="shared" si="23"/>
        <v>House Value3</v>
      </c>
      <c r="F201" s="86" t="s">
        <v>579</v>
      </c>
      <c r="G201" s="242">
        <v>0.24672413793103448</v>
      </c>
      <c r="H201" s="245">
        <v>95.704558825843094</v>
      </c>
    </row>
    <row r="202" spans="1:8">
      <c r="A202" s="86" t="str">
        <v>hhdval250to500k</v>
      </c>
      <c r="B202" s="239">
        <v>201</v>
      </c>
      <c r="C202" s="86" t="s">
        <v>574</v>
      </c>
      <c r="D202" s="241">
        <f>COUNTIF($C$1:$C202,C202)</f>
        <v>4</v>
      </c>
      <c r="E202" s="241" t="str">
        <f t="shared" si="23"/>
        <v>House Value4</v>
      </c>
      <c r="F202" s="86" t="s">
        <v>581</v>
      </c>
      <c r="G202" s="242">
        <v>0.4204551724137931</v>
      </c>
      <c r="H202" s="245">
        <v>129.16909256893121</v>
      </c>
    </row>
    <row r="203" spans="1:8">
      <c r="A203" s="86" t="str">
        <v>hhdval500to750k</v>
      </c>
      <c r="B203" s="239">
        <v>202</v>
      </c>
      <c r="C203" s="86" t="s">
        <v>574</v>
      </c>
      <c r="D203" s="241">
        <f>COUNTIF($C$1:$C203,C203)</f>
        <v>5</v>
      </c>
      <c r="E203" s="241" t="str">
        <f t="shared" si="23"/>
        <v>House Value5</v>
      </c>
      <c r="F203" s="86" t="s">
        <v>583</v>
      </c>
      <c r="G203" s="242">
        <v>0.13492413793103447</v>
      </c>
      <c r="H203" s="245">
        <v>136.22648464438106</v>
      </c>
    </row>
    <row r="204" spans="1:8">
      <c r="A204" s="86" t="str">
        <v>hhdval750kto1m</v>
      </c>
      <c r="B204" s="239">
        <v>203</v>
      </c>
      <c r="C204" s="86" t="s">
        <v>574</v>
      </c>
      <c r="D204" s="241">
        <f>COUNTIF($C$1:$C204,C204)</f>
        <v>6</v>
      </c>
      <c r="E204" s="241" t="str">
        <f t="shared" si="23"/>
        <v>House Value6</v>
      </c>
      <c r="F204" s="86" t="s">
        <v>585</v>
      </c>
      <c r="G204" s="242">
        <v>4.7096551724137938E-2</v>
      </c>
      <c r="H204" s="245">
        <v>129.97417324697724</v>
      </c>
    </row>
    <row r="205" spans="1:8">
      <c r="A205" s="86" t="str">
        <v>hhdval1mplus</v>
      </c>
      <c r="B205" s="239">
        <v>204</v>
      </c>
      <c r="C205" s="86" t="s">
        <v>574</v>
      </c>
      <c r="D205" s="241">
        <f>COUNTIF($C$1:$C205,C205)</f>
        <v>7</v>
      </c>
      <c r="E205" s="241" t="str">
        <f t="shared" si="23"/>
        <v>House Value7</v>
      </c>
      <c r="F205" s="86" t="s">
        <v>587</v>
      </c>
      <c r="G205" s="242">
        <v>3.6648275862068966E-2</v>
      </c>
      <c r="H205" s="245">
        <v>108.61890904996494</v>
      </c>
    </row>
    <row r="206" spans="1:8">
      <c r="A206" s="86" t="str">
        <v>move_ind</v>
      </c>
      <c r="B206" s="239">
        <v>205</v>
      </c>
      <c r="C206" s="86" t="s">
        <v>589</v>
      </c>
      <c r="D206" s="241">
        <f>COUNTIF($C$1:$C206,C206)</f>
        <v>1</v>
      </c>
      <c r="E206" s="241" t="str">
        <f t="shared" si="23"/>
        <v>House Move1</v>
      </c>
      <c r="F206" s="86" t="s">
        <v>590</v>
      </c>
      <c r="G206" s="242">
        <v>0.14197241379310344</v>
      </c>
      <c r="H206" s="245">
        <v>89.401607883595517</v>
      </c>
    </row>
    <row r="207" spans="1:8">
      <c r="A207" s="86" t="str">
        <v>RCD_HHTYPE_DV_101</v>
      </c>
      <c r="B207" s="239">
        <v>206</v>
      </c>
      <c r="C207" s="86" t="s">
        <v>54</v>
      </c>
      <c r="D207" s="241">
        <f>COUNTIF($C$1:$C207,C207)</f>
        <v>1</v>
      </c>
      <c r="E207" s="241" t="str">
        <f t="shared" si="23"/>
        <v>Structure1</v>
      </c>
      <c r="F207" s="86" t="s">
        <v>591</v>
      </c>
      <c r="G207" s="242">
        <v>0.14192413793103445</v>
      </c>
      <c r="H207" s="245">
        <v>84.496919292924261</v>
      </c>
    </row>
    <row r="208" spans="1:8">
      <c r="A208" s="86" t="str">
        <v>RCD_HHTYPE_DV_102</v>
      </c>
      <c r="B208" s="239">
        <v>207</v>
      </c>
      <c r="C208" s="86" t="s">
        <v>54</v>
      </c>
      <c r="D208" s="241">
        <f>COUNTIF($C$1:$C208,C208)</f>
        <v>2</v>
      </c>
      <c r="E208" s="241" t="str">
        <f t="shared" si="23"/>
        <v>Structure2</v>
      </c>
      <c r="F208" s="86" t="s">
        <v>592</v>
      </c>
      <c r="G208" s="242">
        <v>2.2793103448275863E-2</v>
      </c>
      <c r="H208" s="245">
        <v>74.038134048991012</v>
      </c>
    </row>
    <row r="209" spans="1:8">
      <c r="A209" s="86" t="str">
        <v>RCD_HHTYPE_DV_103</v>
      </c>
      <c r="B209" s="239">
        <v>208</v>
      </c>
      <c r="C209" s="86" t="s">
        <v>54</v>
      </c>
      <c r="D209" s="241">
        <f>COUNTIF($C$1:$C209,C209)</f>
        <v>3</v>
      </c>
      <c r="E209" s="241" t="str">
        <f t="shared" si="23"/>
        <v>Structure3</v>
      </c>
      <c r="F209" s="86" t="s">
        <v>593</v>
      </c>
      <c r="G209" s="242">
        <v>0.35904827586206889</v>
      </c>
      <c r="H209" s="245">
        <v>118.73278706742383</v>
      </c>
    </row>
    <row r="210" spans="1:8">
      <c r="A210" s="86" t="str">
        <v>RCD_HHTYPE_DV_104</v>
      </c>
      <c r="B210" s="239">
        <v>209</v>
      </c>
      <c r="C210" s="86" t="s">
        <v>54</v>
      </c>
      <c r="D210" s="241">
        <f>COUNTIF($C$1:$C210,C210)</f>
        <v>4</v>
      </c>
      <c r="E210" s="241" t="str">
        <f t="shared" si="23"/>
        <v>Structure4</v>
      </c>
      <c r="F210" s="86" t="s">
        <v>160</v>
      </c>
      <c r="G210" s="242">
        <v>0.17939310344827586</v>
      </c>
      <c r="H210" s="245">
        <v>96.459978097229666</v>
      </c>
    </row>
    <row r="211" spans="1:8">
      <c r="A211" s="86" t="str">
        <v>RCD_HHTYPE_DV_105</v>
      </c>
      <c r="B211" s="239">
        <v>210</v>
      </c>
      <c r="C211" s="86" t="s">
        <v>54</v>
      </c>
      <c r="D211" s="241">
        <f>COUNTIF($C$1:$C211,C211)</f>
        <v>5</v>
      </c>
      <c r="E211" s="241" t="str">
        <f t="shared" si="23"/>
        <v>Structure5</v>
      </c>
      <c r="F211" s="86" t="s">
        <v>594</v>
      </c>
      <c r="G211" s="242">
        <v>0.29679310344827586</v>
      </c>
      <c r="H211" s="245">
        <v>94.80635868004677</v>
      </c>
    </row>
    <row r="212" spans="1:8">
      <c r="A212" s="86" t="str">
        <v>RCD_NKIDS05_101</v>
      </c>
      <c r="B212" s="239">
        <v>211</v>
      </c>
      <c r="C212" s="86" t="s">
        <v>596</v>
      </c>
      <c r="D212" s="241">
        <f>COUNTIF($C$1:$C212,C212)</f>
        <v>1</v>
      </c>
      <c r="E212" s="241" t="str">
        <f t="shared" si="23"/>
        <v>Number of Children by Age1</v>
      </c>
      <c r="F212" s="86" t="s">
        <v>597</v>
      </c>
      <c r="G212" s="242">
        <v>0.91534482758620683</v>
      </c>
      <c r="H212" s="245">
        <v>101.66657728895963</v>
      </c>
    </row>
    <row r="213" spans="1:8">
      <c r="A213" s="86" t="str">
        <v>RCD_NKIDS05_102</v>
      </c>
      <c r="B213" s="239">
        <v>212</v>
      </c>
      <c r="C213" s="86" t="s">
        <v>596</v>
      </c>
      <c r="D213" s="241">
        <f>COUNTIF($C$1:$C213,C213)</f>
        <v>2</v>
      </c>
      <c r="E213" s="241" t="str">
        <f t="shared" si="23"/>
        <v>Number of Children by Age2</v>
      </c>
      <c r="F213" s="86" t="s">
        <v>599</v>
      </c>
      <c r="G213" s="242">
        <v>6.1462068965517237E-2</v>
      </c>
      <c r="H213" s="245">
        <v>82.98075602724667</v>
      </c>
    </row>
    <row r="214" spans="1:8">
      <c r="A214" s="86" t="str">
        <v>RCD_NKIDS05_103</v>
      </c>
      <c r="B214" s="239">
        <v>213</v>
      </c>
      <c r="C214" s="86" t="s">
        <v>596</v>
      </c>
      <c r="D214" s="241">
        <f>COUNTIF($C$1:$C214,C214)</f>
        <v>3</v>
      </c>
      <c r="E214" s="241" t="str">
        <f t="shared" si="23"/>
        <v>Number of Children by Age3</v>
      </c>
      <c r="F214" s="86" t="s">
        <v>601</v>
      </c>
      <c r="G214" s="242">
        <v>2.2793103448275859E-2</v>
      </c>
      <c r="H214" s="245">
        <v>89.339160854391395</v>
      </c>
    </row>
    <row r="215" spans="1:8">
      <c r="A215" s="86" t="str">
        <v>RCD_NKIDS615_101</v>
      </c>
      <c r="B215" s="239">
        <v>214</v>
      </c>
      <c r="C215" s="86" t="s">
        <v>596</v>
      </c>
      <c r="D215" s="241">
        <f>COUNTIF($C$1:$C215,C215)</f>
        <v>4</v>
      </c>
      <c r="E215" s="241" t="str">
        <f t="shared" si="23"/>
        <v>Number of Children by Age4</v>
      </c>
      <c r="F215" s="86" t="s">
        <v>603</v>
      </c>
      <c r="G215" s="242">
        <v>0.80562068965517231</v>
      </c>
      <c r="H215" s="245">
        <v>102.39557849760703</v>
      </c>
    </row>
    <row r="216" spans="1:8">
      <c r="A216" s="86" t="str">
        <v>RCD_NKIDS615_102</v>
      </c>
      <c r="B216" s="239">
        <v>215</v>
      </c>
      <c r="C216" s="86" t="s">
        <v>596</v>
      </c>
      <c r="D216" s="241">
        <f>COUNTIF($C$1:$C216,C216)</f>
        <v>5</v>
      </c>
      <c r="E216" s="241" t="str">
        <f t="shared" si="23"/>
        <v>Number of Children by Age5</v>
      </c>
      <c r="F216" s="86" t="s">
        <v>605</v>
      </c>
      <c r="G216" s="242">
        <v>0.11015172413793103</v>
      </c>
      <c r="H216" s="245">
        <v>90.476848682013227</v>
      </c>
    </row>
    <row r="217" spans="1:8">
      <c r="A217" s="86" t="str">
        <v>RCD_NKIDS615_103</v>
      </c>
      <c r="B217" s="239">
        <v>216</v>
      </c>
      <c r="C217" s="86" t="s">
        <v>596</v>
      </c>
      <c r="D217" s="241">
        <f>COUNTIF($C$1:$C217,C217)</f>
        <v>6</v>
      </c>
      <c r="E217" s="241" t="str">
        <f t="shared" si="23"/>
        <v>Number of Children by Age6</v>
      </c>
      <c r="F217" s="86" t="s">
        <v>607</v>
      </c>
      <c r="G217" s="242">
        <v>8.4420689655172396E-2</v>
      </c>
      <c r="H217" s="245">
        <v>92.096408095084925</v>
      </c>
    </row>
    <row r="218" spans="1:8">
      <c r="A218" s="86" t="str">
        <v>A2_CHILDREN1</v>
      </c>
      <c r="B218" s="239">
        <v>217</v>
      </c>
      <c r="C218" s="86" t="s">
        <v>608</v>
      </c>
      <c r="D218" s="241">
        <f>COUNTIF($C$1:$C218,C218)</f>
        <v>1</v>
      </c>
      <c r="E218" s="241" t="str">
        <f t="shared" si="23"/>
        <v>Children in household1</v>
      </c>
      <c r="F218" s="86" t="s">
        <v>609</v>
      </c>
      <c r="G218" s="242">
        <v>0.7578896551724138</v>
      </c>
      <c r="H218" s="245">
        <v>104.04314249166171</v>
      </c>
    </row>
    <row r="219" spans="1:8">
      <c r="A219" s="86" t="str">
        <v>A2_CHILDREN2A</v>
      </c>
      <c r="B219" s="239">
        <v>218</v>
      </c>
      <c r="C219" s="86" t="s">
        <v>608</v>
      </c>
      <c r="D219" s="241">
        <f>COUNTIF($C$1:$C219,C219)</f>
        <v>2</v>
      </c>
      <c r="E219" s="241" t="str">
        <f t="shared" si="23"/>
        <v>Children in household2</v>
      </c>
      <c r="F219" s="86" t="s">
        <v>610</v>
      </c>
      <c r="G219" s="242">
        <v>0.11221379310344826</v>
      </c>
      <c r="H219" s="245">
        <v>89.125120160417808</v>
      </c>
    </row>
    <row r="220" spans="1:8">
      <c r="A220" s="86" t="str">
        <v>A2_CHILDREN2B</v>
      </c>
      <c r="B220" s="239">
        <v>219</v>
      </c>
      <c r="C220" s="86" t="s">
        <v>608</v>
      </c>
      <c r="D220" s="241">
        <f>COUNTIF($C$1:$C220,C220)</f>
        <v>3</v>
      </c>
      <c r="E220" s="241" t="str">
        <f t="shared" si="23"/>
        <v>Children in household3</v>
      </c>
      <c r="F220" s="86" t="s">
        <v>611</v>
      </c>
      <c r="G220" s="242">
        <v>9.8462068965517249E-2</v>
      </c>
      <c r="H220" s="245">
        <v>92.820596212627166</v>
      </c>
    </row>
    <row r="221" spans="1:8">
      <c r="A221" s="86" t="str">
        <v>A2_CHILDREN3</v>
      </c>
      <c r="B221" s="239">
        <v>220</v>
      </c>
      <c r="C221" s="86" t="s">
        <v>608</v>
      </c>
      <c r="D221" s="241">
        <f>COUNTIF($C$1:$C221,C221)</f>
        <v>4</v>
      </c>
      <c r="E221" s="241" t="str">
        <f t="shared" si="23"/>
        <v>Children in household4</v>
      </c>
      <c r="F221" s="86" t="s">
        <v>612</v>
      </c>
      <c r="G221" s="242">
        <v>3.1634482758620693E-2</v>
      </c>
      <c r="H221" s="245">
        <v>79.521989689845057</v>
      </c>
    </row>
    <row r="222" spans="1:8">
      <c r="A222" s="86" t="str">
        <v>A2_HHD1</v>
      </c>
      <c r="B222" s="239">
        <v>221</v>
      </c>
      <c r="C222" s="86" t="s">
        <v>613</v>
      </c>
      <c r="D222" s="241">
        <f>COUNTIF($C$1:$C222,C222)</f>
        <v>1</v>
      </c>
      <c r="E222" s="241" t="str">
        <f t="shared" si="23"/>
        <v>Household Size1</v>
      </c>
      <c r="F222" s="86" t="s">
        <v>614</v>
      </c>
      <c r="G222" s="242">
        <v>0.16919310344827582</v>
      </c>
      <c r="H222" s="245">
        <v>88.726864682128635</v>
      </c>
    </row>
    <row r="223" spans="1:8">
      <c r="A223" s="86" t="str">
        <v>A2_HHD2</v>
      </c>
      <c r="B223" s="239">
        <v>222</v>
      </c>
      <c r="C223" s="86" t="s">
        <v>613</v>
      </c>
      <c r="D223" s="241">
        <f>COUNTIF($C$1:$C223,C223)</f>
        <v>2</v>
      </c>
      <c r="E223" s="241" t="str">
        <f t="shared" si="23"/>
        <v>Household Size2</v>
      </c>
      <c r="F223" s="86" t="s">
        <v>615</v>
      </c>
      <c r="G223" s="242">
        <v>0.42680689655172416</v>
      </c>
      <c r="H223" s="245">
        <v>109.90795097482086</v>
      </c>
    </row>
    <row r="224" spans="1:8">
      <c r="A224" s="86" t="str">
        <v>A2_HHD5</v>
      </c>
      <c r="B224" s="239">
        <v>223</v>
      </c>
      <c r="C224" s="86" t="s">
        <v>613</v>
      </c>
      <c r="D224" s="241">
        <f>COUNTIF($C$1:$C224,C224)</f>
        <v>3</v>
      </c>
      <c r="E224" s="241" t="str">
        <f t="shared" si="23"/>
        <v>Household Size3</v>
      </c>
      <c r="F224" s="86" t="s">
        <v>616</v>
      </c>
      <c r="G224" s="242">
        <v>0.33500689655172411</v>
      </c>
      <c r="H224" s="245">
        <v>98.109168855811518</v>
      </c>
    </row>
    <row r="225" spans="1:8">
      <c r="A225" s="86" t="str">
        <v>A2_HHD6</v>
      </c>
      <c r="B225" s="239">
        <v>224</v>
      </c>
      <c r="C225" s="86" t="s">
        <v>613</v>
      </c>
      <c r="D225" s="241">
        <f>COUNTIF($C$1:$C225,C225)</f>
        <v>4</v>
      </c>
      <c r="E225" s="241" t="str">
        <f t="shared" si="23"/>
        <v>Household Size4</v>
      </c>
      <c r="F225" s="86" t="s">
        <v>617</v>
      </c>
      <c r="G225" s="242">
        <v>6.9151724137931025E-2</v>
      </c>
      <c r="H225" s="245">
        <v>86.775540896166859</v>
      </c>
    </row>
    <row r="226" spans="1:8">
      <c r="A226" s="86" t="str">
        <v>rcd_jbnssec8_dv_101</v>
      </c>
      <c r="B226" s="239">
        <v>225</v>
      </c>
      <c r="C226" s="86" t="s">
        <v>620</v>
      </c>
      <c r="D226" s="241">
        <f>COUNTIF($C$1:$C226,C226)</f>
        <v>1</v>
      </c>
      <c r="E226" s="241" t="str">
        <f t="shared" si="23"/>
        <v>NS SEC (% of people in employment)1</v>
      </c>
      <c r="F226" s="86" t="s">
        <v>621</v>
      </c>
      <c r="G226" s="242">
        <v>0.15163448275862071</v>
      </c>
      <c r="H226" s="245">
        <v>116.01184741145065</v>
      </c>
    </row>
    <row r="227" spans="1:8">
      <c r="A227" s="86" t="str">
        <v>rcd_jbnssec8_dv_102</v>
      </c>
      <c r="B227" s="239">
        <v>226</v>
      </c>
      <c r="C227" s="86" t="s">
        <v>620</v>
      </c>
      <c r="D227" s="241">
        <f>COUNTIF($C$1:$C227,C227)</f>
        <v>2</v>
      </c>
      <c r="E227" s="241" t="str">
        <f t="shared" si="23"/>
        <v>NS SEC (% of people in employment)2</v>
      </c>
      <c r="F227" s="86" t="s">
        <v>623</v>
      </c>
      <c r="G227" s="242">
        <v>0.31711724137931036</v>
      </c>
      <c r="H227" s="245">
        <v>109.7803769956613</v>
      </c>
    </row>
    <row r="228" spans="1:8">
      <c r="A228" s="86" t="str">
        <v>rcd_jbnssec8_dv_103</v>
      </c>
      <c r="B228" s="239">
        <v>227</v>
      </c>
      <c r="C228" s="86" t="s">
        <v>620</v>
      </c>
      <c r="D228" s="241">
        <f>COUNTIF($C$1:$C228,C228)</f>
        <v>3</v>
      </c>
      <c r="E228" s="241" t="str">
        <f t="shared" si="23"/>
        <v>NS SEC (% of people in employment)3</v>
      </c>
      <c r="F228" s="86" t="s">
        <v>625</v>
      </c>
      <c r="G228" s="242">
        <v>0.13015172413793105</v>
      </c>
      <c r="H228" s="245">
        <v>98.052522743809106</v>
      </c>
    </row>
    <row r="229" spans="1:8">
      <c r="A229" s="86" t="str">
        <v>rcd_jbnssec8_dv_104</v>
      </c>
      <c r="B229" s="239">
        <v>228</v>
      </c>
      <c r="C229" s="86" t="s">
        <v>620</v>
      </c>
      <c r="D229" s="241">
        <f>COUNTIF($C$1:$C229,C229)</f>
        <v>4</v>
      </c>
      <c r="E229" s="241" t="str">
        <f t="shared" si="23"/>
        <v>NS SEC (% of people in employment)4</v>
      </c>
      <c r="F229" s="86" t="s">
        <v>627</v>
      </c>
      <c r="G229" s="242">
        <v>0.11424137931034481</v>
      </c>
      <c r="H229" s="245">
        <v>111.3506798338513</v>
      </c>
    </row>
    <row r="230" spans="1:8">
      <c r="A230" s="86" t="str">
        <v>rcd_jbnssec8_dv_105</v>
      </c>
      <c r="B230" s="239">
        <v>229</v>
      </c>
      <c r="C230" s="86" t="s">
        <v>620</v>
      </c>
      <c r="D230" s="241">
        <f>COUNTIF($C$1:$C230,C230)</f>
        <v>5</v>
      </c>
      <c r="E230" s="241" t="str">
        <f t="shared" si="23"/>
        <v>NS SEC (% of people in employment)5</v>
      </c>
      <c r="F230" s="86" t="s">
        <v>629</v>
      </c>
      <c r="G230" s="242">
        <v>6.2448275862068962E-2</v>
      </c>
      <c r="H230" s="245">
        <v>93.195137844132802</v>
      </c>
    </row>
    <row r="231" spans="1:8">
      <c r="A231" s="86" t="str">
        <v>rcd_jbnssec8_dv_106</v>
      </c>
      <c r="B231" s="239">
        <v>230</v>
      </c>
      <c r="C231" s="86" t="s">
        <v>620</v>
      </c>
      <c r="D231" s="241">
        <f>COUNTIF($C$1:$C231,C231)</f>
        <v>6</v>
      </c>
      <c r="E231" s="241" t="str">
        <f t="shared" si="23"/>
        <v>NS SEC (% of people in employment)6</v>
      </c>
      <c r="F231" s="86" t="s">
        <v>631</v>
      </c>
      <c r="G231" s="242">
        <v>0.14367586206896554</v>
      </c>
      <c r="H231" s="245">
        <v>80.794674147740793</v>
      </c>
    </row>
    <row r="232" spans="1:8">
      <c r="A232" s="86" t="str">
        <v>rcd_jbnssec8_dv_107</v>
      </c>
      <c r="B232" s="239">
        <v>231</v>
      </c>
      <c r="C232" s="86" t="s">
        <v>620</v>
      </c>
      <c r="D232" s="241">
        <f>COUNTIF($C$1:$C232,C232)</f>
        <v>7</v>
      </c>
      <c r="E232" s="241" t="str">
        <f t="shared" si="23"/>
        <v>NS SEC (% of people in employment)7</v>
      </c>
      <c r="F232" s="86" t="s">
        <v>633</v>
      </c>
      <c r="G232" s="242">
        <v>8.0910344827586189E-2</v>
      </c>
      <c r="H232" s="245">
        <v>80.565306654717361</v>
      </c>
    </row>
    <row r="233" spans="1:8">
      <c r="A233" s="86" t="str">
        <v>CLASS1</v>
      </c>
      <c r="B233" s="239">
        <v>232</v>
      </c>
      <c r="C233" s="86" t="s">
        <v>635</v>
      </c>
      <c r="D233" s="241">
        <f>COUNTIF($C$1:$C233,C233)</f>
        <v>1</v>
      </c>
      <c r="E233" s="241" t="str">
        <f t="shared" si="23"/>
        <v>Social Grade1</v>
      </c>
      <c r="F233" s="86" t="s">
        <v>636</v>
      </c>
      <c r="G233" s="242">
        <v>7.0737931034482754E-2</v>
      </c>
      <c r="H233" s="245">
        <v>126.27774820883606</v>
      </c>
    </row>
    <row r="234" spans="1:8">
      <c r="A234" s="86" t="str">
        <v>CLASS2</v>
      </c>
      <c r="B234" s="239">
        <v>233</v>
      </c>
      <c r="C234" s="86" t="s">
        <v>635</v>
      </c>
      <c r="D234" s="241">
        <f>COUNTIF($C$1:$C234,C234)</f>
        <v>2</v>
      </c>
      <c r="E234" s="241" t="str">
        <f t="shared" si="23"/>
        <v>Social Grade2</v>
      </c>
      <c r="F234" s="86" t="s">
        <v>638</v>
      </c>
      <c r="G234" s="242">
        <v>0.29636551724137933</v>
      </c>
      <c r="H234" s="245">
        <v>119.7084488247562</v>
      </c>
    </row>
    <row r="235" spans="1:8">
      <c r="A235" s="86" t="str">
        <v>CLASS3</v>
      </c>
      <c r="B235" s="239">
        <v>234</v>
      </c>
      <c r="C235" s="86" t="s">
        <v>635</v>
      </c>
      <c r="D235" s="241">
        <f>COUNTIF($C$1:$C235,C235)</f>
        <v>3</v>
      </c>
      <c r="E235" s="241" t="str">
        <f t="shared" si="23"/>
        <v>Social Grade3</v>
      </c>
      <c r="F235" s="86" t="s">
        <v>640</v>
      </c>
      <c r="G235" s="242">
        <v>0.28251034482758614</v>
      </c>
      <c r="H235" s="245">
        <v>103.56380386833284</v>
      </c>
    </row>
    <row r="236" spans="1:8">
      <c r="A236" s="86" t="str">
        <v>CLASS4</v>
      </c>
      <c r="B236" s="239">
        <v>235</v>
      </c>
      <c r="C236" s="86" t="s">
        <v>635</v>
      </c>
      <c r="D236" s="241">
        <f>COUNTIF($C$1:$C236,C236)</f>
        <v>4</v>
      </c>
      <c r="E236" s="241" t="str">
        <f t="shared" si="23"/>
        <v>Social Grade4</v>
      </c>
      <c r="F236" s="86" t="s">
        <v>642</v>
      </c>
      <c r="G236" s="242">
        <v>0.1937655172413793</v>
      </c>
      <c r="H236" s="245">
        <v>93.772893907246313</v>
      </c>
    </row>
    <row r="237" spans="1:8">
      <c r="A237" s="86" t="str">
        <v>CLASS5</v>
      </c>
      <c r="B237" s="239">
        <v>236</v>
      </c>
      <c r="C237" s="86" t="s">
        <v>635</v>
      </c>
      <c r="D237" s="241">
        <f>COUNTIF($C$1:$C237,C237)</f>
        <v>5</v>
      </c>
      <c r="E237" s="241" t="str">
        <f t="shared" si="23"/>
        <v>Social Grade5</v>
      </c>
      <c r="F237" s="86" t="s">
        <v>644</v>
      </c>
      <c r="G237" s="242">
        <v>9.0613793103448262E-2</v>
      </c>
      <c r="H237" s="245">
        <v>72.346183489111709</v>
      </c>
    </row>
    <row r="238" spans="1:8">
      <c r="A238" s="86" t="str">
        <v>CLASS6</v>
      </c>
      <c r="B238" s="239">
        <v>237</v>
      </c>
      <c r="C238" s="86" t="s">
        <v>635</v>
      </c>
      <c r="D238" s="241">
        <f>COUNTIF($C$1:$C238,C238)</f>
        <v>6</v>
      </c>
      <c r="E238" s="241" t="str">
        <f t="shared" si="23"/>
        <v>Social Grade6</v>
      </c>
      <c r="F238" s="86" t="s">
        <v>646</v>
      </c>
      <c r="G238" s="242">
        <v>6.5972413793103452E-2</v>
      </c>
      <c r="H238" s="245">
        <v>72.081176645765751</v>
      </c>
    </row>
    <row r="239" spans="1:8">
      <c r="A239" s="86" t="str">
        <v>OCCD2</v>
      </c>
      <c r="B239" s="239">
        <v>238</v>
      </c>
      <c r="C239" s="86" t="s">
        <v>648</v>
      </c>
      <c r="D239" s="241">
        <f>COUNTIF($C$1:$C239,C239)</f>
        <v>1</v>
      </c>
      <c r="E239" s="241" t="str">
        <f t="shared" si="23"/>
        <v>Occupation1</v>
      </c>
      <c r="F239" s="86" t="s">
        <v>649</v>
      </c>
      <c r="G239" s="242">
        <v>7.1248275862068972E-2</v>
      </c>
      <c r="H239" s="245">
        <v>111.29421594622728</v>
      </c>
    </row>
    <row r="240" spans="1:8">
      <c r="A240" s="86" t="str">
        <v>OCCD6</v>
      </c>
      <c r="B240" s="239">
        <v>239</v>
      </c>
      <c r="C240" s="86" t="s">
        <v>648</v>
      </c>
      <c r="D240" s="241">
        <f>COUNTIF($C$1:$C240,C240)</f>
        <v>2</v>
      </c>
      <c r="E240" s="241" t="str">
        <f t="shared" si="23"/>
        <v>Occupation2</v>
      </c>
      <c r="F240" s="86" t="s">
        <v>651</v>
      </c>
      <c r="G240" s="242">
        <v>0.21628275862068966</v>
      </c>
      <c r="H240" s="245">
        <v>101.55436940366629</v>
      </c>
    </row>
    <row r="241" spans="1:8">
      <c r="A241" s="86" t="str">
        <v>OCCD3</v>
      </c>
      <c r="B241" s="239">
        <v>240</v>
      </c>
      <c r="C241" s="86" t="s">
        <v>648</v>
      </c>
      <c r="D241" s="241">
        <f>COUNTIF($C$1:$C241,C241)</f>
        <v>3</v>
      </c>
      <c r="E241" s="241" t="str">
        <f t="shared" si="23"/>
        <v>Occupation3</v>
      </c>
      <c r="F241" s="86" t="s">
        <v>653</v>
      </c>
      <c r="G241" s="242">
        <v>0.1484</v>
      </c>
      <c r="H241" s="245">
        <v>98.959048299104097</v>
      </c>
    </row>
    <row r="242" spans="1:8">
      <c r="A242" s="86" t="str">
        <v>OCCD5</v>
      </c>
      <c r="B242" s="239">
        <v>241</v>
      </c>
      <c r="C242" s="86" t="s">
        <v>648</v>
      </c>
      <c r="D242" s="241">
        <f>COUNTIF($C$1:$C242,C242)</f>
        <v>4</v>
      </c>
      <c r="E242" s="241" t="str">
        <f t="shared" si="23"/>
        <v>Occupation4</v>
      </c>
      <c r="F242" s="86" t="s">
        <v>655</v>
      </c>
      <c r="G242" s="242">
        <v>5.4013793103448282E-2</v>
      </c>
      <c r="H242" s="245">
        <v>98.502499026712186</v>
      </c>
    </row>
    <row r="243" spans="1:8">
      <c r="A243" s="86" t="str">
        <v>OCCD8</v>
      </c>
      <c r="B243" s="239">
        <v>242</v>
      </c>
      <c r="C243" s="86" t="s">
        <v>648</v>
      </c>
      <c r="D243" s="241">
        <f>COUNTIF($C$1:$C243,C243)</f>
        <v>5</v>
      </c>
      <c r="E243" s="241" t="str">
        <f t="shared" si="23"/>
        <v>Occupation5</v>
      </c>
      <c r="F243" s="86" t="s">
        <v>657</v>
      </c>
      <c r="G243" s="242">
        <v>0.17833793103448276</v>
      </c>
      <c r="H243" s="245">
        <v>117.52353931531974</v>
      </c>
    </row>
    <row r="244" spans="1:8">
      <c r="A244" s="86" t="str">
        <v>OCCD9</v>
      </c>
      <c r="B244" s="239">
        <v>243</v>
      </c>
      <c r="C244" s="86" t="s">
        <v>648</v>
      </c>
      <c r="D244" s="241">
        <f>COUNTIF($C$1:$C244,C244)</f>
        <v>6</v>
      </c>
      <c r="E244" s="241" t="str">
        <f t="shared" si="23"/>
        <v>Occupation6</v>
      </c>
      <c r="F244" s="86" t="s">
        <v>659</v>
      </c>
      <c r="G244" s="242">
        <v>8.2117241379310341E-2</v>
      </c>
      <c r="H244" s="245">
        <v>110.10440196260969</v>
      </c>
    </row>
    <row r="245" spans="1:8">
      <c r="A245" s="86" t="str">
        <v>OCCD10</v>
      </c>
      <c r="B245" s="239">
        <v>244</v>
      </c>
      <c r="C245" s="86" t="s">
        <v>648</v>
      </c>
      <c r="D245" s="241">
        <f>COUNTIF($C$1:$C245,C245)</f>
        <v>7</v>
      </c>
      <c r="E245" s="241" t="str">
        <f t="shared" si="23"/>
        <v>Occupation7</v>
      </c>
      <c r="F245" s="86" t="s">
        <v>661</v>
      </c>
      <c r="G245" s="242">
        <v>7.0241379310344826E-2</v>
      </c>
      <c r="H245" s="245">
        <v>83.373985065894459</v>
      </c>
    </row>
    <row r="246" spans="1:8">
      <c r="A246" s="86" t="str">
        <v>OCCD11</v>
      </c>
      <c r="B246" s="239">
        <v>245</v>
      </c>
      <c r="C246" s="86" t="s">
        <v>648</v>
      </c>
      <c r="D246" s="241">
        <f>COUNTIF($C$1:$C246,C246)</f>
        <v>8</v>
      </c>
      <c r="E246" s="241" t="str">
        <f t="shared" si="23"/>
        <v>Occupation8</v>
      </c>
      <c r="F246" s="86" t="s">
        <v>663</v>
      </c>
      <c r="G246" s="242">
        <v>0.11414482758620691</v>
      </c>
      <c r="H246" s="245">
        <v>86.290986419865717</v>
      </c>
    </row>
    <row r="247" spans="1:8">
      <c r="A247" s="86" t="str">
        <v>OCCD12</v>
      </c>
      <c r="B247" s="239">
        <v>246</v>
      </c>
      <c r="C247" s="86" t="s">
        <v>648</v>
      </c>
      <c r="D247" s="241">
        <f>COUNTIF($C$1:$C247,C247)</f>
        <v>9</v>
      </c>
      <c r="E247" s="241" t="str">
        <f t="shared" si="23"/>
        <v>Occupation9</v>
      </c>
      <c r="F247" s="86" t="s">
        <v>665</v>
      </c>
      <c r="G247" s="242">
        <v>4.4903448275862068E-2</v>
      </c>
      <c r="H247" s="245">
        <v>92.791890920439798</v>
      </c>
    </row>
    <row r="248" spans="1:8">
      <c r="A248" s="86" t="str">
        <v>OCCD13</v>
      </c>
      <c r="B248" s="239">
        <v>247</v>
      </c>
      <c r="C248" s="86" t="s">
        <v>648</v>
      </c>
      <c r="D248" s="241">
        <f>COUNTIF($C$1:$C248,C248)</f>
        <v>10</v>
      </c>
      <c r="E248" s="241" t="str">
        <f t="shared" si="23"/>
        <v>Occupation10</v>
      </c>
      <c r="F248" s="86" t="s">
        <v>667</v>
      </c>
      <c r="G248" s="242">
        <v>1.9896551724137932E-2</v>
      </c>
      <c r="H248" s="245">
        <v>74.886746765178074</v>
      </c>
    </row>
    <row r="249" spans="1:8">
      <c r="A249" s="86" t="str">
        <v>rcd_qfhigh_101</v>
      </c>
      <c r="B249" s="239">
        <v>248</v>
      </c>
      <c r="C249" s="86" t="s">
        <v>670</v>
      </c>
      <c r="D249" s="241">
        <f>COUNTIF($C$1:$C249,C249)</f>
        <v>1</v>
      </c>
      <c r="E249" s="241" t="str">
        <f t="shared" si="23"/>
        <v>Highest Level of Qualifications (Adults)1</v>
      </c>
      <c r="F249" s="86" t="s">
        <v>671</v>
      </c>
      <c r="G249" s="242">
        <v>0.26004827586206891</v>
      </c>
      <c r="H249" s="245">
        <v>114.50864994622445</v>
      </c>
    </row>
    <row r="250" spans="1:8">
      <c r="A250" s="86" t="str">
        <v>rcd_qfhigh_102</v>
      </c>
      <c r="B250" s="239">
        <v>249</v>
      </c>
      <c r="C250" s="86" t="s">
        <v>670</v>
      </c>
      <c r="D250" s="241">
        <f>COUNTIF($C$1:$C250,C250)</f>
        <v>2</v>
      </c>
      <c r="E250" s="241" t="str">
        <f t="shared" si="23"/>
        <v>Highest Level of Qualifications (Adults)2</v>
      </c>
      <c r="F250" s="86" t="s">
        <v>673</v>
      </c>
      <c r="G250" s="242">
        <v>0.10787586206896553</v>
      </c>
      <c r="H250" s="245">
        <v>108.87040513378716</v>
      </c>
    </row>
    <row r="251" spans="1:8">
      <c r="A251" s="86" t="str">
        <v>rcd_qfhigh_103</v>
      </c>
      <c r="B251" s="239">
        <v>250</v>
      </c>
      <c r="C251" s="86" t="s">
        <v>670</v>
      </c>
      <c r="D251" s="241">
        <f>COUNTIF($C$1:$C251,C251)</f>
        <v>3</v>
      </c>
      <c r="E251" s="241" t="str">
        <f t="shared" si="23"/>
        <v>Highest Level of Qualifications (Adults)3</v>
      </c>
      <c r="F251" s="86" t="s">
        <v>675</v>
      </c>
      <c r="G251" s="242">
        <v>8.9420689655172414E-2</v>
      </c>
      <c r="H251" s="245">
        <v>101.81273844642185</v>
      </c>
    </row>
    <row r="252" spans="1:8">
      <c r="A252" s="86" t="str">
        <v>rcd_qfhigh_104</v>
      </c>
      <c r="B252" s="239">
        <v>251</v>
      </c>
      <c r="C252" s="86" t="s">
        <v>670</v>
      </c>
      <c r="D252" s="241">
        <f>COUNTIF($C$1:$C252,C252)</f>
        <v>4</v>
      </c>
      <c r="E252" s="241" t="str">
        <f t="shared" si="23"/>
        <v>Highest Level of Qualifications (Adults)4</v>
      </c>
      <c r="F252" s="86" t="s">
        <v>677</v>
      </c>
      <c r="G252" s="242">
        <v>0.35499999999999998</v>
      </c>
      <c r="H252" s="245">
        <v>96.02767409130233</v>
      </c>
    </row>
    <row r="253" spans="1:8">
      <c r="A253" s="86" t="str">
        <v>rcd_qfhigh_105</v>
      </c>
      <c r="B253" s="239">
        <v>252</v>
      </c>
      <c r="C253" s="86" t="s">
        <v>670</v>
      </c>
      <c r="D253" s="241">
        <f>COUNTIF($C$1:$C253,C253)</f>
        <v>5</v>
      </c>
      <c r="E253" s="241" t="str">
        <f t="shared" si="23"/>
        <v>Highest Level of Qualifications (Adults)5</v>
      </c>
      <c r="F253" s="86" t="s">
        <v>679</v>
      </c>
      <c r="G253" s="242">
        <v>0.18783448275862072</v>
      </c>
      <c r="H253" s="245">
        <v>86.826328945210037</v>
      </c>
    </row>
    <row r="254" spans="1:8">
      <c r="A254" s="86" t="str">
        <v>Num_reading</v>
      </c>
      <c r="B254" s="239">
        <v>253</v>
      </c>
      <c r="C254" s="86" t="s">
        <v>681</v>
      </c>
      <c r="D254" s="241">
        <f>COUNTIF($C$1:$C254,C254)</f>
        <v>1</v>
      </c>
      <c r="E254" s="241" t="str">
        <f t="shared" si="23"/>
        <v>England: Pupils at the end of KS11</v>
      </c>
      <c r="F254" s="86" t="s">
        <v>682</v>
      </c>
      <c r="G254" s="242">
        <v>0.92835862068965536</v>
      </c>
      <c r="H254" s="245">
        <v>101.81823741349388</v>
      </c>
    </row>
    <row r="255" spans="1:8">
      <c r="A255" s="86" t="str">
        <v>Num_writing</v>
      </c>
      <c r="B255" s="239">
        <v>254</v>
      </c>
      <c r="C255" s="86" t="s">
        <v>681</v>
      </c>
      <c r="D255" s="241">
        <f>COUNTIF($C$1:$C255,C255)</f>
        <v>2</v>
      </c>
      <c r="E255" s="241" t="str">
        <f t="shared" si="23"/>
        <v>England: Pupils at the end of KS12</v>
      </c>
      <c r="F255" s="86" t="s">
        <v>684</v>
      </c>
      <c r="G255" s="242">
        <v>0.89438620689655179</v>
      </c>
      <c r="H255" s="245">
        <v>102.31273177230453</v>
      </c>
    </row>
    <row r="256" spans="1:8">
      <c r="A256" s="86" t="str">
        <v>Num_maths</v>
      </c>
      <c r="B256" s="239">
        <v>255</v>
      </c>
      <c r="C256" s="86" t="s">
        <v>681</v>
      </c>
      <c r="D256" s="241">
        <f>COUNTIF($C$1:$C256,C256)</f>
        <v>3</v>
      </c>
      <c r="E256" s="241" t="str">
        <f t="shared" si="23"/>
        <v>England: Pupils at the end of KS13</v>
      </c>
      <c r="F256" s="86" t="s">
        <v>686</v>
      </c>
      <c r="G256" s="242">
        <v>0.94984137931034485</v>
      </c>
      <c r="H256" s="245">
        <v>101.38718979823223</v>
      </c>
    </row>
    <row r="257" spans="1:8">
      <c r="A257" s="86" t="str">
        <v>Num_science</v>
      </c>
      <c r="B257" s="239">
        <v>256</v>
      </c>
      <c r="C257" s="86" t="s">
        <v>681</v>
      </c>
      <c r="D257" s="241">
        <f>COUNTIF($C$1:$C257,C257)</f>
        <v>4</v>
      </c>
      <c r="E257" s="241" t="str">
        <f t="shared" si="23"/>
        <v>England: Pupils at the end of KS14</v>
      </c>
      <c r="F257" s="86" t="s">
        <v>688</v>
      </c>
      <c r="G257" s="242">
        <v>0.94207586206896554</v>
      </c>
      <c r="H257" s="245">
        <v>101.96478383720549</v>
      </c>
    </row>
    <row r="258" spans="1:8">
      <c r="A258" s="86" t="str">
        <v>Num_All_Reading</v>
      </c>
      <c r="B258" s="239">
        <v>257</v>
      </c>
      <c r="C258" s="86" t="s">
        <v>690</v>
      </c>
      <c r="D258" s="241">
        <f>COUNTIF($C$1:$C258,C258)</f>
        <v>1</v>
      </c>
      <c r="E258" s="241" t="str">
        <f t="shared" si="23"/>
        <v>England: Pupils at the end of KS21</v>
      </c>
      <c r="F258" s="86" t="s">
        <v>682</v>
      </c>
      <c r="G258" s="242">
        <v>0.91890344827586201</v>
      </c>
      <c r="H258" s="245">
        <v>101.81363320030354</v>
      </c>
    </row>
    <row r="259" spans="1:8">
      <c r="A259" s="86" t="str">
        <v>Num_All_Writing</v>
      </c>
      <c r="B259" s="239">
        <v>258</v>
      </c>
      <c r="C259" s="86" t="s">
        <v>690</v>
      </c>
      <c r="D259" s="241">
        <f>COUNTIF($C$1:$C259,C259)</f>
        <v>2</v>
      </c>
      <c r="E259" s="241" t="str">
        <f t="shared" ref="E259:E322" si="24">C259&amp;D259</f>
        <v>England: Pupils at the end of KS22</v>
      </c>
      <c r="F259" s="86" t="s">
        <v>684</v>
      </c>
      <c r="G259" s="242">
        <v>0.88023448275862071</v>
      </c>
      <c r="H259" s="245">
        <v>102.12202363039175</v>
      </c>
    </row>
    <row r="260" spans="1:8">
      <c r="A260" s="86" t="str">
        <v>Num_All_maths</v>
      </c>
      <c r="B260" s="239">
        <v>259</v>
      </c>
      <c r="C260" s="86" t="s">
        <v>690</v>
      </c>
      <c r="D260" s="241">
        <f>COUNTIF($C$1:$C260,C260)</f>
        <v>3</v>
      </c>
      <c r="E260" s="241" t="str">
        <f t="shared" si="24"/>
        <v>England: Pupils at the end of KS23</v>
      </c>
      <c r="F260" s="86" t="s">
        <v>686</v>
      </c>
      <c r="G260" s="242">
        <v>0.88425517241379314</v>
      </c>
      <c r="H260" s="245">
        <v>101.74048333252348</v>
      </c>
    </row>
    <row r="261" spans="1:8">
      <c r="A261" s="86" t="str">
        <v>Num_All_RWM</v>
      </c>
      <c r="B261" s="239">
        <v>260</v>
      </c>
      <c r="C261" s="86" t="s">
        <v>690</v>
      </c>
      <c r="D261" s="241">
        <f>COUNTIF($C$1:$C261,C261)</f>
        <v>4</v>
      </c>
      <c r="E261" s="241" t="str">
        <f t="shared" si="24"/>
        <v>England: Pupils at the end of KS24</v>
      </c>
      <c r="F261" s="86" t="s">
        <v>694</v>
      </c>
      <c r="G261" s="242">
        <v>0.81073793103448277</v>
      </c>
      <c r="H261" s="245">
        <v>102.64817138128296</v>
      </c>
    </row>
    <row r="262" spans="1:8">
      <c r="A262" s="86" t="str">
        <v>LEVEL2_all</v>
      </c>
      <c r="B262" s="239">
        <v>261</v>
      </c>
      <c r="C262" s="86" t="s">
        <v>696</v>
      </c>
      <c r="D262" s="241">
        <f>COUNTIF($C$1:$C262,C262)</f>
        <v>1</v>
      </c>
      <c r="E262" s="241" t="str">
        <f t="shared" si="24"/>
        <v>England: Pupils at the end of KS41</v>
      </c>
      <c r="F262" s="86" t="s">
        <v>697</v>
      </c>
      <c r="G262" s="242">
        <v>0.70486206896551717</v>
      </c>
      <c r="H262" s="245">
        <v>106.33921615275482</v>
      </c>
    </row>
    <row r="263" spans="1:8">
      <c r="A263" s="86" t="str">
        <v>LEVEL2_EM_all</v>
      </c>
      <c r="B263" s="239">
        <v>262</v>
      </c>
      <c r="C263" s="86" t="s">
        <v>696</v>
      </c>
      <c r="D263" s="241">
        <f>COUNTIF($C$1:$C263,C263)</f>
        <v>2</v>
      </c>
      <c r="E263" s="241" t="str">
        <f t="shared" si="24"/>
        <v>England: Pupils at the end of KS42</v>
      </c>
      <c r="F263" s="86" t="s">
        <v>699</v>
      </c>
      <c r="G263" s="242">
        <v>0.61857931034482749</v>
      </c>
      <c r="H263" s="245">
        <v>107.13927546364602</v>
      </c>
    </row>
    <row r="264" spans="1:8">
      <c r="A264" s="86" t="str">
        <v>NS4T5PAL5P</v>
      </c>
      <c r="B264" s="239">
        <v>263</v>
      </c>
      <c r="C264" s="86" t="s">
        <v>701</v>
      </c>
      <c r="D264" s="241">
        <f>COUNTIF($C$1:$C264,C264)</f>
        <v>1</v>
      </c>
      <c r="E264" s="241" t="str">
        <f t="shared" si="24"/>
        <v>Scotland: Pupils in the S4 cohort1</v>
      </c>
      <c r="F264" s="86" t="s">
        <v>702</v>
      </c>
      <c r="G264" s="242">
        <v>0.49751724137931036</v>
      </c>
      <c r="H264" s="245">
        <v>114.00992824457859</v>
      </c>
    </row>
    <row r="265" spans="1:8">
      <c r="A265" s="86" t="str">
        <v>NS5T3PAL6P</v>
      </c>
      <c r="B265" s="239">
        <v>264</v>
      </c>
      <c r="C265" s="86" t="s">
        <v>704</v>
      </c>
      <c r="D265" s="241">
        <f>COUNTIF($C$1:$C265,C265)</f>
        <v>1</v>
      </c>
      <c r="E265" s="241" t="str">
        <f t="shared" si="24"/>
        <v>Scotland: Pupils in the S5 cohort1</v>
      </c>
      <c r="F265" s="86" t="s">
        <v>705</v>
      </c>
      <c r="G265" s="242">
        <v>0.42114482758620686</v>
      </c>
      <c r="H265" s="245">
        <v>114.98984071325768</v>
      </c>
    </row>
    <row r="266" spans="1:8">
      <c r="A266" s="86" t="str">
        <v>NS5T5PAL6P</v>
      </c>
      <c r="B266" s="239">
        <v>265</v>
      </c>
      <c r="C266" s="86" t="s">
        <v>704</v>
      </c>
      <c r="D266" s="241">
        <f>COUNTIF($C$1:$C266,C266)</f>
        <v>2</v>
      </c>
      <c r="E266" s="241" t="str">
        <f t="shared" si="24"/>
        <v>Scotland: Pupils in the S5 cohort2</v>
      </c>
      <c r="F266" s="86" t="s">
        <v>707</v>
      </c>
      <c r="G266" s="242">
        <v>0.2117931034482759</v>
      </c>
      <c r="H266" s="245">
        <v>118.58037079663018</v>
      </c>
    </row>
    <row r="267" spans="1:8">
      <c r="A267" s="86" t="str">
        <v>rcd_worktrav_101</v>
      </c>
      <c r="B267" s="239">
        <v>266</v>
      </c>
      <c r="C267" s="86" t="s">
        <v>710</v>
      </c>
      <c r="D267" s="241">
        <f>COUNTIF($C$1:$C267,C267)</f>
        <v>1</v>
      </c>
      <c r="E267" s="241" t="str">
        <f t="shared" si="24"/>
        <v>Travel To Work (% of Workers)1</v>
      </c>
      <c r="F267" s="86" t="s">
        <v>711</v>
      </c>
      <c r="G267" s="242">
        <v>6.218620689655173E-2</v>
      </c>
      <c r="H267" s="245">
        <v>94.677005763023416</v>
      </c>
    </row>
    <row r="268" spans="1:8">
      <c r="A268" s="86" t="str">
        <v>rcd_worktrav_102</v>
      </c>
      <c r="B268" s="239">
        <v>267</v>
      </c>
      <c r="C268" s="86" t="s">
        <v>710</v>
      </c>
      <c r="D268" s="241">
        <f>COUNTIF($C$1:$C268,C268)</f>
        <v>2</v>
      </c>
      <c r="E268" s="241" t="str">
        <f t="shared" si="24"/>
        <v>Travel To Work (% of Workers)2</v>
      </c>
      <c r="F268" s="86" t="s">
        <v>713</v>
      </c>
      <c r="G268" s="242">
        <v>0.70379310344827595</v>
      </c>
      <c r="H268" s="245">
        <v>105.74916994437569</v>
      </c>
    </row>
    <row r="269" spans="1:8">
      <c r="A269" s="86" t="str">
        <v>rcd_worktrav_103</v>
      </c>
      <c r="B269" s="239">
        <v>268</v>
      </c>
      <c r="C269" s="86" t="s">
        <v>710</v>
      </c>
      <c r="D269" s="241">
        <f>COUNTIF($C$1:$C269,C269)</f>
        <v>3</v>
      </c>
      <c r="E269" s="241" t="str">
        <f t="shared" si="24"/>
        <v>Travel To Work (% of Workers)3</v>
      </c>
      <c r="F269" s="86" t="s">
        <v>715</v>
      </c>
      <c r="G269" s="242">
        <v>4.0427586206896543E-2</v>
      </c>
      <c r="H269" s="245">
        <v>67.32490252075695</v>
      </c>
    </row>
    <row r="270" spans="1:8">
      <c r="A270" s="86" t="str">
        <v>rcd_worktrav_104</v>
      </c>
      <c r="B270" s="239">
        <v>269</v>
      </c>
      <c r="C270" s="86" t="s">
        <v>710</v>
      </c>
      <c r="D270" s="241">
        <f>COUNTIF($C$1:$C270,C270)</f>
        <v>4</v>
      </c>
      <c r="E270" s="241" t="str">
        <f t="shared" si="24"/>
        <v>Travel To Work (% of Workers)4</v>
      </c>
      <c r="F270" s="86" t="s">
        <v>717</v>
      </c>
      <c r="G270" s="242">
        <v>3.2400000000000005E-2</v>
      </c>
      <c r="H270" s="245">
        <v>95.465310236661779</v>
      </c>
    </row>
    <row r="271" spans="1:8">
      <c r="A271" s="86" t="str">
        <v>rcd_worktrav_105</v>
      </c>
      <c r="B271" s="239">
        <v>270</v>
      </c>
      <c r="C271" s="86" t="s">
        <v>710</v>
      </c>
      <c r="D271" s="241">
        <f>COUNTIF($C$1:$C271,C271)</f>
        <v>5</v>
      </c>
      <c r="E271" s="241" t="str">
        <f t="shared" si="24"/>
        <v>Travel To Work (% of Workers)5</v>
      </c>
      <c r="F271" s="86" t="s">
        <v>719</v>
      </c>
      <c r="G271" s="242">
        <v>9.702068965517241E-2</v>
      </c>
      <c r="H271" s="245">
        <v>79.410336500520046</v>
      </c>
    </row>
    <row r="272" spans="1:8">
      <c r="A272" s="86" t="str">
        <v>rcd_worktrav_106</v>
      </c>
      <c r="B272" s="239">
        <v>271</v>
      </c>
      <c r="C272" s="86" t="s">
        <v>710</v>
      </c>
      <c r="D272" s="241">
        <f>COUNTIF($C$1:$C272,C272)</f>
        <v>6</v>
      </c>
      <c r="E272" s="241" t="str">
        <f t="shared" si="24"/>
        <v>Travel To Work (% of Workers)6</v>
      </c>
      <c r="F272" s="86" t="s">
        <v>721</v>
      </c>
      <c r="G272" s="242">
        <v>9.7034482758620727E-3</v>
      </c>
      <c r="H272" s="245">
        <v>98.079677969037178</v>
      </c>
    </row>
    <row r="273" spans="1:8">
      <c r="A273" s="86" t="str">
        <v>rcd_worktrav_107</v>
      </c>
      <c r="B273" s="239">
        <v>272</v>
      </c>
      <c r="C273" s="86" t="s">
        <v>710</v>
      </c>
      <c r="D273" s="241">
        <f>COUNTIF($C$1:$C273,C273)</f>
        <v>7</v>
      </c>
      <c r="E273" s="241" t="str">
        <f t="shared" si="24"/>
        <v>Travel To Work (% of Workers)7</v>
      </c>
      <c r="F273" s="86" t="s">
        <v>723</v>
      </c>
      <c r="G273" s="242">
        <v>5.4193103448275867E-2</v>
      </c>
      <c r="H273" s="245">
        <v>127.22414954578313</v>
      </c>
    </row>
    <row r="274" spans="1:8">
      <c r="A274" s="86" t="str">
        <v>car0</v>
      </c>
      <c r="B274" s="239">
        <v>273</v>
      </c>
      <c r="C274" s="86" t="s">
        <v>725</v>
      </c>
      <c r="D274" s="241">
        <f>COUNTIF($C$1:$C274,C274)</f>
        <v>1</v>
      </c>
      <c r="E274" s="241" t="str">
        <f t="shared" si="24"/>
        <v>Car Ownership1</v>
      </c>
      <c r="F274" s="86" t="s">
        <v>726</v>
      </c>
      <c r="G274" s="242">
        <v>0.11173793103448278</v>
      </c>
      <c r="H274" s="245">
        <v>60.000593090752972</v>
      </c>
    </row>
    <row r="275" spans="1:8">
      <c r="A275" s="86" t="str">
        <v>car1</v>
      </c>
      <c r="B275" s="239">
        <v>274</v>
      </c>
      <c r="C275" s="86" t="s">
        <v>725</v>
      </c>
      <c r="D275" s="241">
        <f>COUNTIF($C$1:$C275,C275)</f>
        <v>2</v>
      </c>
      <c r="E275" s="241" t="str">
        <f t="shared" si="24"/>
        <v>Car Ownership2</v>
      </c>
      <c r="F275" s="86" t="s">
        <v>728</v>
      </c>
      <c r="G275" s="242">
        <v>0.38087586206896556</v>
      </c>
      <c r="H275" s="245">
        <v>95.32184295305079</v>
      </c>
    </row>
    <row r="276" spans="1:8">
      <c r="A276" s="86" t="str">
        <v>car2</v>
      </c>
      <c r="B276" s="239">
        <v>275</v>
      </c>
      <c r="C276" s="86" t="s">
        <v>725</v>
      </c>
      <c r="D276" s="241">
        <f>COUNTIF($C$1:$C276,C276)</f>
        <v>3</v>
      </c>
      <c r="E276" s="241" t="str">
        <f t="shared" si="24"/>
        <v>Car Ownership3</v>
      </c>
      <c r="F276" s="86" t="s">
        <v>730</v>
      </c>
      <c r="G276" s="242">
        <v>0.38534482758620692</v>
      </c>
      <c r="H276" s="245">
        <v>120.06257177943102</v>
      </c>
    </row>
    <row r="277" spans="1:8">
      <c r="A277" s="86" t="str">
        <v>car3p</v>
      </c>
      <c r="B277" s="239">
        <v>276</v>
      </c>
      <c r="C277" s="86" t="s">
        <v>725</v>
      </c>
      <c r="D277" s="241">
        <f>COUNTIF($C$1:$C277,C277)</f>
        <v>4</v>
      </c>
      <c r="E277" s="241" t="str">
        <f t="shared" si="24"/>
        <v>Car Ownership4</v>
      </c>
      <c r="F277" s="86" t="s">
        <v>732</v>
      </c>
      <c r="G277" s="242">
        <v>0.12193103448275865</v>
      </c>
      <c r="H277" s="245">
        <v>130.839821476607</v>
      </c>
    </row>
    <row r="278" spans="1:8">
      <c r="A278" s="86" t="str">
        <v>car1recent</v>
      </c>
      <c r="B278" s="239">
        <v>277</v>
      </c>
      <c r="C278" s="86" t="s">
        <v>725</v>
      </c>
      <c r="D278" s="241">
        <f>COUNTIF($C$1:$C278,C278)</f>
        <v>5</v>
      </c>
      <c r="E278" s="241" t="str">
        <f t="shared" si="24"/>
        <v>Car Ownership5</v>
      </c>
      <c r="F278" s="86" t="s">
        <v>734</v>
      </c>
      <c r="G278" s="242">
        <v>0.15526896551724134</v>
      </c>
      <c r="H278" s="245">
        <v>115.79125143013167</v>
      </c>
    </row>
    <row r="279" spans="1:8">
      <c r="A279" s="86" t="str">
        <v>car1co</v>
      </c>
      <c r="B279" s="239">
        <v>278</v>
      </c>
      <c r="C279" s="86" t="s">
        <v>736</v>
      </c>
      <c r="D279" s="241">
        <f>COUNTIF($C$1:$C279,C279)</f>
        <v>1</v>
      </c>
      <c r="E279" s="241" t="str">
        <f t="shared" si="24"/>
        <v>Main Car (% of car owners)1</v>
      </c>
      <c r="F279" s="86" t="s">
        <v>737</v>
      </c>
      <c r="G279" s="242">
        <v>1.6179310344827585E-2</v>
      </c>
      <c r="H279" s="245">
        <v>102.41852441538599</v>
      </c>
    </row>
    <row r="280" spans="1:8">
      <c r="A280" s="86" t="str">
        <v>car1priv</v>
      </c>
      <c r="B280" s="239">
        <v>279</v>
      </c>
      <c r="C280" s="86" t="s">
        <v>736</v>
      </c>
      <c r="D280" s="241">
        <f>COUNTIF($C$1:$C280,C280)</f>
        <v>2</v>
      </c>
      <c r="E280" s="241" t="str">
        <f t="shared" si="24"/>
        <v>Main Car (% of car owners)2</v>
      </c>
      <c r="F280" s="86" t="s">
        <v>739</v>
      </c>
      <c r="G280" s="242">
        <v>0.98382068965517255</v>
      </c>
      <c r="H280" s="245">
        <v>99.961180727433629</v>
      </c>
    </row>
    <row r="281" spans="1:8">
      <c r="A281" s="86" t="str">
        <v>carsaloon</v>
      </c>
      <c r="B281" s="239">
        <v>280</v>
      </c>
      <c r="C281" s="86" t="s">
        <v>736</v>
      </c>
      <c r="D281" s="241">
        <f>COUNTIF($C$1:$C281,C281)</f>
        <v>3</v>
      </c>
      <c r="E281" s="241" t="str">
        <f t="shared" si="24"/>
        <v>Main Car (% of car owners)3</v>
      </c>
      <c r="F281" s="86" t="s">
        <v>741</v>
      </c>
      <c r="G281" s="242">
        <v>0.17441379310344826</v>
      </c>
      <c r="H281" s="245">
        <v>96.91100202111619</v>
      </c>
    </row>
    <row r="282" spans="1:8">
      <c r="A282" s="86" t="str">
        <v>carhatchback</v>
      </c>
      <c r="B282" s="239">
        <v>281</v>
      </c>
      <c r="C282" s="86" t="s">
        <v>736</v>
      </c>
      <c r="D282" s="241">
        <f>COUNTIF($C$1:$C282,C282)</f>
        <v>4</v>
      </c>
      <c r="E282" s="241" t="str">
        <f t="shared" si="24"/>
        <v>Main Car (% of car owners)4</v>
      </c>
      <c r="F282" s="86" t="s">
        <v>743</v>
      </c>
      <c r="G282" s="242">
        <v>0.49256551724137937</v>
      </c>
      <c r="H282" s="245">
        <v>98.060958872254517</v>
      </c>
    </row>
    <row r="283" spans="1:8">
      <c r="A283" s="86" t="str">
        <v>carestate</v>
      </c>
      <c r="B283" s="239">
        <v>282</v>
      </c>
      <c r="C283" s="86" t="s">
        <v>736</v>
      </c>
      <c r="D283" s="241">
        <f>COUNTIF($C$1:$C283,C283)</f>
        <v>5</v>
      </c>
      <c r="E283" s="241" t="str">
        <f t="shared" si="24"/>
        <v>Main Car (% of car owners)5</v>
      </c>
      <c r="F283" s="86" t="s">
        <v>745</v>
      </c>
      <c r="G283" s="242">
        <v>7.5462068965517257E-2</v>
      </c>
      <c r="H283" s="245">
        <v>107.24785865581291</v>
      </c>
    </row>
    <row r="284" spans="1:8">
      <c r="A284" s="86" t="str">
        <v>carlux</v>
      </c>
      <c r="B284" s="239">
        <v>283</v>
      </c>
      <c r="C284" s="86" t="s">
        <v>736</v>
      </c>
      <c r="D284" s="241">
        <f>COUNTIF($C$1:$C284,C284)</f>
        <v>6</v>
      </c>
      <c r="E284" s="241" t="str">
        <f t="shared" si="24"/>
        <v>Main Car (% of car owners)6</v>
      </c>
      <c r="F284" s="86" t="s">
        <v>747</v>
      </c>
      <c r="G284" s="242">
        <v>7.5158620689655176E-2</v>
      </c>
      <c r="H284" s="245">
        <v>96.300798319530998</v>
      </c>
    </row>
    <row r="285" spans="1:8">
      <c r="A285" s="86" t="str">
        <v>carother</v>
      </c>
      <c r="B285" s="239">
        <v>284</v>
      </c>
      <c r="C285" s="86" t="s">
        <v>736</v>
      </c>
      <c r="D285" s="241">
        <f>COUNTIF($C$1:$C285,C285)</f>
        <v>7</v>
      </c>
      <c r="E285" s="241" t="str">
        <f t="shared" si="24"/>
        <v>Main Car (% of car owners)7</v>
      </c>
      <c r="F285" s="86" t="s">
        <v>749</v>
      </c>
      <c r="G285" s="242">
        <v>0.18239310344827586</v>
      </c>
      <c r="H285" s="245">
        <v>107.75335188266205</v>
      </c>
    </row>
    <row r="286" spans="1:8">
      <c r="A286" s="86" t="str">
        <v>car1btnew</v>
      </c>
      <c r="B286" s="239">
        <v>285</v>
      </c>
      <c r="C286" s="86" t="s">
        <v>736</v>
      </c>
      <c r="D286" s="241">
        <f>COUNTIF($C$1:$C286,C286)</f>
        <v>8</v>
      </c>
      <c r="E286" s="241" t="str">
        <f t="shared" si="24"/>
        <v>Main Car (% of car owners)8</v>
      </c>
      <c r="F286" s="86" t="s">
        <v>751</v>
      </c>
      <c r="G286" s="242">
        <v>0.40028965517241383</v>
      </c>
      <c r="H286" s="245">
        <v>107.17677713956731</v>
      </c>
    </row>
    <row r="287" spans="1:8">
      <c r="A287" s="86" t="str">
        <v>car1btused</v>
      </c>
      <c r="B287" s="239">
        <v>286</v>
      </c>
      <c r="C287" s="86" t="s">
        <v>736</v>
      </c>
      <c r="D287" s="241">
        <f>COUNTIF($C$1:$C287,C287)</f>
        <v>9</v>
      </c>
      <c r="E287" s="241" t="str">
        <f t="shared" si="24"/>
        <v>Main Car (% of car owners)9</v>
      </c>
      <c r="F287" s="86" t="s">
        <v>753</v>
      </c>
      <c r="G287" s="242">
        <v>0.59971034482758623</v>
      </c>
      <c r="H287" s="245">
        <v>95.72169281911269</v>
      </c>
    </row>
    <row r="288" spans="1:8">
      <c r="A288" s="86" t="str">
        <v>rcd_hhdyrinc_101</v>
      </c>
      <c r="B288" s="239">
        <v>287</v>
      </c>
      <c r="C288" s="86" t="s">
        <v>755</v>
      </c>
      <c r="D288" s="241">
        <f>COUNTIF($C$1:$C288,C288)</f>
        <v>1</v>
      </c>
      <c r="E288" s="241" t="str">
        <f t="shared" si="24"/>
        <v>Household Annual Income1</v>
      </c>
      <c r="F288" s="86" t="s">
        <v>756</v>
      </c>
      <c r="G288" s="242">
        <v>0.1386</v>
      </c>
      <c r="H288" s="245">
        <v>82.36812085645748</v>
      </c>
    </row>
    <row r="289" spans="1:8">
      <c r="A289" s="86" t="str">
        <v>rcd_hhdyrinc_102</v>
      </c>
      <c r="B289" s="239">
        <v>288</v>
      </c>
      <c r="C289" s="86" t="s">
        <v>755</v>
      </c>
      <c r="D289" s="241">
        <f>COUNTIF($C$1:$C289,C289)</f>
        <v>2</v>
      </c>
      <c r="E289" s="241" t="str">
        <f t="shared" si="24"/>
        <v>Household Annual Income2</v>
      </c>
      <c r="F289" s="86" t="s">
        <v>757</v>
      </c>
      <c r="G289" s="242">
        <v>0.29659310344827589</v>
      </c>
      <c r="H289" s="245">
        <v>94.140371977034619</v>
      </c>
    </row>
    <row r="290" spans="1:8">
      <c r="A290" s="86" t="str">
        <v>rcd_hhdyrinc_103</v>
      </c>
      <c r="B290" s="239">
        <v>289</v>
      </c>
      <c r="C290" s="86" t="s">
        <v>755</v>
      </c>
      <c r="D290" s="241">
        <f>COUNTIF($C$1:$C290,C290)</f>
        <v>3</v>
      </c>
      <c r="E290" s="241" t="str">
        <f t="shared" si="24"/>
        <v>Household Annual Income3</v>
      </c>
      <c r="F290" s="86" t="s">
        <v>758</v>
      </c>
      <c r="G290" s="242">
        <v>0.21889655172413797</v>
      </c>
      <c r="H290" s="245">
        <v>103.42976828889843</v>
      </c>
    </row>
    <row r="291" spans="1:8">
      <c r="A291" s="86" t="str">
        <v>rcd_hhdyrinc_104</v>
      </c>
      <c r="B291" s="239">
        <v>290</v>
      </c>
      <c r="C291" s="86" t="s">
        <v>755</v>
      </c>
      <c r="D291" s="241">
        <f>COUNTIF($C$1:$C291,C291)</f>
        <v>4</v>
      </c>
      <c r="E291" s="241" t="str">
        <f t="shared" si="24"/>
        <v>Household Annual Income4</v>
      </c>
      <c r="F291" s="86" t="s">
        <v>759</v>
      </c>
      <c r="G291" s="242">
        <v>0.14801379310344831</v>
      </c>
      <c r="H291" s="245">
        <v>105.95218093627253</v>
      </c>
    </row>
    <row r="292" spans="1:8">
      <c r="A292" s="86" t="str">
        <v>rcd_hhdyrinc_105</v>
      </c>
      <c r="B292" s="239">
        <v>291</v>
      </c>
      <c r="C292" s="86" t="s">
        <v>755</v>
      </c>
      <c r="D292" s="241">
        <f>COUNTIF($C$1:$C292,C292)</f>
        <v>5</v>
      </c>
      <c r="E292" s="241" t="str">
        <f t="shared" si="24"/>
        <v>Household Annual Income5</v>
      </c>
      <c r="F292" s="86" t="s">
        <v>760</v>
      </c>
      <c r="G292" s="242">
        <v>8.6475862068965501E-2</v>
      </c>
      <c r="H292" s="245">
        <v>118.32690520392157</v>
      </c>
    </row>
    <row r="293" spans="1:8">
      <c r="A293" s="86" t="str">
        <v>rcd_hhdyrinc_106</v>
      </c>
      <c r="B293" s="239">
        <v>292</v>
      </c>
      <c r="C293" s="86" t="s">
        <v>755</v>
      </c>
      <c r="D293" s="241">
        <f>COUNTIF($C$1:$C293,C293)</f>
        <v>6</v>
      </c>
      <c r="E293" s="241" t="str">
        <f t="shared" si="24"/>
        <v>Household Annual Income6</v>
      </c>
      <c r="F293" s="86" t="s">
        <v>761</v>
      </c>
      <c r="G293" s="242">
        <v>0.11118620689655172</v>
      </c>
      <c r="H293" s="245">
        <v>120.61380323414195</v>
      </c>
    </row>
    <row r="294" spans="1:8">
      <c r="A294" s="86" t="str">
        <v>incmean</v>
      </c>
      <c r="B294" s="239">
        <v>293</v>
      </c>
      <c r="C294" s="86" t="s">
        <v>755</v>
      </c>
      <c r="D294" s="241">
        <f>COUNTIF($C$1:$C294,C294)</f>
        <v>7</v>
      </c>
      <c r="E294" s="241" t="str">
        <f t="shared" si="24"/>
        <v>Household Annual Income7</v>
      </c>
      <c r="F294" s="86" t="s">
        <v>763</v>
      </c>
      <c r="G294" s="242">
        <v>471.31117956758624</v>
      </c>
      <c r="H294" s="245">
        <v>111.4172901046319</v>
      </c>
    </row>
    <row r="295" spans="1:8">
      <c r="A295" s="86" t="str">
        <v>benbase1</v>
      </c>
      <c r="B295" s="239">
        <v>294</v>
      </c>
      <c r="C295" s="86" t="s">
        <v>765</v>
      </c>
      <c r="D295" s="241">
        <f>COUNTIF($C$1:$C295,C295)</f>
        <v>1</v>
      </c>
      <c r="E295" s="241" t="str">
        <f t="shared" si="24"/>
        <v>Benefits1</v>
      </c>
      <c r="F295" s="86" t="s">
        <v>766</v>
      </c>
      <c r="G295" s="242">
        <v>1.0786206896551727E-2</v>
      </c>
      <c r="H295" s="245">
        <v>54.401421498149496</v>
      </c>
    </row>
    <row r="296" spans="1:8">
      <c r="A296" s="86" t="str">
        <v>benbase2</v>
      </c>
      <c r="B296" s="239">
        <v>295</v>
      </c>
      <c r="C296" s="86" t="s">
        <v>765</v>
      </c>
      <c r="D296" s="241">
        <f>COUNTIF($C$1:$C296,C296)</f>
        <v>2</v>
      </c>
      <c r="E296" s="241" t="str">
        <f t="shared" si="24"/>
        <v>Benefits2</v>
      </c>
      <c r="F296" s="86" t="s">
        <v>768</v>
      </c>
      <c r="G296" s="242">
        <v>4.4413793103448285E-3</v>
      </c>
      <c r="H296" s="245">
        <v>60.953217483505874</v>
      </c>
    </row>
    <row r="297" spans="1:8">
      <c r="A297" s="86" t="str">
        <v>benbase3</v>
      </c>
      <c r="B297" s="239">
        <v>296</v>
      </c>
      <c r="C297" s="86" t="s">
        <v>765</v>
      </c>
      <c r="D297" s="241">
        <f>COUNTIF($C$1:$C297,C297)</f>
        <v>3</v>
      </c>
      <c r="E297" s="241" t="str">
        <f t="shared" si="24"/>
        <v>Benefits3</v>
      </c>
      <c r="F297" s="86" t="s">
        <v>770</v>
      </c>
      <c r="G297" s="242">
        <v>0.1233103448275862</v>
      </c>
      <c r="H297" s="245">
        <v>87.299875512846739</v>
      </c>
    </row>
    <row r="298" spans="1:8">
      <c r="A298" s="86" t="str">
        <v>benbase4</v>
      </c>
      <c r="B298" s="239">
        <v>297</v>
      </c>
      <c r="C298" s="86" t="s">
        <v>765</v>
      </c>
      <c r="D298" s="241">
        <f>COUNTIF($C$1:$C298,C298)</f>
        <v>4</v>
      </c>
      <c r="E298" s="241" t="str">
        <f t="shared" si="24"/>
        <v>Benefits4</v>
      </c>
      <c r="F298" s="86" t="s">
        <v>772</v>
      </c>
      <c r="G298" s="242">
        <v>1.4372413793103446E-2</v>
      </c>
      <c r="H298" s="245">
        <v>63.217957471601935</v>
      </c>
    </row>
    <row r="299" spans="1:8">
      <c r="A299" s="86" t="str">
        <v>finsit_savalot</v>
      </c>
      <c r="B299" s="239">
        <v>298</v>
      </c>
      <c r="C299" s="86" t="s">
        <v>774</v>
      </c>
      <c r="D299" s="241">
        <f>COUNTIF($C$1:$C299,C299)</f>
        <v>1</v>
      </c>
      <c r="E299" s="241" t="str">
        <f t="shared" si="24"/>
        <v>Financial Situation1</v>
      </c>
      <c r="F299" s="86" t="s">
        <v>775</v>
      </c>
      <c r="G299" s="242">
        <v>0.12878620689655171</v>
      </c>
      <c r="H299" s="245">
        <v>114.14293439080603</v>
      </c>
    </row>
    <row r="300" spans="1:8">
      <c r="A300" s="86" t="str">
        <v>finsit_savlittle</v>
      </c>
      <c r="B300" s="239">
        <v>299</v>
      </c>
      <c r="C300" s="86" t="s">
        <v>774</v>
      </c>
      <c r="D300" s="241">
        <f>COUNTIF($C$1:$C300,C300)</f>
        <v>2</v>
      </c>
      <c r="E300" s="241" t="str">
        <f t="shared" si="24"/>
        <v>Financial Situation2</v>
      </c>
      <c r="F300" s="86" t="s">
        <v>777</v>
      </c>
      <c r="G300" s="242">
        <v>0.54912413793103454</v>
      </c>
      <c r="H300" s="245">
        <v>103.15273960342222</v>
      </c>
    </row>
    <row r="301" spans="1:8">
      <c r="A301" s="86" t="str">
        <v>finsit_even</v>
      </c>
      <c r="B301" s="239">
        <v>300</v>
      </c>
      <c r="C301" s="86" t="s">
        <v>774</v>
      </c>
      <c r="D301" s="241">
        <f>COUNTIF($C$1:$C301,C301)</f>
        <v>3</v>
      </c>
      <c r="E301" s="241" t="str">
        <f t="shared" si="24"/>
        <v>Financial Situation3</v>
      </c>
      <c r="F301" s="86" t="s">
        <v>779</v>
      </c>
      <c r="G301" s="242">
        <v>0.25537931034482764</v>
      </c>
      <c r="H301" s="245">
        <v>87.894955476895348</v>
      </c>
    </row>
    <row r="302" spans="1:8">
      <c r="A302" s="86" t="str">
        <v>finsit_debt</v>
      </c>
      <c r="B302" s="239">
        <v>301</v>
      </c>
      <c r="C302" s="86" t="s">
        <v>774</v>
      </c>
      <c r="D302" s="241">
        <f>COUNTIF($C$1:$C302,C302)</f>
        <v>4</v>
      </c>
      <c r="E302" s="241" t="str">
        <f t="shared" si="24"/>
        <v>Financial Situation4</v>
      </c>
      <c r="F302" s="86" t="s">
        <v>781</v>
      </c>
      <c r="G302" s="242">
        <v>6.7234482758620706E-2</v>
      </c>
      <c r="H302" s="245">
        <v>104.12488662764834</v>
      </c>
    </row>
    <row r="303" spans="1:8">
      <c r="A303" s="86" t="str">
        <v>smartband</v>
      </c>
      <c r="B303" s="239">
        <v>302</v>
      </c>
      <c r="C303" s="86" t="s">
        <v>783</v>
      </c>
      <c r="D303" s="241">
        <f>COUNTIF($C$1:$C303,C303)</f>
        <v>1</v>
      </c>
      <c r="E303" s="241" t="str">
        <f t="shared" si="24"/>
        <v>Contactless1</v>
      </c>
      <c r="F303" s="86" t="s">
        <v>784</v>
      </c>
      <c r="G303" s="242">
        <v>0.13917931034482758</v>
      </c>
      <c r="H303" s="245">
        <v>106.86958093718385</v>
      </c>
    </row>
    <row r="304" spans="1:8">
      <c r="A304" s="86" t="str">
        <v>cur_contless</v>
      </c>
      <c r="B304" s="239">
        <v>303</v>
      </c>
      <c r="C304" s="86" t="s">
        <v>783</v>
      </c>
      <c r="D304" s="241">
        <f>COUNTIF($C$1:$C304,C304)</f>
        <v>2</v>
      </c>
      <c r="E304" s="241" t="str">
        <f t="shared" si="24"/>
        <v>Contactless2</v>
      </c>
      <c r="F304" s="86" t="s">
        <v>786</v>
      </c>
      <c r="G304" s="242">
        <v>0.61353793103448273</v>
      </c>
      <c r="H304" s="245">
        <v>101.8163033322425</v>
      </c>
    </row>
    <row r="305" spans="1:8">
      <c r="A305" s="86" t="str">
        <v>CDS_1PLUS</v>
      </c>
      <c r="B305" s="239">
        <v>304</v>
      </c>
      <c r="C305" s="86" t="s">
        <v>788</v>
      </c>
      <c r="D305" s="241">
        <f>COUNTIF($C$1:$C305,C305)</f>
        <v>1</v>
      </c>
      <c r="E305" s="241" t="str">
        <f t="shared" si="24"/>
        <v>Credit Cards1</v>
      </c>
      <c r="F305" s="86" t="s">
        <v>789</v>
      </c>
      <c r="G305" s="242">
        <v>0.60631034482758628</v>
      </c>
      <c r="H305" s="245">
        <v>113.36786007224748</v>
      </c>
    </row>
    <row r="306" spans="1:8">
      <c r="A306" s="86" t="str">
        <v>CDS_2PLUS</v>
      </c>
      <c r="B306" s="239">
        <v>305</v>
      </c>
      <c r="C306" s="86" t="s">
        <v>788</v>
      </c>
      <c r="D306" s="241">
        <f>COUNTIF($C$1:$C306,C306)</f>
        <v>2</v>
      </c>
      <c r="E306" s="241" t="str">
        <f t="shared" si="24"/>
        <v>Credit Cards2</v>
      </c>
      <c r="F306" s="86" t="s">
        <v>791</v>
      </c>
      <c r="G306" s="242">
        <v>0.26415172413793103</v>
      </c>
      <c r="H306" s="245">
        <v>120.11914864040882</v>
      </c>
    </row>
    <row r="307" spans="1:8">
      <c r="A307" s="86" t="str">
        <v>CDS_SPE500PLUS</v>
      </c>
      <c r="B307" s="239">
        <v>306</v>
      </c>
      <c r="C307" s="86" t="s">
        <v>788</v>
      </c>
      <c r="D307" s="241">
        <f>COUNTIF($C$1:$C307,C307)</f>
        <v>3</v>
      </c>
      <c r="E307" s="241" t="str">
        <f t="shared" si="24"/>
        <v>Credit Cards3</v>
      </c>
      <c r="F307" s="86" t="s">
        <v>793</v>
      </c>
      <c r="G307" s="242">
        <v>0.17414482758620692</v>
      </c>
      <c r="H307" s="245">
        <v>124.61254614524474</v>
      </c>
    </row>
    <row r="308" spans="1:8">
      <c r="A308" s="86" t="str">
        <v>CDS_USE6T1M</v>
      </c>
      <c r="B308" s="239">
        <v>307</v>
      </c>
      <c r="C308" s="86" t="s">
        <v>788</v>
      </c>
      <c r="D308" s="241">
        <f>COUNTIF($C$1:$C308,C308)</f>
        <v>4</v>
      </c>
      <c r="E308" s="241" t="str">
        <f t="shared" si="24"/>
        <v>Credit Cards4</v>
      </c>
      <c r="F308" s="86" t="s">
        <v>795</v>
      </c>
      <c r="G308" s="242">
        <v>0.25610344827586212</v>
      </c>
      <c r="H308" s="245">
        <v>122.18091495540413</v>
      </c>
    </row>
    <row r="309" spans="1:8">
      <c r="A309" s="86" t="str">
        <v>CDS_REVOL</v>
      </c>
      <c r="B309" s="239">
        <v>308</v>
      </c>
      <c r="C309" s="86" t="s">
        <v>788</v>
      </c>
      <c r="D309" s="241">
        <f>COUNTIF($C$1:$C309,C309)</f>
        <v>5</v>
      </c>
      <c r="E309" s="241" t="str">
        <f t="shared" si="24"/>
        <v>Credit Cards5</v>
      </c>
      <c r="F309" s="86" t="s">
        <v>797</v>
      </c>
      <c r="G309" s="242">
        <v>8.0910344827586203E-2</v>
      </c>
      <c r="H309" s="245">
        <v>99.155314246167464</v>
      </c>
    </row>
    <row r="310" spans="1:8">
      <c r="A310" s="86" t="str">
        <v>CDS_TRANS</v>
      </c>
      <c r="B310" s="239">
        <v>309</v>
      </c>
      <c r="C310" s="86" t="s">
        <v>788</v>
      </c>
      <c r="D310" s="241">
        <f>COUNTIF($C$1:$C310,C310)</f>
        <v>6</v>
      </c>
      <c r="E310" s="241" t="str">
        <f t="shared" si="24"/>
        <v>Credit Cards6</v>
      </c>
      <c r="F310" s="86" t="s">
        <v>799</v>
      </c>
      <c r="G310" s="242">
        <v>0.46515172413793104</v>
      </c>
      <c r="H310" s="245">
        <v>120.34878861692002</v>
      </c>
    </row>
    <row r="311" spans="1:8">
      <c r="A311" s="86" t="str">
        <v>ca_have</v>
      </c>
      <c r="B311" s="239">
        <v>310</v>
      </c>
      <c r="C311" s="86" t="s">
        <v>801</v>
      </c>
      <c r="D311" s="241">
        <f>COUNTIF($C$1:$C311,C311)</f>
        <v>1</v>
      </c>
      <c r="E311" s="241" t="str">
        <f t="shared" si="24"/>
        <v>Current account, Savings and Investments1</v>
      </c>
      <c r="F311" s="86" t="s">
        <v>802</v>
      </c>
      <c r="G311" s="242">
        <v>0.90107586206896551</v>
      </c>
      <c r="H311" s="245">
        <v>99.870486572479905</v>
      </c>
    </row>
    <row r="312" spans="1:8">
      <c r="A312" s="86" t="str">
        <v>sv_have</v>
      </c>
      <c r="B312" s="239">
        <v>311</v>
      </c>
      <c r="C312" s="86" t="s">
        <v>801</v>
      </c>
      <c r="D312" s="241">
        <f>COUNTIF($C$1:$C312,C312)</f>
        <v>2</v>
      </c>
      <c r="E312" s="241" t="str">
        <f t="shared" si="24"/>
        <v>Current account, Savings and Investments2</v>
      </c>
      <c r="F312" s="86" t="s">
        <v>804</v>
      </c>
      <c r="G312" s="242">
        <v>0.63522068965517253</v>
      </c>
      <c r="H312" s="245">
        <v>109.45557201115012</v>
      </c>
    </row>
    <row r="313" spans="1:8">
      <c r="A313" s="86" t="str">
        <v>unreg_have</v>
      </c>
      <c r="B313" s="239">
        <v>312</v>
      </c>
      <c r="C313" s="86" t="s">
        <v>801</v>
      </c>
      <c r="D313" s="241">
        <f>COUNTIF($C$1:$C313,C313)</f>
        <v>3</v>
      </c>
      <c r="E313" s="241" t="str">
        <f t="shared" si="24"/>
        <v>Current account, Savings and Investments3</v>
      </c>
      <c r="F313" s="86" t="s">
        <v>806</v>
      </c>
      <c r="G313" s="242">
        <v>0.88537241379310339</v>
      </c>
      <c r="H313" s="245">
        <v>103.53254743774613</v>
      </c>
    </row>
    <row r="314" spans="1:8">
      <c r="A314" s="86" t="str">
        <v>reg_have</v>
      </c>
      <c r="B314" s="239">
        <v>313</v>
      </c>
      <c r="C314" s="86" t="s">
        <v>801</v>
      </c>
      <c r="D314" s="241">
        <f>COUNTIF($C$1:$C314,C314)</f>
        <v>4</v>
      </c>
      <c r="E314" s="241" t="str">
        <f t="shared" si="24"/>
        <v>Current account, Savings and Investments4</v>
      </c>
      <c r="F314" s="86" t="s">
        <v>808</v>
      </c>
      <c r="G314" s="242">
        <v>0.63513793103448268</v>
      </c>
      <c r="H314" s="245">
        <v>102.45529061879294</v>
      </c>
    </row>
    <row r="315" spans="1:8">
      <c r="A315" s="86" t="str">
        <v>SAV_INSTANT</v>
      </c>
      <c r="B315" s="239">
        <v>314</v>
      </c>
      <c r="C315" s="86" t="s">
        <v>801</v>
      </c>
      <c r="D315" s="241">
        <f>COUNTIF($C$1:$C315,C315)</f>
        <v>5</v>
      </c>
      <c r="E315" s="241" t="str">
        <f t="shared" si="24"/>
        <v>Current account, Savings and Investments5</v>
      </c>
      <c r="F315" s="86" t="s">
        <v>810</v>
      </c>
      <c r="G315" s="242">
        <v>0.46524827586206885</v>
      </c>
      <c r="H315" s="245">
        <v>107.4226329046532</v>
      </c>
    </row>
    <row r="316" spans="1:8">
      <c r="A316" s="86" t="str">
        <v>SAV_CASHISA</v>
      </c>
      <c r="B316" s="239">
        <v>315</v>
      </c>
      <c r="C316" s="86" t="s">
        <v>801</v>
      </c>
      <c r="D316" s="241">
        <f>COUNTIF($C$1:$C316,C316)</f>
        <v>6</v>
      </c>
      <c r="E316" s="241" t="str">
        <f t="shared" si="24"/>
        <v>Current account, Savings and Investments6</v>
      </c>
      <c r="F316" s="86" t="s">
        <v>812</v>
      </c>
      <c r="G316" s="242">
        <v>0.30289655172413793</v>
      </c>
      <c r="H316" s="245">
        <v>109.61613924714774</v>
      </c>
    </row>
    <row r="317" spans="1:8">
      <c r="A317" s="86" t="str">
        <v>INV_SHARESISA</v>
      </c>
      <c r="B317" s="239">
        <v>316</v>
      </c>
      <c r="C317" s="86" t="s">
        <v>801</v>
      </c>
      <c r="D317" s="241">
        <f>COUNTIF($C$1:$C317,C317)</f>
        <v>7</v>
      </c>
      <c r="E317" s="241" t="str">
        <f t="shared" si="24"/>
        <v>Current account, Savings and Investments7</v>
      </c>
      <c r="F317" s="86" t="s">
        <v>814</v>
      </c>
      <c r="G317" s="242">
        <v>0.13244827586206895</v>
      </c>
      <c r="H317" s="245">
        <v>124.60891224742845</v>
      </c>
    </row>
    <row r="318" spans="1:8">
      <c r="A318" s="86" t="str">
        <v>INV_UNITTRUST</v>
      </c>
      <c r="B318" s="239">
        <v>317</v>
      </c>
      <c r="C318" s="86" t="s">
        <v>801</v>
      </c>
      <c r="D318" s="241">
        <f>COUNTIF($C$1:$C318,C318)</f>
        <v>8</v>
      </c>
      <c r="E318" s="241" t="str">
        <f t="shared" si="24"/>
        <v>Current account, Savings and Investments8</v>
      </c>
      <c r="F318" s="86" t="s">
        <v>816</v>
      </c>
      <c r="G318" s="242">
        <v>1.7193103448275862E-2</v>
      </c>
      <c r="H318" s="245">
        <v>121.76442564707288</v>
      </c>
    </row>
    <row r="319" spans="1:8">
      <c r="A319" s="86" t="str">
        <v>INV_SHARES</v>
      </c>
      <c r="B319" s="239">
        <v>318</v>
      </c>
      <c r="C319" s="86" t="s">
        <v>801</v>
      </c>
      <c r="D319" s="241">
        <f>COUNTIF($C$1:$C319,C319)</f>
        <v>9</v>
      </c>
      <c r="E319" s="241" t="str">
        <f t="shared" si="24"/>
        <v>Current account, Savings and Investments9</v>
      </c>
      <c r="F319" s="86" t="s">
        <v>818</v>
      </c>
      <c r="G319" s="242">
        <v>0.12683448275862066</v>
      </c>
      <c r="H319" s="245">
        <v>128.88457640644623</v>
      </c>
    </row>
    <row r="320" spans="1:8">
      <c r="A320" s="86" t="str">
        <v>INV_BONDS</v>
      </c>
      <c r="B320" s="239">
        <v>319</v>
      </c>
      <c r="C320" s="86" t="s">
        <v>801</v>
      </c>
      <c r="D320" s="241">
        <f>COUNTIF($C$1:$C320,C320)</f>
        <v>10</v>
      </c>
      <c r="E320" s="241" t="str">
        <f t="shared" si="24"/>
        <v>Current account, Savings and Investments10</v>
      </c>
      <c r="F320" s="86" t="s">
        <v>820</v>
      </c>
      <c r="G320" s="242">
        <v>3.2296551724137937E-2</v>
      </c>
      <c r="H320" s="245">
        <v>120.1579131007035</v>
      </c>
    </row>
    <row r="321" spans="1:8">
      <c r="A321" s="86" t="str">
        <v>SAV_NATSAV</v>
      </c>
      <c r="B321" s="239">
        <v>320</v>
      </c>
      <c r="C321" s="86" t="s">
        <v>801</v>
      </c>
      <c r="D321" s="241">
        <f>COUNTIF($C$1:$C321,C321)</f>
        <v>11</v>
      </c>
      <c r="E321" s="241" t="str">
        <f t="shared" si="24"/>
        <v>Current account, Savings and Investments11</v>
      </c>
      <c r="F321" s="86" t="s">
        <v>822</v>
      </c>
      <c r="G321" s="242">
        <v>0.24833103448275859</v>
      </c>
      <c r="H321" s="245">
        <v>128.19730023637754</v>
      </c>
    </row>
    <row r="322" spans="1:8">
      <c r="A322" s="86" t="str">
        <v>INV_ANY</v>
      </c>
      <c r="B322" s="239">
        <v>321</v>
      </c>
      <c r="C322" s="86" t="s">
        <v>801</v>
      </c>
      <c r="D322" s="241">
        <f>COUNTIF($C$1:$C322,C322)</f>
        <v>12</v>
      </c>
      <c r="E322" s="241" t="str">
        <f t="shared" si="24"/>
        <v>Current account, Savings and Investments12</v>
      </c>
      <c r="F322" s="86" t="s">
        <v>824</v>
      </c>
      <c r="G322" s="242">
        <v>0.26075862068965516</v>
      </c>
      <c r="H322" s="245">
        <v>122.61914184062739</v>
      </c>
    </row>
    <row r="323" spans="1:8">
      <c r="A323" s="86" t="str">
        <v>INV_VAL6</v>
      </c>
      <c r="B323" s="239">
        <v>322</v>
      </c>
      <c r="C323" s="86" t="s">
        <v>801</v>
      </c>
      <c r="D323" s="241">
        <f>COUNTIF($C$1:$C323,C323)</f>
        <v>13</v>
      </c>
      <c r="E323" s="241" t="str">
        <f t="shared" ref="E323:E386" si="25">C323&amp;D323</f>
        <v>Current account, Savings and Investments13</v>
      </c>
      <c r="F323" s="86" t="s">
        <v>826</v>
      </c>
      <c r="G323" s="242">
        <v>8.5524137931034486E-2</v>
      </c>
      <c r="H323" s="245">
        <v>129.8460566356178</v>
      </c>
    </row>
    <row r="324" spans="1:8">
      <c r="A324" s="86" t="str">
        <v>SAV_VALA</v>
      </c>
      <c r="B324" s="239">
        <v>323</v>
      </c>
      <c r="C324" s="86" t="s">
        <v>801</v>
      </c>
      <c r="D324" s="241">
        <f>COUNTIF($C$1:$C324,C324)</f>
        <v>14</v>
      </c>
      <c r="E324" s="241" t="str">
        <f t="shared" si="25"/>
        <v>Current account, Savings and Investments14</v>
      </c>
      <c r="F324" s="86" t="s">
        <v>828</v>
      </c>
      <c r="G324" s="242">
        <v>0.12568275862068964</v>
      </c>
      <c r="H324" s="245">
        <v>95.500394383095141</v>
      </c>
    </row>
    <row r="325" spans="1:8">
      <c r="A325" s="86" t="str">
        <v>SAV_VAL3</v>
      </c>
      <c r="B325" s="239">
        <v>324</v>
      </c>
      <c r="C325" s="86" t="s">
        <v>801</v>
      </c>
      <c r="D325" s="241">
        <f>COUNTIF($C$1:$C325,C325)</f>
        <v>15</v>
      </c>
      <c r="E325" s="241" t="str">
        <f t="shared" si="25"/>
        <v>Current account, Savings and Investments15</v>
      </c>
      <c r="F325" s="86" t="s">
        <v>830</v>
      </c>
      <c r="G325" s="242">
        <v>0.10469655172413794</v>
      </c>
      <c r="H325" s="245">
        <v>99.045432166318975</v>
      </c>
    </row>
    <row r="326" spans="1:8">
      <c r="A326" s="86" t="str">
        <v>SAV_VAL4</v>
      </c>
      <c r="B326" s="239">
        <v>325</v>
      </c>
      <c r="C326" s="86" t="s">
        <v>801</v>
      </c>
      <c r="D326" s="241">
        <f>COUNTIF($C$1:$C326,C326)</f>
        <v>16</v>
      </c>
      <c r="E326" s="241" t="str">
        <f t="shared" si="25"/>
        <v>Current account, Savings and Investments16</v>
      </c>
      <c r="F326" s="86" t="s">
        <v>832</v>
      </c>
      <c r="G326" s="242">
        <v>0.1378344827586207</v>
      </c>
      <c r="H326" s="245">
        <v>107.88675025449727</v>
      </c>
    </row>
    <row r="327" spans="1:8">
      <c r="A327" s="86" t="str">
        <v>SAV_VALC</v>
      </c>
      <c r="B327" s="239">
        <v>326</v>
      </c>
      <c r="C327" s="86" t="s">
        <v>801</v>
      </c>
      <c r="D327" s="241">
        <f>COUNTIF($C$1:$C327,C327)</f>
        <v>17</v>
      </c>
      <c r="E327" s="241" t="str">
        <f t="shared" si="25"/>
        <v>Current account, Savings and Investments17</v>
      </c>
      <c r="F327" s="86" t="s">
        <v>834</v>
      </c>
      <c r="G327" s="242">
        <v>0.26679999999999993</v>
      </c>
      <c r="H327" s="245">
        <v>124.00386048642591</v>
      </c>
    </row>
    <row r="328" spans="1:8">
      <c r="A328" s="86" t="str">
        <v>LOA_HAS</v>
      </c>
      <c r="B328" s="239">
        <v>327</v>
      </c>
      <c r="C328" s="86" t="s">
        <v>836</v>
      </c>
      <c r="D328" s="241">
        <f>COUNTIF($C$1:$C328,C328)</f>
        <v>1</v>
      </c>
      <c r="E328" s="241" t="str">
        <f t="shared" si="25"/>
        <v>Loans1</v>
      </c>
      <c r="F328" s="86" t="s">
        <v>837</v>
      </c>
      <c r="G328" s="242">
        <v>0.12962758620689654</v>
      </c>
      <c r="H328" s="245">
        <v>105.05713097317717</v>
      </c>
    </row>
    <row r="329" spans="1:8">
      <c r="A329" s="86" t="str">
        <v>LOA_UNS</v>
      </c>
      <c r="B329" s="239">
        <v>328</v>
      </c>
      <c r="C329" s="86" t="s">
        <v>836</v>
      </c>
      <c r="D329" s="241">
        <f>COUNTIF($C$1:$C329,C329)</f>
        <v>2</v>
      </c>
      <c r="E329" s="241" t="str">
        <f t="shared" si="25"/>
        <v>Loans2</v>
      </c>
      <c r="F329" s="86" t="s">
        <v>839</v>
      </c>
      <c r="G329" s="242">
        <v>6.8124137931034487E-2</v>
      </c>
      <c r="H329" s="245">
        <v>102.14262942319499</v>
      </c>
    </row>
    <row r="330" spans="1:8">
      <c r="A330" s="86" t="str">
        <v>LOA_2PLUS</v>
      </c>
      <c r="B330" s="239">
        <v>329</v>
      </c>
      <c r="C330" s="86" t="s">
        <v>836</v>
      </c>
      <c r="D330" s="241">
        <f>COUNTIF($C$1:$C330,C330)</f>
        <v>3</v>
      </c>
      <c r="E330" s="241" t="str">
        <f t="shared" si="25"/>
        <v>Loans3</v>
      </c>
      <c r="F330" s="86" t="s">
        <v>841</v>
      </c>
      <c r="G330" s="242">
        <v>2.5751724137931035E-2</v>
      </c>
      <c r="H330" s="245">
        <v>102.82840114854959</v>
      </c>
    </row>
    <row r="331" spans="1:8">
      <c r="A331" s="86" t="str">
        <v>UNSECGT15K</v>
      </c>
      <c r="B331" s="239">
        <v>330</v>
      </c>
      <c r="C331" s="86" t="s">
        <v>836</v>
      </c>
      <c r="D331" s="241">
        <f>COUNTIF($C$1:$C331,C331)</f>
        <v>4</v>
      </c>
      <c r="E331" s="241" t="str">
        <f t="shared" si="25"/>
        <v>Loans4</v>
      </c>
      <c r="F331" s="86" t="s">
        <v>843</v>
      </c>
      <c r="G331" s="242">
        <v>1.3917241379310346E-2</v>
      </c>
      <c r="H331" s="245">
        <v>117.56447377530999</v>
      </c>
    </row>
    <row r="332" spans="1:8">
      <c r="A332" s="86" t="str">
        <v>PHLTH</v>
      </c>
      <c r="B332" s="239">
        <v>331</v>
      </c>
      <c r="C332" s="86" t="s">
        <v>845</v>
      </c>
      <c r="D332" s="241">
        <f>COUNTIF($C$1:$C332,C332)</f>
        <v>1</v>
      </c>
      <c r="E332" s="241" t="str">
        <f t="shared" si="25"/>
        <v>Insurance and Pensions1</v>
      </c>
      <c r="F332" s="86" t="s">
        <v>846</v>
      </c>
      <c r="G332" s="242">
        <v>4.8406896551724136E-2</v>
      </c>
      <c r="H332" s="245">
        <v>112.84572985582149</v>
      </c>
    </row>
    <row r="333" spans="1:8">
      <c r="A333" s="86" t="str">
        <v>CHLTH</v>
      </c>
      <c r="B333" s="239">
        <v>332</v>
      </c>
      <c r="C333" s="86" t="s">
        <v>845</v>
      </c>
      <c r="D333" s="241">
        <f>COUNTIF($C$1:$C333,C333)</f>
        <v>2</v>
      </c>
      <c r="E333" s="241" t="str">
        <f t="shared" si="25"/>
        <v>Insurance and Pensions2</v>
      </c>
      <c r="F333" s="86" t="s">
        <v>848</v>
      </c>
      <c r="G333" s="242">
        <v>4.5303448275862065E-2</v>
      </c>
      <c r="H333" s="245">
        <v>106.12156718683259</v>
      </c>
    </row>
    <row r="334" spans="1:8">
      <c r="A334" s="86" t="str">
        <v>LIF_ASSUR</v>
      </c>
      <c r="B334" s="239">
        <v>333</v>
      </c>
      <c r="C334" s="86" t="s">
        <v>845</v>
      </c>
      <c r="D334" s="241">
        <f>COUNTIF($C$1:$C334,C334)</f>
        <v>3</v>
      </c>
      <c r="E334" s="241" t="str">
        <f t="shared" si="25"/>
        <v>Insurance and Pensions3</v>
      </c>
      <c r="F334" s="86" t="s">
        <v>850</v>
      </c>
      <c r="G334" s="242">
        <v>0.34577241379310342</v>
      </c>
      <c r="H334" s="245">
        <v>101.50916233149671</v>
      </c>
    </row>
    <row r="335" spans="1:8">
      <c r="A335" s="86" t="str">
        <v>LIF_PROTECT</v>
      </c>
      <c r="B335" s="239">
        <v>334</v>
      </c>
      <c r="C335" s="86" t="s">
        <v>845</v>
      </c>
      <c r="D335" s="241">
        <f>COUNTIF($C$1:$C335,C335)</f>
        <v>4</v>
      </c>
      <c r="E335" s="241" t="str">
        <f t="shared" si="25"/>
        <v>Insurance and Pensions4</v>
      </c>
      <c r="F335" s="86" t="s">
        <v>852</v>
      </c>
      <c r="G335" s="242">
        <v>0.23873793103448279</v>
      </c>
      <c r="H335" s="245">
        <v>99.792005898150336</v>
      </c>
    </row>
    <row r="336" spans="1:8">
      <c r="A336" s="86" t="str">
        <v>PEN_CO</v>
      </c>
      <c r="B336" s="239">
        <v>335</v>
      </c>
      <c r="C336" s="86" t="s">
        <v>845</v>
      </c>
      <c r="D336" s="241">
        <f>COUNTIF($C$1:$C336,C336)</f>
        <v>5</v>
      </c>
      <c r="E336" s="241" t="str">
        <f t="shared" si="25"/>
        <v>Insurance and Pensions5</v>
      </c>
      <c r="F336" s="86" t="s">
        <v>854</v>
      </c>
      <c r="G336" s="242">
        <v>0.32445517241379312</v>
      </c>
      <c r="H336" s="245">
        <v>95.824517438826391</v>
      </c>
    </row>
    <row r="337" spans="1:8">
      <c r="A337" s="86" t="str">
        <v>PEN_PERS</v>
      </c>
      <c r="B337" s="239">
        <v>336</v>
      </c>
      <c r="C337" s="86" t="s">
        <v>845</v>
      </c>
      <c r="D337" s="241">
        <f>COUNTIF($C$1:$C337,C337)</f>
        <v>6</v>
      </c>
      <c r="E337" s="241" t="str">
        <f t="shared" si="25"/>
        <v>Insurance and Pensions6</v>
      </c>
      <c r="F337" s="86" t="s">
        <v>856</v>
      </c>
      <c r="G337" s="242">
        <v>6.655172413793102E-2</v>
      </c>
      <c r="H337" s="245">
        <v>108.3272100506976</v>
      </c>
    </row>
    <row r="338" spans="1:8">
      <c r="A338" s="86" t="str">
        <v>PEN_OTHER</v>
      </c>
      <c r="B338" s="239">
        <v>337</v>
      </c>
      <c r="C338" s="86" t="s">
        <v>845</v>
      </c>
      <c r="D338" s="241">
        <f>COUNTIF($C$1:$C338,C338)</f>
        <v>7</v>
      </c>
      <c r="E338" s="241" t="str">
        <f t="shared" si="25"/>
        <v>Insurance and Pensions7</v>
      </c>
      <c r="F338" s="86" t="s">
        <v>858</v>
      </c>
      <c r="G338" s="242">
        <v>0.1990965517241379</v>
      </c>
      <c r="H338" s="245">
        <v>107.53339263920405</v>
      </c>
    </row>
    <row r="339" spans="1:8">
      <c r="A339" s="86" t="str">
        <v>banktool</v>
      </c>
      <c r="B339" s="239">
        <v>338</v>
      </c>
      <c r="C339" s="86" t="s">
        <v>860</v>
      </c>
      <c r="D339" s="241">
        <f>COUNTIF($C$1:$C339,C339)</f>
        <v>1</v>
      </c>
      <c r="E339" s="241" t="str">
        <f t="shared" si="25"/>
        <v>FinTech1</v>
      </c>
      <c r="F339" s="86" t="s">
        <v>861</v>
      </c>
      <c r="G339" s="242">
        <v>5.5324137931034481E-2</v>
      </c>
      <c r="H339" s="245">
        <v>101.0470631128287</v>
      </c>
    </row>
    <row r="340" spans="1:8">
      <c r="A340" s="86" t="str">
        <v>mmgttool</v>
      </c>
      <c r="B340" s="239">
        <v>339</v>
      </c>
      <c r="C340" s="86" t="s">
        <v>860</v>
      </c>
      <c r="D340" s="241">
        <f>COUNTIF($C$1:$C340,C340)</f>
        <v>2</v>
      </c>
      <c r="E340" s="241" t="str">
        <f t="shared" si="25"/>
        <v>FinTech2</v>
      </c>
      <c r="F340" s="86" t="s">
        <v>863</v>
      </c>
      <c r="G340" s="242">
        <v>4.4558620689655173E-2</v>
      </c>
      <c r="H340" s="245">
        <v>96.123534724992837</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0.37409655172413792</v>
      </c>
      <c r="H341" s="245">
        <v>96.597929824985485</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0.40568965517241379</v>
      </c>
      <c r="H342" s="245">
        <v>104.70713172552888</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0.11460000000000001</v>
      </c>
      <c r="H343" s="245">
        <v>97.033413487589186</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4.8662068965517245E-2</v>
      </c>
      <c r="H344" s="245">
        <v>95.916599305137865</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5.7179310344827587E-2</v>
      </c>
      <c r="H345" s="245">
        <v>101.29933077435933</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0.13371724137931038</v>
      </c>
      <c r="H346" s="245">
        <v>93.352050844270266</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0.39153793103448276</v>
      </c>
      <c r="H347" s="245">
        <v>101.7097348494046</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0.22414482758620688</v>
      </c>
      <c r="H348" s="245">
        <v>106.52865734319082</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7.4262068965517264E-2</v>
      </c>
      <c r="H349" s="245">
        <v>88.380319888956024</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0.1762</v>
      </c>
      <c r="H350" s="245">
        <v>99.466878426416301</v>
      </c>
    </row>
    <row r="351" spans="1:8">
      <c r="A351" s="86" t="str">
        <v>reg_fac</v>
      </c>
      <c r="B351" s="239">
        <v>350</v>
      </c>
      <c r="C351" s="86" t="s">
        <v>883</v>
      </c>
      <c r="D351" s="241">
        <f>COUNTIF($C$1:$C351,C351)</f>
        <v>1</v>
      </c>
      <c r="E351" s="241" t="str">
        <f t="shared" si="25"/>
        <v>Arrange mortgage (% of all people with a mortgage)1</v>
      </c>
      <c r="F351" s="86" t="s">
        <v>867</v>
      </c>
      <c r="G351" s="242">
        <v>0.58971034482758622</v>
      </c>
      <c r="H351" s="245">
        <v>96.499964064199744</v>
      </c>
    </row>
    <row r="352" spans="1:8">
      <c r="A352" s="86" t="str">
        <v>reg_net</v>
      </c>
      <c r="B352" s="239">
        <v>351</v>
      </c>
      <c r="C352" s="86" t="s">
        <v>883</v>
      </c>
      <c r="D352" s="241">
        <f>COUNTIF($C$1:$C352,C352)</f>
        <v>2</v>
      </c>
      <c r="E352" s="241" t="str">
        <f t="shared" si="25"/>
        <v>Arrange mortgage (% of all people with a mortgage)2</v>
      </c>
      <c r="F352" s="86" t="s">
        <v>869</v>
      </c>
      <c r="G352" s="242">
        <v>0.11294482758620691</v>
      </c>
      <c r="H352" s="245">
        <v>110.22826410888041</v>
      </c>
    </row>
    <row r="353" spans="1:8">
      <c r="A353" s="86" t="str">
        <v>reg_pho</v>
      </c>
      <c r="B353" s="239">
        <v>352</v>
      </c>
      <c r="C353" s="86" t="s">
        <v>883</v>
      </c>
      <c r="D353" s="241">
        <f>COUNTIF($C$1:$C353,C353)</f>
        <v>3</v>
      </c>
      <c r="E353" s="241" t="str">
        <f t="shared" si="25"/>
        <v>Arrange mortgage (% of all people with a mortgage)3</v>
      </c>
      <c r="F353" s="86" t="s">
        <v>871</v>
      </c>
      <c r="G353" s="242">
        <v>0.19735172413793106</v>
      </c>
      <c r="H353" s="245">
        <v>105.30206944417877</v>
      </c>
    </row>
    <row r="354" spans="1:8">
      <c r="A354" s="86" t="str">
        <v>reg_pst</v>
      </c>
      <c r="B354" s="239">
        <v>353</v>
      </c>
      <c r="C354" s="86" t="s">
        <v>883</v>
      </c>
      <c r="D354" s="241">
        <f>COUNTIF($C$1:$C354,C354)</f>
        <v>4</v>
      </c>
      <c r="E354" s="241" t="str">
        <f t="shared" si="25"/>
        <v>Arrange mortgage (% of all people with a mortgage)4</v>
      </c>
      <c r="F354" s="86" t="s">
        <v>873</v>
      </c>
      <c r="G354" s="242">
        <v>5.9027586206896548E-2</v>
      </c>
      <c r="H354" s="245">
        <v>98.881626762331337</v>
      </c>
    </row>
    <row r="355" spans="1:8">
      <c r="A355" s="86" t="str">
        <v>reg_pcs</v>
      </c>
      <c r="B355" s="239">
        <v>354</v>
      </c>
      <c r="C355" s="86" t="s">
        <v>883</v>
      </c>
      <c r="D355" s="241">
        <f>COUNTIF($C$1:$C355,C355)</f>
        <v>5</v>
      </c>
      <c r="E355" s="241" t="str">
        <f t="shared" si="25"/>
        <v>Arrange mortgage (% of all people with a mortgage)5</v>
      </c>
      <c r="F355" s="86" t="s">
        <v>875</v>
      </c>
      <c r="G355" s="242">
        <v>9.2896551724137924E-3</v>
      </c>
      <c r="H355" s="245">
        <v>97.297150085256661</v>
      </c>
    </row>
    <row r="356" spans="1:8">
      <c r="A356" s="86" t="str">
        <v>reg_ifa</v>
      </c>
      <c r="B356" s="239">
        <v>355</v>
      </c>
      <c r="C356" s="86" t="s">
        <v>883</v>
      </c>
      <c r="D356" s="241">
        <f>COUNTIF($C$1:$C356,C356)</f>
        <v>6</v>
      </c>
      <c r="E356" s="241" t="str">
        <f t="shared" si="25"/>
        <v>Arrange mortgage (% of all people with a mortgage)6</v>
      </c>
      <c r="F356" s="86" t="s">
        <v>889</v>
      </c>
      <c r="G356" s="242">
        <v>3.1993103448275856E-2</v>
      </c>
      <c r="H356" s="245">
        <v>107.02800959056931</v>
      </c>
    </row>
    <row r="357" spans="1:8">
      <c r="A357" s="86" t="str">
        <v>manca_branch</v>
      </c>
      <c r="B357" s="239">
        <v>356</v>
      </c>
      <c r="C357" s="86" t="s">
        <v>891</v>
      </c>
      <c r="D357" s="241">
        <f>COUNTIF($C$1:$C357,C357)</f>
        <v>1</v>
      </c>
      <c r="E357" s="241" t="str">
        <f t="shared" si="25"/>
        <v>Manage current account1</v>
      </c>
      <c r="F357" s="86" t="s">
        <v>892</v>
      </c>
      <c r="G357" s="242">
        <v>0.56493103448275861</v>
      </c>
      <c r="H357" s="245">
        <v>98.37778819482601</v>
      </c>
    </row>
    <row r="358" spans="1:8">
      <c r="A358" s="86" t="str">
        <v>manca_net</v>
      </c>
      <c r="B358" s="239">
        <v>357</v>
      </c>
      <c r="C358" s="86" t="s">
        <v>891</v>
      </c>
      <c r="D358" s="241">
        <f>COUNTIF($C$1:$C358,C358)</f>
        <v>2</v>
      </c>
      <c r="E358" s="241" t="str">
        <f t="shared" si="25"/>
        <v>Manage current account2</v>
      </c>
      <c r="F358" s="86" t="s">
        <v>869</v>
      </c>
      <c r="G358" s="242">
        <v>0.61444827586206907</v>
      </c>
      <c r="H358" s="245">
        <v>104.47689217305881</v>
      </c>
    </row>
    <row r="359" spans="1:8">
      <c r="A359" s="86" t="str">
        <v>manca_mobnet</v>
      </c>
      <c r="B359" s="239">
        <v>358</v>
      </c>
      <c r="C359" s="86" t="s">
        <v>891</v>
      </c>
      <c r="D359" s="241">
        <f>COUNTIF($C$1:$C359,C359)</f>
        <v>3</v>
      </c>
      <c r="E359" s="241" t="str">
        <f t="shared" si="25"/>
        <v>Manage current account3</v>
      </c>
      <c r="F359" s="86" t="s">
        <v>895</v>
      </c>
      <c r="G359" s="242">
        <v>0.37064827586206894</v>
      </c>
      <c r="H359" s="245">
        <v>98.841272248815201</v>
      </c>
    </row>
    <row r="360" spans="1:8">
      <c r="A360" s="86" t="str">
        <v>manca_fixnet</v>
      </c>
      <c r="B360" s="239">
        <v>359</v>
      </c>
      <c r="C360" s="86" t="s">
        <v>891</v>
      </c>
      <c r="D360" s="241">
        <f>COUNTIF($C$1:$C360,C360)</f>
        <v>4</v>
      </c>
      <c r="E360" s="241" t="str">
        <f t="shared" si="25"/>
        <v>Manage current account4</v>
      </c>
      <c r="F360" s="86" t="s">
        <v>897</v>
      </c>
      <c r="G360" s="242">
        <v>0.44703448275862073</v>
      </c>
      <c r="H360" s="245">
        <v>110.9717002368388</v>
      </c>
    </row>
    <row r="361" spans="1:8">
      <c r="A361" s="86" t="str">
        <v>manca_pho</v>
      </c>
      <c r="B361" s="239">
        <v>360</v>
      </c>
      <c r="C361" s="86" t="s">
        <v>891</v>
      </c>
      <c r="D361" s="241">
        <f>COUNTIF($C$1:$C361,C361)</f>
        <v>5</v>
      </c>
      <c r="E361" s="241" t="str">
        <f t="shared" si="25"/>
        <v>Manage current account5</v>
      </c>
      <c r="F361" s="86" t="s">
        <v>871</v>
      </c>
      <c r="G361" s="242">
        <v>7.1434482758620688E-2</v>
      </c>
      <c r="H361" s="245">
        <v>102.98720970727631</v>
      </c>
    </row>
    <row r="362" spans="1:8">
      <c r="A362" s="86" t="str">
        <v>manca_pst</v>
      </c>
      <c r="B362" s="239">
        <v>361</v>
      </c>
      <c r="C362" s="86" t="s">
        <v>891</v>
      </c>
      <c r="D362" s="241">
        <f>COUNTIF($C$1:$C362,C362)</f>
        <v>6</v>
      </c>
      <c r="E362" s="241" t="str">
        <f t="shared" si="25"/>
        <v>Manage current account6</v>
      </c>
      <c r="F362" s="86" t="s">
        <v>873</v>
      </c>
      <c r="G362" s="242">
        <v>0.24898620689655174</v>
      </c>
      <c r="H362" s="245">
        <v>97.829057790777782</v>
      </c>
    </row>
    <row r="363" spans="1:8">
      <c r="A363" s="86" t="str">
        <v>mansv_branch</v>
      </c>
      <c r="B363" s="239">
        <v>362</v>
      </c>
      <c r="C363" s="86" t="s">
        <v>901</v>
      </c>
      <c r="D363" s="241">
        <f>COUNTIF($C$1:$C363,C363)</f>
        <v>1</v>
      </c>
      <c r="E363" s="241" t="str">
        <f t="shared" si="25"/>
        <v>Manage savings account1</v>
      </c>
      <c r="F363" s="86" t="s">
        <v>892</v>
      </c>
      <c r="G363" s="242">
        <v>0.18498620689655174</v>
      </c>
      <c r="H363" s="245">
        <v>102.59716373432903</v>
      </c>
    </row>
    <row r="364" spans="1:8">
      <c r="A364" s="86" t="str">
        <v>mansv_net</v>
      </c>
      <c r="B364" s="239">
        <v>363</v>
      </c>
      <c r="C364" s="86" t="s">
        <v>901</v>
      </c>
      <c r="D364" s="241">
        <f>COUNTIF($C$1:$C364,C364)</f>
        <v>2</v>
      </c>
      <c r="E364" s="241" t="str">
        <f t="shared" si="25"/>
        <v>Manage savings account2</v>
      </c>
      <c r="F364" s="86" t="s">
        <v>869</v>
      </c>
      <c r="G364" s="242">
        <v>0.38394482758620685</v>
      </c>
      <c r="H364" s="245">
        <v>110.36367633940513</v>
      </c>
    </row>
    <row r="365" spans="1:8">
      <c r="A365" s="86" t="str">
        <v>mansv_mobnet</v>
      </c>
      <c r="B365" s="239">
        <v>364</v>
      </c>
      <c r="C365" s="86" t="s">
        <v>901</v>
      </c>
      <c r="D365" s="241">
        <f>COUNTIF($C$1:$C365,C365)</f>
        <v>3</v>
      </c>
      <c r="E365" s="241" t="str">
        <f t="shared" si="25"/>
        <v>Manage savings account3</v>
      </c>
      <c r="F365" s="86" t="s">
        <v>895</v>
      </c>
      <c r="G365" s="242">
        <v>0.19845517241379312</v>
      </c>
      <c r="H365" s="245">
        <v>103.36280848377702</v>
      </c>
    </row>
    <row r="366" spans="1:8">
      <c r="A366" s="86" t="str">
        <v>mansv_fixnet</v>
      </c>
      <c r="B366" s="239">
        <v>365</v>
      </c>
      <c r="C366" s="86" t="s">
        <v>901</v>
      </c>
      <c r="D366" s="241">
        <f>COUNTIF($C$1:$C366,C366)</f>
        <v>4</v>
      </c>
      <c r="E366" s="241" t="str">
        <f t="shared" si="25"/>
        <v>Manage savings account4</v>
      </c>
      <c r="F366" s="86" t="s">
        <v>897</v>
      </c>
      <c r="G366" s="242">
        <v>0.24747586206896552</v>
      </c>
      <c r="H366" s="245">
        <v>116.15409674952042</v>
      </c>
    </row>
    <row r="367" spans="1:8">
      <c r="A367" s="86" t="str">
        <v>mansv_pho</v>
      </c>
      <c r="B367" s="239">
        <v>366</v>
      </c>
      <c r="C367" s="86" t="s">
        <v>901</v>
      </c>
      <c r="D367" s="241">
        <f>COUNTIF($C$1:$C367,C367)</f>
        <v>5</v>
      </c>
      <c r="E367" s="241" t="str">
        <f t="shared" si="25"/>
        <v>Manage savings account5</v>
      </c>
      <c r="F367" s="86" t="s">
        <v>871</v>
      </c>
      <c r="G367" s="242">
        <v>8.1986206896551728E-2</v>
      </c>
      <c r="H367" s="245">
        <v>101.46655516898717</v>
      </c>
    </row>
    <row r="368" spans="1:8">
      <c r="A368" s="86" t="str">
        <v>mansv_pst</v>
      </c>
      <c r="B368" s="239">
        <v>367</v>
      </c>
      <c r="C368" s="86" t="s">
        <v>901</v>
      </c>
      <c r="D368" s="241">
        <f>COUNTIF($C$1:$C368,C368)</f>
        <v>6</v>
      </c>
      <c r="E368" s="241" t="str">
        <f t="shared" si="25"/>
        <v>Manage savings account6</v>
      </c>
      <c r="F368" s="86" t="s">
        <v>873</v>
      </c>
      <c r="G368" s="242">
        <v>0.11718620689655174</v>
      </c>
      <c r="H368" s="245">
        <v>108.96673104409156</v>
      </c>
    </row>
    <row r="369" spans="1:8">
      <c r="A369" s="86" t="str">
        <v>actmanca_branch</v>
      </c>
      <c r="B369" s="239">
        <v>368</v>
      </c>
      <c r="C369" s="86" t="s">
        <v>908</v>
      </c>
      <c r="D369" s="241">
        <f>COUNTIF($C$1:$C369,C369)</f>
        <v>1</v>
      </c>
      <c r="E369" s="241" t="str">
        <f t="shared" si="25"/>
        <v>Actively manage current account1</v>
      </c>
      <c r="F369" s="86" t="s">
        <v>892</v>
      </c>
      <c r="G369" s="242">
        <v>3.1199999999999999E-2</v>
      </c>
      <c r="H369" s="245">
        <v>93.707360769170336</v>
      </c>
    </row>
    <row r="370" spans="1:8">
      <c r="A370" s="86" t="str">
        <v>actmanca_net</v>
      </c>
      <c r="B370" s="239">
        <v>369</v>
      </c>
      <c r="C370" s="86" t="s">
        <v>908</v>
      </c>
      <c r="D370" s="241">
        <f>COUNTIF($C$1:$C370,C370)</f>
        <v>2</v>
      </c>
      <c r="E370" s="241" t="str">
        <f t="shared" si="25"/>
        <v>Actively manage current account2</v>
      </c>
      <c r="F370" s="86" t="s">
        <v>869</v>
      </c>
      <c r="G370" s="242">
        <v>0.38493103448275862</v>
      </c>
      <c r="H370" s="245">
        <v>103.38570750053773</v>
      </c>
    </row>
    <row r="371" spans="1:8">
      <c r="A371" s="86" t="str">
        <v>actmanca_mobnet</v>
      </c>
      <c r="B371" s="239">
        <v>370</v>
      </c>
      <c r="C371" s="86" t="s">
        <v>908</v>
      </c>
      <c r="D371" s="241">
        <f>COUNTIF($C$1:$C371,C371)</f>
        <v>3</v>
      </c>
      <c r="E371" s="241" t="str">
        <f t="shared" si="25"/>
        <v>Actively manage current account3</v>
      </c>
      <c r="F371" s="86" t="s">
        <v>895</v>
      </c>
      <c r="G371" s="242">
        <v>0.24057241379310343</v>
      </c>
      <c r="H371" s="245">
        <v>98.168370768377471</v>
      </c>
    </row>
    <row r="372" spans="1:8">
      <c r="A372" s="86" t="str">
        <v>actmanca_fixnet</v>
      </c>
      <c r="B372" s="239">
        <v>371</v>
      </c>
      <c r="C372" s="86" t="s">
        <v>908</v>
      </c>
      <c r="D372" s="241">
        <f>COUNTIF($C$1:$C372,C372)</f>
        <v>4</v>
      </c>
      <c r="E372" s="241" t="str">
        <f t="shared" si="25"/>
        <v>Actively manage current account4</v>
      </c>
      <c r="F372" s="86" t="s">
        <v>897</v>
      </c>
      <c r="G372" s="242">
        <v>0.17949655172413792</v>
      </c>
      <c r="H372" s="245">
        <v>111.78972527337663</v>
      </c>
    </row>
    <row r="373" spans="1:8">
      <c r="A373" s="86" t="str">
        <v>actmanca_pho</v>
      </c>
      <c r="B373" s="239">
        <v>372</v>
      </c>
      <c r="C373" s="86" t="s">
        <v>908</v>
      </c>
      <c r="D373" s="241">
        <f>COUNTIF($C$1:$C373,C373)</f>
        <v>5</v>
      </c>
      <c r="E373" s="241" t="str">
        <f t="shared" si="25"/>
        <v>Actively manage current account5</v>
      </c>
      <c r="F373" s="86" t="s">
        <v>871</v>
      </c>
      <c r="G373" s="242">
        <v>1.166896551724138E-2</v>
      </c>
      <c r="H373" s="245">
        <v>97.200295562600147</v>
      </c>
    </row>
    <row r="374" spans="1:8">
      <c r="A374" s="86" t="str">
        <v>P600T</v>
      </c>
      <c r="B374" s="239">
        <v>373</v>
      </c>
      <c r="C374" s="86" t="s">
        <v>914</v>
      </c>
      <c r="D374" s="241">
        <f>COUNTIF($C$1:$C374,C374)</f>
        <v>1</v>
      </c>
      <c r="E374" s="241" t="str">
        <f t="shared" si="25"/>
        <v>Expenditure per adult per week1</v>
      </c>
      <c r="F374" s="86" t="s">
        <v>915</v>
      </c>
      <c r="G374" s="242">
        <v>5.3576275862068972</v>
      </c>
      <c r="H374" s="245">
        <v>109.48355655494595</v>
      </c>
    </row>
    <row r="375" spans="1:8">
      <c r="A375" s="86" t="str">
        <v>P601T</v>
      </c>
      <c r="B375" s="239">
        <v>374</v>
      </c>
      <c r="C375" s="86" t="s">
        <v>914</v>
      </c>
      <c r="D375" s="241">
        <f>COUNTIF($C$1:$C375,C375)</f>
        <v>2</v>
      </c>
      <c r="E375" s="241" t="str">
        <f t="shared" si="25"/>
        <v>Expenditure per adult per week2</v>
      </c>
      <c r="F375" s="86" t="s">
        <v>917</v>
      </c>
      <c r="G375" s="242">
        <v>0.6475931034482757</v>
      </c>
      <c r="H375" s="245">
        <v>106.87572344955258</v>
      </c>
    </row>
    <row r="376" spans="1:8">
      <c r="A376" s="86" t="str">
        <v>ALC</v>
      </c>
      <c r="B376" s="239">
        <v>375</v>
      </c>
      <c r="C376" s="86" t="s">
        <v>914</v>
      </c>
      <c r="D376" s="241">
        <f>COUNTIF($C$1:$C376,C376)</f>
        <v>3</v>
      </c>
      <c r="E376" s="241" t="str">
        <f t="shared" si="25"/>
        <v>Expenditure per adult per week3</v>
      </c>
      <c r="F376" s="86" t="s">
        <v>919</v>
      </c>
      <c r="G376" s="242">
        <v>0.10188275862068968</v>
      </c>
      <c r="H376" s="245">
        <v>115.41714928208518</v>
      </c>
    </row>
    <row r="377" spans="1:8">
      <c r="A377" s="86" t="str">
        <v>TOB</v>
      </c>
      <c r="B377" s="239">
        <v>376</v>
      </c>
      <c r="C377" s="86" t="s">
        <v>914</v>
      </c>
      <c r="D377" s="241">
        <f>COUNTIF($C$1:$C377,C377)</f>
        <v>4</v>
      </c>
      <c r="E377" s="241" t="str">
        <f t="shared" si="25"/>
        <v>Expenditure per adult per week4</v>
      </c>
      <c r="F377" s="86" t="s">
        <v>921</v>
      </c>
      <c r="G377" s="242">
        <v>2.7400000000000001E-2</v>
      </c>
      <c r="H377" s="245">
        <v>74.075129729799201</v>
      </c>
    </row>
    <row r="378" spans="1:8">
      <c r="A378" s="86" t="str">
        <v>P603T</v>
      </c>
      <c r="B378" s="239">
        <v>377</v>
      </c>
      <c r="C378" s="86" t="s">
        <v>914</v>
      </c>
      <c r="D378" s="241">
        <f>COUNTIF($C$1:$C378,C378)</f>
        <v>5</v>
      </c>
      <c r="E378" s="241" t="str">
        <f t="shared" si="25"/>
        <v>Expenditure per adult per week5</v>
      </c>
      <c r="F378" s="86" t="s">
        <v>923</v>
      </c>
      <c r="G378" s="242">
        <v>0.26035172413793101</v>
      </c>
      <c r="H378" s="245">
        <v>107.33944159363746</v>
      </c>
    </row>
    <row r="379" spans="1:8">
      <c r="A379" s="86" t="str">
        <v>P604T</v>
      </c>
      <c r="B379" s="239">
        <v>378</v>
      </c>
      <c r="C379" s="86" t="s">
        <v>914</v>
      </c>
      <c r="D379" s="241">
        <f>COUNTIF($C$1:$C379,C379)</f>
        <v>6</v>
      </c>
      <c r="E379" s="241" t="str">
        <f t="shared" si="25"/>
        <v>Expenditure per adult per week6</v>
      </c>
      <c r="F379" s="86" t="s">
        <v>925</v>
      </c>
      <c r="G379" s="242">
        <v>0.65865517241379312</v>
      </c>
      <c r="H379" s="245">
        <v>93.836898810342547</v>
      </c>
    </row>
    <row r="380" spans="1:8">
      <c r="A380" s="86" t="str">
        <v>P605T</v>
      </c>
      <c r="B380" s="239">
        <v>379</v>
      </c>
      <c r="C380" s="86" t="s">
        <v>914</v>
      </c>
      <c r="D380" s="241">
        <f>COUNTIF($C$1:$C380,C380)</f>
        <v>7</v>
      </c>
      <c r="E380" s="241" t="str">
        <f t="shared" si="25"/>
        <v>Expenditure per adult per week7</v>
      </c>
      <c r="F380" s="86" t="s">
        <v>927</v>
      </c>
      <c r="G380" s="242">
        <v>0.46006206896551727</v>
      </c>
      <c r="H380" s="245">
        <v>114.99036134366895</v>
      </c>
    </row>
    <row r="381" spans="1:8">
      <c r="A381" s="86" t="str">
        <v>C61111</v>
      </c>
      <c r="B381" s="239">
        <v>380</v>
      </c>
      <c r="C381" s="86" t="s">
        <v>914</v>
      </c>
      <c r="D381" s="241">
        <f>COUNTIF($C$1:$C381,C381)</f>
        <v>8</v>
      </c>
      <c r="E381" s="241" t="str">
        <f t="shared" si="25"/>
        <v>Expenditure per adult per week8</v>
      </c>
      <c r="F381" s="86" t="s">
        <v>929</v>
      </c>
      <c r="G381" s="242">
        <v>2.3862068965517249E-3</v>
      </c>
      <c r="H381" s="245">
        <v>98.582487752604038</v>
      </c>
    </row>
    <row r="382" spans="1:8">
      <c r="A382" s="86" t="str">
        <v>C61112</v>
      </c>
      <c r="B382" s="239">
        <v>381</v>
      </c>
      <c r="C382" s="86" t="s">
        <v>914</v>
      </c>
      <c r="D382" s="241">
        <f>COUNTIF($C$1:$C382,C382)</f>
        <v>9</v>
      </c>
      <c r="E382" s="241" t="str">
        <f t="shared" si="25"/>
        <v>Expenditure per adult per week9</v>
      </c>
      <c r="F382" s="86" t="s">
        <v>931</v>
      </c>
      <c r="G382" s="242">
        <v>1.7827586206896555E-2</v>
      </c>
      <c r="H382" s="245">
        <v>113.67073800760674</v>
      </c>
    </row>
    <row r="383" spans="1:8">
      <c r="A383" s="86" t="str">
        <v>C61211</v>
      </c>
      <c r="B383" s="239">
        <v>382</v>
      </c>
      <c r="C383" s="86" t="s">
        <v>914</v>
      </c>
      <c r="D383" s="241">
        <f>COUNTIF($C$1:$C383,C383)</f>
        <v>10</v>
      </c>
      <c r="E383" s="241" t="str">
        <f t="shared" si="25"/>
        <v>Expenditure per adult per week10</v>
      </c>
      <c r="F383" s="86" t="s">
        <v>933</v>
      </c>
      <c r="G383" s="242">
        <v>2.1379310344827591E-3</v>
      </c>
      <c r="H383" s="245">
        <v>114.3305519713611</v>
      </c>
    </row>
    <row r="384" spans="1:8">
      <c r="A384" s="86" t="str">
        <v>C61311</v>
      </c>
      <c r="B384" s="239">
        <v>383</v>
      </c>
      <c r="C384" s="86" t="s">
        <v>914</v>
      </c>
      <c r="D384" s="241">
        <f>COUNTIF($C$1:$C384,C384)</f>
        <v>11</v>
      </c>
      <c r="E384" s="241" t="str">
        <f t="shared" si="25"/>
        <v>Expenditure per adult per week11</v>
      </c>
      <c r="F384" s="86" t="s">
        <v>935</v>
      </c>
      <c r="G384" s="242">
        <v>2.2903448275862073E-2</v>
      </c>
      <c r="H384" s="245">
        <v>130.02631766345488</v>
      </c>
    </row>
    <row r="385" spans="1:8">
      <c r="A385" s="86" t="str">
        <v>C61312</v>
      </c>
      <c r="B385" s="239">
        <v>384</v>
      </c>
      <c r="C385" s="86" t="s">
        <v>914</v>
      </c>
      <c r="D385" s="241">
        <f>COUNTIF($C$1:$C385,C385)</f>
        <v>12</v>
      </c>
      <c r="E385" s="241" t="str">
        <f t="shared" si="25"/>
        <v>Expenditure per adult per week12</v>
      </c>
      <c r="F385" s="86" t="s">
        <v>937</v>
      </c>
      <c r="G385" s="242">
        <v>1.1724137931034484E-4</v>
      </c>
      <c r="H385" s="245">
        <v>52.079840327437999</v>
      </c>
    </row>
    <row r="386" spans="1:8">
      <c r="A386" s="86" t="str">
        <v>C61313</v>
      </c>
      <c r="B386" s="239">
        <v>385</v>
      </c>
      <c r="C386" s="86" t="s">
        <v>914</v>
      </c>
      <c r="D386" s="241">
        <f>COUNTIF($C$1:$C386,C386)</f>
        <v>13</v>
      </c>
      <c r="E386" s="241" t="str">
        <f t="shared" si="25"/>
        <v>Expenditure per adult per week13</v>
      </c>
      <c r="F386" s="86" t="s">
        <v>939</v>
      </c>
      <c r="G386" s="242">
        <v>4.9172413793103463E-3</v>
      </c>
      <c r="H386" s="245">
        <v>112.75164270812942</v>
      </c>
    </row>
    <row r="387" spans="1:8">
      <c r="A387" s="86" t="str">
        <v>C62112</v>
      </c>
      <c r="B387" s="239">
        <v>386</v>
      </c>
      <c r="C387" s="86" t="s">
        <v>914</v>
      </c>
      <c r="D387" s="241">
        <f>COUNTIF($C$1:$C387,C387)</f>
        <v>14</v>
      </c>
      <c r="E387" s="241" t="str">
        <f t="shared" ref="E387:E450" si="26">C387&amp;D387</f>
        <v>Expenditure per adult per week14</v>
      </c>
      <c r="F387" s="86" t="s">
        <v>941</v>
      </c>
      <c r="G387" s="242">
        <v>2.6275862068965523E-3</v>
      </c>
      <c r="H387" s="245">
        <v>112.03802944844969</v>
      </c>
    </row>
    <row r="388" spans="1:8">
      <c r="A388" s="86" t="str">
        <v>C62113</v>
      </c>
      <c r="B388" s="239">
        <v>387</v>
      </c>
      <c r="C388" s="86" t="s">
        <v>914</v>
      </c>
      <c r="D388" s="241">
        <f>COUNTIF($C$1:$C388,C388)</f>
        <v>15</v>
      </c>
      <c r="E388" s="241" t="str">
        <f t="shared" si="26"/>
        <v>Expenditure per adult per week15</v>
      </c>
      <c r="F388" s="86" t="s">
        <v>943</v>
      </c>
      <c r="G388" s="242">
        <v>8.2758620689655173E-5</v>
      </c>
      <c r="H388" s="245">
        <v>49.277014658223386</v>
      </c>
    </row>
    <row r="389" spans="1:8">
      <c r="A389" s="86" t="str">
        <v>C62114</v>
      </c>
      <c r="B389" s="239">
        <v>388</v>
      </c>
      <c r="C389" s="86" t="s">
        <v>914</v>
      </c>
      <c r="D389" s="241">
        <f>COUNTIF($C$1:$C389,C389)</f>
        <v>16</v>
      </c>
      <c r="E389" s="241" t="str">
        <f t="shared" si="26"/>
        <v>Expenditure per adult per week16</v>
      </c>
      <c r="F389" s="86" t="s">
        <v>945</v>
      </c>
      <c r="G389" s="242">
        <v>1.6689655172413794E-3</v>
      </c>
      <c r="H389" s="245">
        <v>123.03858995951897</v>
      </c>
    </row>
    <row r="390" spans="1:8">
      <c r="A390" s="86" t="str">
        <v>C62211</v>
      </c>
      <c r="B390" s="239">
        <v>389</v>
      </c>
      <c r="C390" s="86" t="s">
        <v>914</v>
      </c>
      <c r="D390" s="241">
        <f>COUNTIF($C$1:$C390,C390)</f>
        <v>17</v>
      </c>
      <c r="E390" s="241" t="str">
        <f t="shared" si="26"/>
        <v>Expenditure per adult per week17</v>
      </c>
      <c r="F390" s="86" t="s">
        <v>947</v>
      </c>
      <c r="G390" s="242">
        <v>1.2110344827586206E-2</v>
      </c>
      <c r="H390" s="245">
        <v>115.94504321110153</v>
      </c>
    </row>
    <row r="391" spans="1:8">
      <c r="A391" s="86" t="str">
        <v>C62212</v>
      </c>
      <c r="B391" s="239">
        <v>390</v>
      </c>
      <c r="C391" s="86" t="s">
        <v>914</v>
      </c>
      <c r="D391" s="241">
        <f>COUNTIF($C$1:$C391,C391)</f>
        <v>18</v>
      </c>
      <c r="E391" s="241" t="str">
        <f t="shared" si="26"/>
        <v>Expenditure per adult per week18</v>
      </c>
      <c r="F391" s="86" t="s">
        <v>949</v>
      </c>
      <c r="G391" s="242">
        <v>1.8131034482758625E-2</v>
      </c>
      <c r="H391" s="245">
        <v>129.61677623896674</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9.3724137931034505E-3</v>
      </c>
      <c r="H393" s="245">
        <v>127.06295359020801</v>
      </c>
    </row>
    <row r="394" spans="1:8">
      <c r="A394" s="86" t="str">
        <v>C63111</v>
      </c>
      <c r="B394" s="239">
        <v>393</v>
      </c>
      <c r="C394" s="86" t="s">
        <v>914</v>
      </c>
      <c r="D394" s="241">
        <f>COUNTIF($C$1:$C394,C394)</f>
        <v>21</v>
      </c>
      <c r="E394" s="241" t="str">
        <f t="shared" si="26"/>
        <v>Expenditure per adult per week21</v>
      </c>
      <c r="F394" s="86" t="s">
        <v>955</v>
      </c>
      <c r="G394" s="242">
        <v>8.8965517241379314E-4</v>
      </c>
      <c r="H394" s="245">
        <v>117.45763017626231</v>
      </c>
    </row>
    <row r="395" spans="1:8">
      <c r="A395" s="86" t="str">
        <v>P607T</v>
      </c>
      <c r="B395" s="239">
        <v>394</v>
      </c>
      <c r="C395" s="86" t="s">
        <v>914</v>
      </c>
      <c r="D395" s="241">
        <f>COUNTIF($C$1:$C395,C395)</f>
        <v>22</v>
      </c>
      <c r="E395" s="241" t="str">
        <f t="shared" si="26"/>
        <v>Expenditure per adult per week22</v>
      </c>
      <c r="F395" s="86" t="s">
        <v>957</v>
      </c>
      <c r="G395" s="242">
        <v>0.95318620689655165</v>
      </c>
      <c r="H395" s="245">
        <v>116.52904850320385</v>
      </c>
    </row>
    <row r="396" spans="1:8">
      <c r="A396" s="86" t="str">
        <v>P608T</v>
      </c>
      <c r="B396" s="239">
        <v>395</v>
      </c>
      <c r="C396" s="86" t="s">
        <v>914</v>
      </c>
      <c r="D396" s="241">
        <f>COUNTIF($C$1:$C396,C396)</f>
        <v>23</v>
      </c>
      <c r="E396" s="241" t="str">
        <f t="shared" si="26"/>
        <v>Expenditure per adult per week23</v>
      </c>
      <c r="F396" s="86" t="s">
        <v>959</v>
      </c>
      <c r="G396" s="242">
        <v>0.17024827586206898</v>
      </c>
      <c r="H396" s="245">
        <v>102.38932462246237</v>
      </c>
    </row>
    <row r="397" spans="1:8">
      <c r="A397" s="86" t="str">
        <v>P609T</v>
      </c>
      <c r="B397" s="239">
        <v>396</v>
      </c>
      <c r="C397" s="86" t="s">
        <v>914</v>
      </c>
      <c r="D397" s="241">
        <f>COUNTIF($C$1:$C397,C397)</f>
        <v>24</v>
      </c>
      <c r="E397" s="241" t="str">
        <f t="shared" si="26"/>
        <v>Expenditure per adult per week24</v>
      </c>
      <c r="F397" s="86" t="s">
        <v>961</v>
      </c>
      <c r="G397" s="242">
        <v>0.89566896551724129</v>
      </c>
      <c r="H397" s="245">
        <v>116.55050330957897</v>
      </c>
    </row>
    <row r="398" spans="1:8">
      <c r="A398" s="86" t="str">
        <v>P610T</v>
      </c>
      <c r="B398" s="239">
        <v>397</v>
      </c>
      <c r="C398" s="86" t="s">
        <v>914</v>
      </c>
      <c r="D398" s="241">
        <f>COUNTIF($C$1:$C398,C398)</f>
        <v>25</v>
      </c>
      <c r="E398" s="241" t="str">
        <f t="shared" si="26"/>
        <v>Expenditure per adult per week25</v>
      </c>
      <c r="F398" s="86" t="s">
        <v>963</v>
      </c>
      <c r="G398" s="242">
        <v>7.4503448275862069E-2</v>
      </c>
      <c r="H398" s="245">
        <v>97.603738971477583</v>
      </c>
    </row>
    <row r="399" spans="1:8">
      <c r="A399" s="86" t="str">
        <v>P611T</v>
      </c>
      <c r="B399" s="239">
        <v>398</v>
      </c>
      <c r="C399" s="86" t="s">
        <v>914</v>
      </c>
      <c r="D399" s="241">
        <f>COUNTIF($C$1:$C399,C399)</f>
        <v>26</v>
      </c>
      <c r="E399" s="241" t="str">
        <f t="shared" si="26"/>
        <v>Expenditure per adult per week26</v>
      </c>
      <c r="F399" s="86" t="s">
        <v>965</v>
      </c>
      <c r="G399" s="242">
        <v>0.52106206896551721</v>
      </c>
      <c r="H399" s="245">
        <v>110.31403953318812</v>
      </c>
    </row>
    <row r="400" spans="1:8">
      <c r="A400" s="86" t="str">
        <v>P612T</v>
      </c>
      <c r="B400" s="239">
        <v>399</v>
      </c>
      <c r="C400" s="86" t="s">
        <v>914</v>
      </c>
      <c r="D400" s="241">
        <f>COUNTIF($C$1:$C400,C400)</f>
        <v>27</v>
      </c>
      <c r="E400" s="241" t="str">
        <f t="shared" si="26"/>
        <v>Expenditure per adult per week27</v>
      </c>
      <c r="F400" s="86" t="s">
        <v>967</v>
      </c>
      <c r="G400" s="242">
        <v>0.49144827586206902</v>
      </c>
      <c r="H400" s="245">
        <v>112.27355149551504</v>
      </c>
    </row>
    <row r="401" spans="1:8">
      <c r="A401" s="86" t="str">
        <v>WEBSPEND</v>
      </c>
      <c r="B401" s="239">
        <v>400</v>
      </c>
      <c r="C401" s="86" t="s">
        <v>914</v>
      </c>
      <c r="D401" s="241">
        <f>COUNTIF($C$1:$C401,C401)</f>
        <v>28</v>
      </c>
      <c r="E401" s="241" t="str">
        <f t="shared" si="26"/>
        <v>Expenditure per adult per week28</v>
      </c>
      <c r="F401" s="86" t="s">
        <v>969</v>
      </c>
      <c r="G401" s="242">
        <v>0.21572413793103448</v>
      </c>
      <c r="H401" s="245">
        <v>115.14287203890522</v>
      </c>
    </row>
    <row r="402" spans="1:8">
      <c r="A402" s="86" t="str">
        <v>onlineuse12</v>
      </c>
      <c r="B402" s="239">
        <v>401</v>
      </c>
      <c r="C402" s="86" t="s">
        <v>972</v>
      </c>
      <c r="D402" s="241">
        <f>COUNTIF($C$1:$C402,C402)</f>
        <v>1</v>
      </c>
      <c r="E402" s="241" t="str">
        <f t="shared" si="26"/>
        <v>Internet Access: Overall1</v>
      </c>
      <c r="F402" s="86" t="s">
        <v>973</v>
      </c>
      <c r="G402" s="242">
        <v>0.91766896551724142</v>
      </c>
      <c r="H402" s="245">
        <v>102.18477011790313</v>
      </c>
    </row>
    <row r="403" spans="1:8">
      <c r="A403" s="86" t="str">
        <v>onlineuse5</v>
      </c>
      <c r="B403" s="239">
        <v>402</v>
      </c>
      <c r="C403" s="86" t="s">
        <v>972</v>
      </c>
      <c r="D403" s="241">
        <f>COUNTIF($C$1:$C403,C403)</f>
        <v>2</v>
      </c>
      <c r="E403" s="241" t="str">
        <f t="shared" si="26"/>
        <v>Internet Access: Overall2</v>
      </c>
      <c r="F403" s="86" t="s">
        <v>975</v>
      </c>
      <c r="G403" s="242">
        <v>7.0206896551724129E-2</v>
      </c>
      <c r="H403" s="245">
        <v>80.080747227829903</v>
      </c>
    </row>
    <row r="404" spans="1:8">
      <c r="A404" s="86" t="str">
        <v>netfreq1</v>
      </c>
      <c r="B404" s="239">
        <v>403</v>
      </c>
      <c r="C404" s="86" t="s">
        <v>978</v>
      </c>
      <c r="D404" s="241">
        <f>COUNTIF($C$1:$C404,C404)</f>
        <v>1</v>
      </c>
      <c r="E404" s="241" t="str">
        <f t="shared" si="26"/>
        <v>Internet Access: Frequency1</v>
      </c>
      <c r="F404" s="86" t="s">
        <v>979</v>
      </c>
      <c r="G404" s="242">
        <v>2.4255172413793106E-2</v>
      </c>
      <c r="H404" s="245">
        <v>101.4408967748595</v>
      </c>
    </row>
    <row r="405" spans="1:8">
      <c r="A405" s="86" t="str">
        <v>netfreq2t10</v>
      </c>
      <c r="B405" s="239">
        <v>404</v>
      </c>
      <c r="C405" s="86" t="s">
        <v>978</v>
      </c>
      <c r="D405" s="241">
        <f>COUNTIF($C$1:$C405,C405)</f>
        <v>2</v>
      </c>
      <c r="E405" s="241" t="str">
        <f t="shared" si="26"/>
        <v>Internet Access: Frequency2</v>
      </c>
      <c r="F405" s="86" t="s">
        <v>981</v>
      </c>
      <c r="G405" s="242">
        <v>0.4172137931034483</v>
      </c>
      <c r="H405" s="245">
        <v>99.367986131474723</v>
      </c>
    </row>
    <row r="406" spans="1:8">
      <c r="A406" s="86" t="str">
        <v>netfreq10p</v>
      </c>
      <c r="B406" s="239">
        <v>405</v>
      </c>
      <c r="C406" s="86" t="s">
        <v>978</v>
      </c>
      <c r="D406" s="241">
        <f>COUNTIF($C$1:$C406,C406)</f>
        <v>3</v>
      </c>
      <c r="E406" s="241" t="str">
        <f t="shared" si="26"/>
        <v>Internet Access: Frequency3</v>
      </c>
      <c r="F406" s="86" t="s">
        <v>983</v>
      </c>
      <c r="G406" s="242">
        <v>0.47582068965517244</v>
      </c>
      <c r="H406" s="245">
        <v>104.77549042225847</v>
      </c>
    </row>
    <row r="407" spans="1:8">
      <c r="A407" s="86" t="str">
        <v>ONHOURS0</v>
      </c>
      <c r="B407" s="239">
        <v>406</v>
      </c>
      <c r="C407" s="86" t="s">
        <v>985</v>
      </c>
      <c r="D407" s="241">
        <f>COUNTIF($C$1:$C407,C407)</f>
        <v>1</v>
      </c>
      <c r="E407" s="241" t="str">
        <f t="shared" si="26"/>
        <v>Internet Access: Usage in Last Week1</v>
      </c>
      <c r="F407" s="86" t="s">
        <v>986</v>
      </c>
      <c r="G407" s="242">
        <v>9.1703448275862076E-2</v>
      </c>
      <c r="H407" s="245">
        <v>81.413833943699657</v>
      </c>
    </row>
    <row r="408" spans="1:8">
      <c r="A408" s="86" t="str">
        <v>ONHOURS1</v>
      </c>
      <c r="B408" s="239">
        <v>407</v>
      </c>
      <c r="C408" s="86" t="s">
        <v>985</v>
      </c>
      <c r="D408" s="241">
        <f>COUNTIF($C$1:$C408,C408)</f>
        <v>2</v>
      </c>
      <c r="E408" s="241" t="str">
        <f t="shared" si="26"/>
        <v>Internet Access: Usage in Last Week2</v>
      </c>
      <c r="F408" s="86" t="s">
        <v>988</v>
      </c>
      <c r="G408" s="242">
        <v>9.6365517241379303E-2</v>
      </c>
      <c r="H408" s="245">
        <v>105.26406303529951</v>
      </c>
    </row>
    <row r="409" spans="1:8">
      <c r="A409" s="86" t="str">
        <v>ONHOURS2</v>
      </c>
      <c r="B409" s="239">
        <v>408</v>
      </c>
      <c r="C409" s="86" t="s">
        <v>985</v>
      </c>
      <c r="D409" s="241">
        <f>COUNTIF($C$1:$C409,C409)</f>
        <v>3</v>
      </c>
      <c r="E409" s="241" t="str">
        <f t="shared" si="26"/>
        <v>Internet Access: Usage in Last Week3</v>
      </c>
      <c r="F409" s="86" t="s">
        <v>990</v>
      </c>
      <c r="G409" s="242">
        <v>0.2404689655172414</v>
      </c>
      <c r="H409" s="245">
        <v>97.627624945496123</v>
      </c>
    </row>
    <row r="410" spans="1:8">
      <c r="A410" s="86" t="str">
        <v>ONHOURS3</v>
      </c>
      <c r="B410" s="239">
        <v>409</v>
      </c>
      <c r="C410" s="86" t="s">
        <v>985</v>
      </c>
      <c r="D410" s="241">
        <f>COUNTIF($C$1:$C410,C410)</f>
        <v>4</v>
      </c>
      <c r="E410" s="241" t="str">
        <f t="shared" si="26"/>
        <v>Internet Access: Usage in Last Week4</v>
      </c>
      <c r="F410" s="86" t="s">
        <v>992</v>
      </c>
      <c r="G410" s="242">
        <v>0.27006206896551721</v>
      </c>
      <c r="H410" s="245">
        <v>103.64785410001748</v>
      </c>
    </row>
    <row r="411" spans="1:8">
      <c r="A411" s="86" t="str">
        <v>ONHOURS4</v>
      </c>
      <c r="B411" s="239">
        <v>410</v>
      </c>
      <c r="C411" s="86" t="s">
        <v>985</v>
      </c>
      <c r="D411" s="241">
        <f>COUNTIF($C$1:$C411,C411)</f>
        <v>5</v>
      </c>
      <c r="E411" s="241" t="str">
        <f t="shared" si="26"/>
        <v>Internet Access: Usage in Last Week5</v>
      </c>
      <c r="F411" s="86" t="s">
        <v>994</v>
      </c>
      <c r="G411" s="242">
        <v>0.30068275862068966</v>
      </c>
      <c r="H411" s="245">
        <v>104.20818689664431</v>
      </c>
    </row>
    <row r="412" spans="1:8">
      <c r="A412" s="86" t="str">
        <v>TECH18</v>
      </c>
      <c r="B412" s="239">
        <v>411</v>
      </c>
      <c r="C412" s="86" t="s">
        <v>996</v>
      </c>
      <c r="D412" s="241">
        <f>COUNTIF($C$1:$C412,C412)</f>
        <v>1</v>
      </c>
      <c r="E412" s="241" t="str">
        <f t="shared" si="26"/>
        <v>Technology at Home1</v>
      </c>
      <c r="F412" s="86" t="s">
        <v>997</v>
      </c>
      <c r="G412" s="242">
        <v>8.3703448275862069E-2</v>
      </c>
      <c r="H412" s="245">
        <v>107.33551493678144</v>
      </c>
    </row>
    <row r="413" spans="1:8">
      <c r="A413" s="86" t="str">
        <v>TECH19</v>
      </c>
      <c r="B413" s="239">
        <v>412</v>
      </c>
      <c r="C413" s="86" t="s">
        <v>996</v>
      </c>
      <c r="D413" s="241">
        <f>COUNTIF($C$1:$C413,C413)</f>
        <v>2</v>
      </c>
      <c r="E413" s="241" t="str">
        <f t="shared" si="26"/>
        <v>Technology at Home2</v>
      </c>
      <c r="F413" s="86" t="s">
        <v>999</v>
      </c>
      <c r="G413" s="242">
        <v>0.21820000000000003</v>
      </c>
      <c r="H413" s="245">
        <v>96.382928305305995</v>
      </c>
    </row>
    <row r="414" spans="1:8">
      <c r="A414" s="86" t="str">
        <v>mobhas</v>
      </c>
      <c r="B414" s="239">
        <v>413</v>
      </c>
      <c r="C414" s="86" t="s">
        <v>1002</v>
      </c>
      <c r="D414" s="241">
        <f>COUNTIF($C$1:$C414,C414)</f>
        <v>1</v>
      </c>
      <c r="E414" s="241" t="str">
        <f t="shared" si="26"/>
        <v>Mobile phone1</v>
      </c>
      <c r="F414" s="86" t="s">
        <v>1003</v>
      </c>
      <c r="G414" s="242">
        <v>0.89587586206896541</v>
      </c>
      <c r="H414" s="245">
        <v>100.75488569376618</v>
      </c>
    </row>
    <row r="415" spans="1:8">
      <c r="A415" s="86" t="str">
        <v>mob_smart</v>
      </c>
      <c r="B415" s="239">
        <v>414</v>
      </c>
      <c r="C415" s="86" t="s">
        <v>1002</v>
      </c>
      <c r="D415" s="241">
        <f>COUNTIF($C$1:$C415,C415)</f>
        <v>2</v>
      </c>
      <c r="E415" s="241" t="str">
        <f t="shared" si="26"/>
        <v>Mobile phone2</v>
      </c>
      <c r="F415" s="86" t="s">
        <v>1005</v>
      </c>
      <c r="G415" s="242">
        <v>0.7461103448275862</v>
      </c>
      <c r="H415" s="245">
        <v>100.79513452068463</v>
      </c>
    </row>
    <row r="416" spans="1:8">
      <c r="A416" s="86" t="str">
        <v>ips_iphone</v>
      </c>
      <c r="B416" s="239">
        <v>415</v>
      </c>
      <c r="C416" s="86" t="s">
        <v>1002</v>
      </c>
      <c r="D416" s="241">
        <f>COUNTIF($C$1:$C416,C416)</f>
        <v>3</v>
      </c>
      <c r="E416" s="241" t="str">
        <f t="shared" si="26"/>
        <v>Mobile phone3</v>
      </c>
      <c r="F416" s="86" t="s">
        <v>1007</v>
      </c>
      <c r="G416" s="242">
        <v>0.32986206896551717</v>
      </c>
      <c r="H416" s="245">
        <v>104.74608650918083</v>
      </c>
    </row>
    <row r="417" spans="1:8">
      <c r="A417" s="86" t="str">
        <v>TECH29</v>
      </c>
      <c r="B417" s="239">
        <v>416</v>
      </c>
      <c r="C417" s="86" t="s">
        <v>1009</v>
      </c>
      <c r="D417" s="241">
        <f>COUNTIF($C$1:$C417,C417)</f>
        <v>1</v>
      </c>
      <c r="E417" s="241" t="str">
        <f t="shared" si="26"/>
        <v>Tablet Devices1</v>
      </c>
      <c r="F417" s="86" t="s">
        <v>1010</v>
      </c>
      <c r="G417" s="242">
        <v>0.50460689655172419</v>
      </c>
      <c r="H417" s="245">
        <v>106.60540507418898</v>
      </c>
    </row>
    <row r="418" spans="1:8">
      <c r="A418" s="86" t="str">
        <v>socmed_lessthanmonthly</v>
      </c>
      <c r="B418" s="239">
        <v>417</v>
      </c>
      <c r="C418" s="86" t="s">
        <v>1012</v>
      </c>
      <c r="D418" s="241">
        <f>COUNTIF($C$1:$C418,C418)</f>
        <v>1</v>
      </c>
      <c r="E418" s="241" t="str">
        <f t="shared" si="26"/>
        <v>Overall Social Media Activity1</v>
      </c>
      <c r="F418" s="86" t="s">
        <v>1013</v>
      </c>
      <c r="G418" s="242">
        <v>3.7613793103448277E-2</v>
      </c>
      <c r="H418" s="245">
        <v>103.61467261527073</v>
      </c>
    </row>
    <row r="419" spans="1:8">
      <c r="A419" s="86" t="str">
        <v>socmed_lessthanweekly</v>
      </c>
      <c r="B419" s="239">
        <v>418</v>
      </c>
      <c r="C419" s="86" t="s">
        <v>1012</v>
      </c>
      <c r="D419" s="241">
        <f>COUNTIF($C$1:$C419,C419)</f>
        <v>2</v>
      </c>
      <c r="E419" s="241" t="str">
        <f t="shared" si="26"/>
        <v>Overall Social Media Activity2</v>
      </c>
      <c r="F419" s="86" t="s">
        <v>1015</v>
      </c>
      <c r="G419" s="242">
        <v>5.3255172413793093E-2</v>
      </c>
      <c r="H419" s="245">
        <v>104.48287282136081</v>
      </c>
    </row>
    <row r="420" spans="1:8">
      <c r="A420" s="86" t="str">
        <v>socmed_weekly</v>
      </c>
      <c r="B420" s="239">
        <v>419</v>
      </c>
      <c r="C420" s="86" t="s">
        <v>1012</v>
      </c>
      <c r="D420" s="241">
        <f>COUNTIF($C$1:$C420,C420)</f>
        <v>3</v>
      </c>
      <c r="E420" s="241" t="str">
        <f t="shared" si="26"/>
        <v>Overall Social Media Activity3</v>
      </c>
      <c r="F420" s="86" t="s">
        <v>1017</v>
      </c>
      <c r="G420" s="242">
        <v>0.16514482758620688</v>
      </c>
      <c r="H420" s="245">
        <v>106.26765142254895</v>
      </c>
    </row>
    <row r="421" spans="1:8">
      <c r="A421" s="86" t="str">
        <v>socmed_daily</v>
      </c>
      <c r="B421" s="239">
        <v>420</v>
      </c>
      <c r="C421" s="86" t="s">
        <v>1012</v>
      </c>
      <c r="D421" s="241">
        <f>COUNTIF($C$1:$C421,C421)</f>
        <v>4</v>
      </c>
      <c r="E421" s="241" t="str">
        <f t="shared" si="26"/>
        <v>Overall Social Media Activity4</v>
      </c>
      <c r="F421" s="86" t="s">
        <v>1019</v>
      </c>
      <c r="G421" s="242">
        <v>0.49852413793103439</v>
      </c>
      <c r="H421" s="245">
        <v>99.31079424574952</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0.22995862068965522</v>
      </c>
      <c r="H422" s="245">
        <v>96.927089597993927</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0.11288275862068964</v>
      </c>
      <c r="H423" s="245">
        <v>91.711058129863886</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0.26914482758620689</v>
      </c>
      <c r="H424" s="245">
        <v>100.09407697280103</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0.12568965517241382</v>
      </c>
      <c r="H425" s="245">
        <v>95.126770408675995</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0.16989655172413792</v>
      </c>
      <c r="H426" s="245">
        <v>99.163023269495113</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0.18569655172413793</v>
      </c>
      <c r="H427" s="245">
        <v>96.544956606018332</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0.45849655172413795</v>
      </c>
      <c r="H428" s="245">
        <v>99.0744377129584</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0.22715172413793103</v>
      </c>
      <c r="H429" s="245">
        <v>98.424527983191041</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0.21636551724137928</v>
      </c>
      <c r="H430" s="245">
        <v>99.136895050084391</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0.70182068965517252</v>
      </c>
      <c r="H431" s="245">
        <v>101.95358206571854</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0.31340689655172416</v>
      </c>
      <c r="H432" s="245">
        <v>98.095129454731762</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0.22222068965517242</v>
      </c>
      <c r="H433" s="245">
        <v>100.56057320063563</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5.0682758620689661E-2</v>
      </c>
      <c r="H434" s="245">
        <v>88.127945325791416</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5.0427586206896545E-2</v>
      </c>
      <c r="H435" s="245">
        <v>91.593925493289277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0.82457931034482757</v>
      </c>
      <c r="H436" s="245">
        <v>103.63529994707355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0.6234206896551725</v>
      </c>
      <c r="H437" s="245">
        <v>100.39590163126518</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0.44204827586206902</v>
      </c>
      <c r="H438" s="245">
        <v>97.568755351043848</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4.9882758620689659E-2</v>
      </c>
      <c r="H439" s="245">
        <v>93.700138430195267</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0.36436551724137933</v>
      </c>
      <c r="H440" s="245">
        <v>99.605660917260678</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0.14797241379310344</v>
      </c>
      <c r="H441" s="245">
        <v>99.118020226021684</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0.15232413793103447</v>
      </c>
      <c r="H442" s="245">
        <v>98.527350721602062</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0.10068275862068966</v>
      </c>
      <c r="H443" s="245">
        <v>93.159622875939135</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0.10388275862068967</v>
      </c>
      <c r="H444" s="245">
        <v>98.115986921133995</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0.18987586206896551</v>
      </c>
      <c r="H445" s="245">
        <v>96.958579123090601</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0.14251034482758621</v>
      </c>
      <c r="H446" s="245">
        <v>99.140698823171434</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6.4289655172413807E-2</v>
      </c>
      <c r="H447" s="245">
        <v>94.714892470186754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5.8434482758620697E-2</v>
      </c>
      <c r="H448" s="245">
        <v>93.204949223028052</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0.29669655172413789</v>
      </c>
      <c r="H449" s="245">
        <v>99.582112673266877</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5.0165517241379312E-2</v>
      </c>
      <c r="H450" s="245">
        <v>93.515906396652383</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0.55755172413793108</v>
      </c>
      <c r="H451" s="245">
        <v>102.23468821167376</v>
      </c>
    </row>
    <row r="452" spans="1:8">
      <c r="A452" s="86" t="str">
        <v>vod_subscribe</v>
      </c>
      <c r="B452" s="239">
        <v>451</v>
      </c>
      <c r="C452" s="86" t="s">
        <v>1082</v>
      </c>
      <c r="D452" s="241">
        <f>COUNTIF($C$1:$C452,C452)</f>
        <v>1</v>
      </c>
      <c r="E452" s="241" t="str">
        <f t="shared" si="27"/>
        <v>TV Subscription services1</v>
      </c>
      <c r="F452" s="86" t="s">
        <v>1083</v>
      </c>
      <c r="G452" s="242">
        <v>0.5803655172413793</v>
      </c>
      <c r="H452" s="245">
        <v>102.37109318092344</v>
      </c>
    </row>
    <row r="453" spans="1:8">
      <c r="A453" s="86" t="str">
        <v>vod_netflix</v>
      </c>
      <c r="B453" s="239">
        <v>452</v>
      </c>
      <c r="C453" s="86" t="s">
        <v>1082</v>
      </c>
      <c r="D453" s="241">
        <f>COUNTIF($C$1:$C453,C453)</f>
        <v>2</v>
      </c>
      <c r="E453" s="241" t="str">
        <f t="shared" si="27"/>
        <v>TV Subscription services2</v>
      </c>
      <c r="F453" s="86" t="s">
        <v>1085</v>
      </c>
      <c r="G453" s="242">
        <v>0.42179310344827586</v>
      </c>
      <c r="H453" s="245">
        <v>100.61931873408348</v>
      </c>
    </row>
    <row r="454" spans="1:8">
      <c r="A454" s="86" t="str">
        <v>vod_amzprime</v>
      </c>
      <c r="B454" s="239">
        <v>453</v>
      </c>
      <c r="C454" s="86" t="s">
        <v>1082</v>
      </c>
      <c r="D454" s="241">
        <f>COUNTIF($C$1:$C454,C454)</f>
        <v>3</v>
      </c>
      <c r="E454" s="241" t="str">
        <f t="shared" si="27"/>
        <v>TV Subscription services3</v>
      </c>
      <c r="F454" s="86" t="s">
        <v>1087</v>
      </c>
      <c r="G454" s="242">
        <v>0.2554275862068966</v>
      </c>
      <c r="H454" s="245">
        <v>102.34474030954668</v>
      </c>
    </row>
    <row r="455" spans="1:8">
      <c r="A455" s="86" t="str">
        <v>vod_skyplayer</v>
      </c>
      <c r="B455" s="239">
        <v>454</v>
      </c>
      <c r="C455" s="86" t="s">
        <v>1082</v>
      </c>
      <c r="D455" s="241">
        <f>COUNTIF($C$1:$C455,C455)</f>
        <v>4</v>
      </c>
      <c r="E455" s="241" t="str">
        <f t="shared" si="27"/>
        <v>TV Subscription services4</v>
      </c>
      <c r="F455" s="86" t="s">
        <v>1089</v>
      </c>
      <c r="G455" s="242">
        <v>0.11789655172413792</v>
      </c>
      <c r="H455" s="245">
        <v>102.48320447272911</v>
      </c>
    </row>
    <row r="456" spans="1:8">
      <c r="A456" s="86" t="str">
        <v>vod_skygo</v>
      </c>
      <c r="B456" s="239">
        <v>455</v>
      </c>
      <c r="C456" s="86" t="s">
        <v>1082</v>
      </c>
      <c r="D456" s="241">
        <f>COUNTIF($C$1:$C456,C456)</f>
        <v>5</v>
      </c>
      <c r="E456" s="241" t="str">
        <f t="shared" si="27"/>
        <v>TV Subscription services5</v>
      </c>
      <c r="F456" s="86" t="s">
        <v>1091</v>
      </c>
      <c r="G456" s="242">
        <v>9.9620689655172415E-2</v>
      </c>
      <c r="H456" s="245">
        <v>100.52746708649549</v>
      </c>
    </row>
    <row r="457" spans="1:8">
      <c r="A457" s="86" t="str">
        <v>vod_nowtv</v>
      </c>
      <c r="B457" s="239">
        <v>456</v>
      </c>
      <c r="C457" s="86" t="s">
        <v>1082</v>
      </c>
      <c r="D457" s="241">
        <f>COUNTIF($C$1:$C457,C457)</f>
        <v>6</v>
      </c>
      <c r="E457" s="241" t="str">
        <f t="shared" si="27"/>
        <v>TV Subscription services6</v>
      </c>
      <c r="F457" s="86" t="s">
        <v>1093</v>
      </c>
      <c r="G457" s="242">
        <v>0.11115172413793104</v>
      </c>
      <c r="H457" s="245">
        <v>100.3940499646943</v>
      </c>
    </row>
    <row r="458" spans="1:8">
      <c r="A458" s="86" t="str">
        <v>vod_eetv</v>
      </c>
      <c r="B458" s="239">
        <v>457</v>
      </c>
      <c r="C458" s="86" t="s">
        <v>1082</v>
      </c>
      <c r="D458" s="241">
        <f>COUNTIF($C$1:$C458,C458)</f>
        <v>7</v>
      </c>
      <c r="E458" s="241" t="str">
        <f t="shared" si="27"/>
        <v>TV Subscription services7</v>
      </c>
      <c r="F458" s="86" t="s">
        <v>1095</v>
      </c>
      <c r="G458" s="242">
        <v>4.5931034482758606E-2</v>
      </c>
      <c r="H458" s="245">
        <v>94.37679308630787</v>
      </c>
    </row>
    <row r="459" spans="1:8">
      <c r="A459" s="86" t="str">
        <v>vod_appletv</v>
      </c>
      <c r="B459" s="239">
        <v>458</v>
      </c>
      <c r="C459" s="86" t="s">
        <v>1082</v>
      </c>
      <c r="D459" s="241">
        <f>COUNTIF($C$1:$C459,C459)</f>
        <v>8</v>
      </c>
      <c r="E459" s="241" t="str">
        <f t="shared" si="27"/>
        <v>TV Subscription services8</v>
      </c>
      <c r="F459" s="86" t="s">
        <v>1097</v>
      </c>
      <c r="G459" s="242">
        <v>5.791034482758621E-2</v>
      </c>
      <c r="H459" s="245">
        <v>97.569174954667943</v>
      </c>
    </row>
    <row r="460" spans="1:8">
      <c r="A460" s="86" t="str">
        <v>vod_btsport</v>
      </c>
      <c r="B460" s="239">
        <v>459</v>
      </c>
      <c r="C460" s="86" t="s">
        <v>1082</v>
      </c>
      <c r="D460" s="241">
        <f>COUNTIF($C$1:$C460,C460)</f>
        <v>9</v>
      </c>
      <c r="E460" s="241" t="str">
        <f t="shared" si="27"/>
        <v>TV Subscription services9</v>
      </c>
      <c r="F460" s="86" t="s">
        <v>1099</v>
      </c>
      <c r="G460" s="242">
        <v>0.10181379310344826</v>
      </c>
      <c r="H460" s="245">
        <v>99.867498769266277</v>
      </c>
    </row>
    <row r="461" spans="1:8">
      <c r="A461" s="86" t="str">
        <v>vod_settop</v>
      </c>
      <c r="B461" s="239">
        <v>460</v>
      </c>
      <c r="C461" s="86" t="s">
        <v>1082</v>
      </c>
      <c r="D461" s="241">
        <f>COUNTIF($C$1:$C461,C461)</f>
        <v>10</v>
      </c>
      <c r="E461" s="241" t="str">
        <f t="shared" si="27"/>
        <v>TV Subscription services10</v>
      </c>
      <c r="F461" s="86" t="s">
        <v>1101</v>
      </c>
      <c r="G461" s="242">
        <v>0.19900000000000001</v>
      </c>
      <c r="H461" s="245">
        <v>102.46009862592018</v>
      </c>
    </row>
    <row r="462" spans="1:8">
      <c r="A462" s="86" t="str">
        <v>vod_free</v>
      </c>
      <c r="B462" s="239">
        <v>461</v>
      </c>
      <c r="C462" s="86" t="s">
        <v>1103</v>
      </c>
      <c r="D462" s="241">
        <f>COUNTIF($C$1:$C462,C462)</f>
        <v>1</v>
      </c>
      <c r="E462" s="241" t="str">
        <f t="shared" si="27"/>
        <v>TV free online catchup / video services1</v>
      </c>
      <c r="F462" s="86" t="s">
        <v>1104</v>
      </c>
      <c r="G462" s="242">
        <v>0.47094482758620682</v>
      </c>
      <c r="H462" s="245">
        <v>100.92571464466702</v>
      </c>
    </row>
    <row r="463" spans="1:8">
      <c r="A463" s="86" t="str">
        <v>vod_youtube</v>
      </c>
      <c r="B463" s="239">
        <v>462</v>
      </c>
      <c r="C463" s="86" t="s">
        <v>1103</v>
      </c>
      <c r="D463" s="241">
        <f>COUNTIF($C$1:$C463,C463)</f>
        <v>2</v>
      </c>
      <c r="E463" s="241" t="str">
        <f t="shared" si="27"/>
        <v>TV free online catchup / video services2</v>
      </c>
      <c r="F463" s="86" t="s">
        <v>1106</v>
      </c>
      <c r="G463" s="242">
        <v>0.21949655172413796</v>
      </c>
      <c r="H463" s="245">
        <v>93.460093398331651</v>
      </c>
    </row>
    <row r="464" spans="1:8">
      <c r="A464" s="86" t="str">
        <v>vod_iplayer</v>
      </c>
      <c r="B464" s="239">
        <v>463</v>
      </c>
      <c r="C464" s="86" t="s">
        <v>1103</v>
      </c>
      <c r="D464" s="241">
        <f>COUNTIF($C$1:$C464,C464)</f>
        <v>3</v>
      </c>
      <c r="E464" s="241" t="str">
        <f t="shared" si="27"/>
        <v>TV free online catchup / video services3</v>
      </c>
      <c r="F464" s="86" t="s">
        <v>1108</v>
      </c>
      <c r="G464" s="242">
        <v>0.29529655172413793</v>
      </c>
      <c r="H464" s="245">
        <v>104.37176626345985</v>
      </c>
    </row>
    <row r="465" spans="1:8">
      <c r="A465" s="86" t="str">
        <v>vod_itvhub</v>
      </c>
      <c r="B465" s="239">
        <v>464</v>
      </c>
      <c r="C465" s="86" t="s">
        <v>1103</v>
      </c>
      <c r="D465" s="241">
        <f>COUNTIF($C$1:$C465,C465)</f>
        <v>4</v>
      </c>
      <c r="E465" s="241" t="str">
        <f t="shared" si="27"/>
        <v>TV free online catchup / video services4</v>
      </c>
      <c r="F465" s="86" t="s">
        <v>1110</v>
      </c>
      <c r="G465" s="242">
        <v>0.18244827586206896</v>
      </c>
      <c r="H465" s="245">
        <v>100.35802889202623</v>
      </c>
    </row>
    <row r="466" spans="1:8">
      <c r="A466" s="86" t="str">
        <v>vod_all4</v>
      </c>
      <c r="B466" s="239">
        <v>465</v>
      </c>
      <c r="C466" s="86" t="s">
        <v>1103</v>
      </c>
      <c r="D466" s="241">
        <f>COUNTIF($C$1:$C466,C466)</f>
        <v>5</v>
      </c>
      <c r="E466" s="241" t="str">
        <f t="shared" si="27"/>
        <v>TV free online catchup / video services5</v>
      </c>
      <c r="F466" s="86" t="s">
        <v>1112</v>
      </c>
      <c r="G466" s="242">
        <v>0.15741379310344825</v>
      </c>
      <c r="H466" s="245">
        <v>99.738501686968519</v>
      </c>
    </row>
    <row r="467" spans="1:8">
      <c r="A467" s="86" t="str">
        <v>vod_demand5</v>
      </c>
      <c r="B467" s="239">
        <v>466</v>
      </c>
      <c r="C467" s="86" t="s">
        <v>1103</v>
      </c>
      <c r="D467" s="241">
        <f>COUNTIF($C$1:$C467,C467)</f>
        <v>6</v>
      </c>
      <c r="E467" s="241" t="str">
        <f t="shared" si="27"/>
        <v>TV free online catchup / video services6</v>
      </c>
      <c r="F467" s="86" t="s">
        <v>1114</v>
      </c>
      <c r="G467" s="242">
        <v>7.1813793103448278E-2</v>
      </c>
      <c r="H467" s="245">
        <v>92.09679588599451</v>
      </c>
    </row>
    <row r="468" spans="1:8">
      <c r="A468" s="86" t="str">
        <v>vod_stvplayer</v>
      </c>
      <c r="B468" s="239">
        <v>467</v>
      </c>
      <c r="C468" s="86" t="s">
        <v>1103</v>
      </c>
      <c r="D468" s="241">
        <f>COUNTIF($C$1:$C468,C468)</f>
        <v>7</v>
      </c>
      <c r="E468" s="241" t="str">
        <f t="shared" si="27"/>
        <v>TV free online catchup / video services7</v>
      </c>
      <c r="F468" s="86" t="s">
        <v>1116</v>
      </c>
      <c r="G468" s="242">
        <v>5.2696551724137924E-2</v>
      </c>
      <c r="H468" s="245">
        <v>94.188048602154211</v>
      </c>
    </row>
    <row r="469" spans="1:8">
      <c r="A469" s="86" t="str">
        <v>bookholiday</v>
      </c>
      <c r="B469" s="239">
        <v>468</v>
      </c>
      <c r="C469" s="86" t="s">
        <v>1118</v>
      </c>
      <c r="D469" s="241">
        <f>COUNTIF($C$1:$C469,C469)</f>
        <v>1</v>
      </c>
      <c r="E469" s="241" t="str">
        <f t="shared" si="27"/>
        <v>Online activity (one or more times per week)1</v>
      </c>
      <c r="F469" s="86" t="s">
        <v>1119</v>
      </c>
      <c r="G469" s="242">
        <v>5.3227586206896549E-2</v>
      </c>
      <c r="H469" s="245">
        <v>86.850465639632674</v>
      </c>
    </row>
    <row r="470" spans="1:8">
      <c r="A470" s="86" t="str">
        <v>gambling</v>
      </c>
      <c r="B470" s="239">
        <v>469</v>
      </c>
      <c r="C470" s="86" t="s">
        <v>1118</v>
      </c>
      <c r="D470" s="241">
        <f>COUNTIF($C$1:$C470,C470)</f>
        <v>2</v>
      </c>
      <c r="E470" s="241" t="str">
        <f t="shared" si="27"/>
        <v>Online activity (one or more times per week)2</v>
      </c>
      <c r="F470" s="86" t="s">
        <v>1121</v>
      </c>
      <c r="G470" s="242">
        <v>0.13181379310344826</v>
      </c>
      <c r="H470" s="245">
        <v>96.437351436801109</v>
      </c>
    </row>
    <row r="471" spans="1:8">
      <c r="A471" s="86" t="str">
        <v>managefinances</v>
      </c>
      <c r="B471" s="239">
        <v>470</v>
      </c>
      <c r="C471" s="86" t="s">
        <v>1118</v>
      </c>
      <c r="D471" s="241">
        <f>COUNTIF($C$1:$C471,C471)</f>
        <v>3</v>
      </c>
      <c r="E471" s="241" t="str">
        <f t="shared" si="27"/>
        <v>Online activity (one or more times per week)3</v>
      </c>
      <c r="F471" s="86" t="s">
        <v>1123</v>
      </c>
      <c r="G471" s="242">
        <v>0.60317931034482752</v>
      </c>
      <c r="H471" s="245">
        <v>101.71918741617247</v>
      </c>
    </row>
    <row r="472" spans="1:8">
      <c r="A472" s="86" t="str">
        <v>auctions</v>
      </c>
      <c r="B472" s="239">
        <v>471</v>
      </c>
      <c r="C472" s="86" t="s">
        <v>1118</v>
      </c>
      <c r="D472" s="241">
        <f>COUNTIF($C$1:$C472,C472)</f>
        <v>4</v>
      </c>
      <c r="E472" s="241" t="str">
        <f t="shared" si="27"/>
        <v>Online activity (one or more times per week)4</v>
      </c>
      <c r="F472" s="86" t="s">
        <v>1125</v>
      </c>
      <c r="G472" s="242">
        <v>0.20565517241379311</v>
      </c>
      <c r="H472" s="245">
        <v>100.83737039262243</v>
      </c>
    </row>
    <row r="473" spans="1:8">
      <c r="A473" s="86" t="str">
        <v>shopping</v>
      </c>
      <c r="B473" s="239">
        <v>472</v>
      </c>
      <c r="C473" s="86" t="s">
        <v>1118</v>
      </c>
      <c r="D473" s="241">
        <f>COUNTIF($C$1:$C473,C473)</f>
        <v>5</v>
      </c>
      <c r="E473" s="241" t="str">
        <f t="shared" si="27"/>
        <v>Online activity (one or more times per week)5</v>
      </c>
      <c r="F473" s="86" t="s">
        <v>1127</v>
      </c>
      <c r="G473" s="242">
        <v>0.2832620689655172</v>
      </c>
      <c r="H473" s="245">
        <v>101.26998253096116</v>
      </c>
    </row>
    <row r="474" spans="1:8">
      <c r="A474" s="86" t="str">
        <v>souceinfo</v>
      </c>
      <c r="B474" s="239">
        <v>473</v>
      </c>
      <c r="C474" s="86" t="s">
        <v>1118</v>
      </c>
      <c r="D474" s="241">
        <f>COUNTIF($C$1:$C474,C474)</f>
        <v>6</v>
      </c>
      <c r="E474" s="241" t="str">
        <f t="shared" si="27"/>
        <v>Online activity (one or more times per week)6</v>
      </c>
      <c r="F474" s="86" t="s">
        <v>1129</v>
      </c>
      <c r="G474" s="242">
        <v>0.5494620689655173</v>
      </c>
      <c r="H474" s="245">
        <v>103.39166474972711</v>
      </c>
    </row>
    <row r="475" spans="1:8">
      <c r="A475" s="86" t="str">
        <v>searchengine</v>
      </c>
      <c r="B475" s="239">
        <v>474</v>
      </c>
      <c r="C475" s="86" t="s">
        <v>1118</v>
      </c>
      <c r="D475" s="241">
        <f>COUNTIF($C$1:$C475,C475)</f>
        <v>7</v>
      </c>
      <c r="E475" s="241" t="str">
        <f t="shared" si="27"/>
        <v>Online activity (one or more times per week)7</v>
      </c>
      <c r="F475" s="86" t="s">
        <v>1131</v>
      </c>
      <c r="G475" s="242">
        <v>0.848096551724138</v>
      </c>
      <c r="H475" s="245">
        <v>103.1525454910209</v>
      </c>
    </row>
    <row r="476" spans="1:8">
      <c r="A476" s="86" t="str">
        <v>res_cars</v>
      </c>
      <c r="B476" s="239">
        <v>475</v>
      </c>
      <c r="C476" s="86" t="s">
        <v>1133</v>
      </c>
      <c r="D476" s="241">
        <f>COUNTIF($C$1:$C476,C476)</f>
        <v>1</v>
      </c>
      <c r="E476" s="241" t="str">
        <f t="shared" si="27"/>
        <v>Researched the last purchase online before buying1</v>
      </c>
      <c r="F476" s="86" t="s">
        <v>1134</v>
      </c>
      <c r="G476" s="242">
        <v>0.51669655172413786</v>
      </c>
      <c r="H476" s="245">
        <v>102.70158624969767</v>
      </c>
    </row>
    <row r="477" spans="1:8">
      <c r="A477" s="86" t="str">
        <v>res_tech</v>
      </c>
      <c r="B477" s="239">
        <v>476</v>
      </c>
      <c r="C477" s="86" t="s">
        <v>1133</v>
      </c>
      <c r="D477" s="241">
        <f>COUNTIF($C$1:$C477,C477)</f>
        <v>2</v>
      </c>
      <c r="E477" s="241" t="str">
        <f t="shared" si="27"/>
        <v>Researched the last purchase online before buying2</v>
      </c>
      <c r="F477" s="86" t="s">
        <v>1136</v>
      </c>
      <c r="G477" s="242">
        <v>0.75178620689655173</v>
      </c>
      <c r="H477" s="245">
        <v>103.00607544190929</v>
      </c>
    </row>
    <row r="478" spans="1:8">
      <c r="A478" s="86" t="str">
        <v>res_tickets</v>
      </c>
      <c r="B478" s="239">
        <v>477</v>
      </c>
      <c r="C478" s="86" t="s">
        <v>1133</v>
      </c>
      <c r="D478" s="241">
        <f>COUNTIF($C$1:$C478,C478)</f>
        <v>3</v>
      </c>
      <c r="E478" s="241" t="str">
        <f t="shared" si="27"/>
        <v>Researched the last purchase online before buying3</v>
      </c>
      <c r="F478" s="86" t="s">
        <v>1138</v>
      </c>
      <c r="G478" s="242">
        <v>0.75583448275862086</v>
      </c>
      <c r="H478" s="245">
        <v>102.71808709813011</v>
      </c>
    </row>
    <row r="479" spans="1:8">
      <c r="A479" s="86" t="str">
        <v>res_clothes</v>
      </c>
      <c r="B479" s="239">
        <v>478</v>
      </c>
      <c r="C479" s="86" t="s">
        <v>1133</v>
      </c>
      <c r="D479" s="241">
        <f>COUNTIF($C$1:$C479,C479)</f>
        <v>4</v>
      </c>
      <c r="E479" s="241" t="str">
        <f t="shared" si="27"/>
        <v>Researched the last purchase online before buying4</v>
      </c>
      <c r="F479" s="86" t="s">
        <v>1140</v>
      </c>
      <c r="G479" s="242">
        <v>0.60611034482758619</v>
      </c>
      <c r="H479" s="245">
        <v>102.0128971920053</v>
      </c>
    </row>
    <row r="480" spans="1:8">
      <c r="A480" s="86" t="str">
        <v>res_groceries</v>
      </c>
      <c r="B480" s="239">
        <v>479</v>
      </c>
      <c r="C480" s="86" t="s">
        <v>1133</v>
      </c>
      <c r="D480" s="241">
        <f>COUNTIF($C$1:$C480,C480)</f>
        <v>5</v>
      </c>
      <c r="E480" s="241" t="str">
        <f t="shared" si="27"/>
        <v>Researched the last purchase online before buying5</v>
      </c>
      <c r="F480" s="86" t="s">
        <v>1142</v>
      </c>
      <c r="G480" s="242">
        <v>0.34812413793103447</v>
      </c>
      <c r="H480" s="245">
        <v>103.11340359879762</v>
      </c>
    </row>
    <row r="481" spans="1:8">
      <c r="A481" s="86" t="str">
        <v>res_holidays</v>
      </c>
      <c r="B481" s="239">
        <v>480</v>
      </c>
      <c r="C481" s="86" t="s">
        <v>1133</v>
      </c>
      <c r="D481" s="241">
        <f>COUNTIF($C$1:$C481,C481)</f>
        <v>6</v>
      </c>
      <c r="E481" s="241" t="str">
        <f t="shared" si="27"/>
        <v>Researched the last purchase online before buying6</v>
      </c>
      <c r="F481" s="86" t="s">
        <v>1144</v>
      </c>
      <c r="G481" s="242">
        <v>0.82476551724137936</v>
      </c>
      <c r="H481" s="245">
        <v>103.60787010923463</v>
      </c>
    </row>
    <row r="482" spans="1:8">
      <c r="A482" s="86" t="str">
        <v>res_domesticappl</v>
      </c>
      <c r="B482" s="239">
        <v>481</v>
      </c>
      <c r="C482" s="86" t="s">
        <v>1133</v>
      </c>
      <c r="D482" s="241">
        <f>COUNTIF($C$1:$C482,C482)</f>
        <v>7</v>
      </c>
      <c r="E482" s="241" t="str">
        <f t="shared" si="27"/>
        <v>Researched the last purchase online before buying7</v>
      </c>
      <c r="F482" s="86" t="s">
        <v>1146</v>
      </c>
      <c r="G482" s="242">
        <v>0.69487586206896546</v>
      </c>
      <c r="H482" s="245">
        <v>102.55329849104864</v>
      </c>
    </row>
    <row r="483" spans="1:8">
      <c r="A483" s="86" t="str">
        <v>res_luxurygoods</v>
      </c>
      <c r="B483" s="239">
        <v>482</v>
      </c>
      <c r="C483" s="86" t="s">
        <v>1133</v>
      </c>
      <c r="D483" s="241">
        <f>COUNTIF($C$1:$C483,C483)</f>
        <v>8</v>
      </c>
      <c r="E483" s="241" t="str">
        <f t="shared" si="27"/>
        <v>Researched the last purchase online before buying8</v>
      </c>
      <c r="F483" s="86" t="s">
        <v>1148</v>
      </c>
      <c r="G483" s="242">
        <v>0.67456551724137925</v>
      </c>
      <c r="H483" s="245">
        <v>102.26512171730624</v>
      </c>
    </row>
    <row r="484" spans="1:8">
      <c r="A484" s="86" t="str">
        <v>res_music</v>
      </c>
      <c r="B484" s="239">
        <v>483</v>
      </c>
      <c r="C484" s="86" t="s">
        <v>1133</v>
      </c>
      <c r="D484" s="241">
        <f>COUNTIF($C$1:$C484,C484)</f>
        <v>9</v>
      </c>
      <c r="E484" s="241" t="str">
        <f t="shared" si="27"/>
        <v>Researched the last purchase online before buying9</v>
      </c>
      <c r="F484" s="86" t="s">
        <v>1150</v>
      </c>
      <c r="G484" s="242">
        <v>0.8168482758620691</v>
      </c>
      <c r="H484" s="245">
        <v>102.77396462914243</v>
      </c>
    </row>
    <row r="485" spans="1:8">
      <c r="A485" s="86" t="str">
        <v>res_finance</v>
      </c>
      <c r="B485" s="239">
        <v>484</v>
      </c>
      <c r="C485" s="86" t="s">
        <v>1133</v>
      </c>
      <c r="D485" s="241">
        <f>COUNTIF($C$1:$C485,C485)</f>
        <v>10</v>
      </c>
      <c r="E485" s="241" t="str">
        <f t="shared" si="27"/>
        <v>Researched the last purchase online before buying10</v>
      </c>
      <c r="F485" s="86" t="s">
        <v>1152</v>
      </c>
      <c r="G485" s="242">
        <v>0.76813793103448269</v>
      </c>
      <c r="H485" s="245">
        <v>103.44836535612782</v>
      </c>
    </row>
    <row r="486" spans="1:8">
      <c r="A486" s="86" t="str">
        <v>res_groomingprod</v>
      </c>
      <c r="B486" s="239">
        <v>485</v>
      </c>
      <c r="C486" s="86" t="s">
        <v>1133</v>
      </c>
      <c r="D486" s="241">
        <f>COUNTIF($C$1:$C486,C486)</f>
        <v>11</v>
      </c>
      <c r="E486" s="241" t="str">
        <f t="shared" si="27"/>
        <v>Researched the last purchase online before buying11</v>
      </c>
      <c r="F486" s="86" t="s">
        <v>1154</v>
      </c>
      <c r="G486" s="242">
        <v>0.5126551724137931</v>
      </c>
      <c r="H486" s="245">
        <v>103.75653165932148</v>
      </c>
    </row>
    <row r="487" spans="1:8">
      <c r="A487" s="86" t="str">
        <v>res_alcohol</v>
      </c>
      <c r="B487" s="239">
        <v>486</v>
      </c>
      <c r="C487" s="86" t="s">
        <v>1133</v>
      </c>
      <c r="D487" s="241">
        <f>COUNTIF($C$1:$C487,C487)</f>
        <v>12</v>
      </c>
      <c r="E487" s="241" t="str">
        <f t="shared" si="27"/>
        <v>Researched the last purchase online before buying12</v>
      </c>
      <c r="F487" s="86" t="s">
        <v>1156</v>
      </c>
      <c r="G487" s="242">
        <v>0.28955172413793101</v>
      </c>
      <c r="H487" s="245">
        <v>104.90129972350957</v>
      </c>
    </row>
    <row r="488" spans="1:8">
      <c r="A488" s="86" t="str">
        <v>res_gaming</v>
      </c>
      <c r="B488" s="239">
        <v>487</v>
      </c>
      <c r="C488" s="86" t="s">
        <v>1133</v>
      </c>
      <c r="D488" s="241">
        <f>COUNTIF($C$1:$C488,C488)</f>
        <v>13</v>
      </c>
      <c r="E488" s="241" t="str">
        <f t="shared" si="27"/>
        <v>Researched the last purchase online before buying13</v>
      </c>
      <c r="F488" s="86" t="s">
        <v>1158</v>
      </c>
      <c r="G488" s="242">
        <v>0.77033793103448278</v>
      </c>
      <c r="H488" s="245">
        <v>103.34377158183628</v>
      </c>
    </row>
    <row r="489" spans="1:8">
      <c r="A489" s="86" t="str">
        <v>res_sportsequip</v>
      </c>
      <c r="B489" s="239">
        <v>488</v>
      </c>
      <c r="C489" s="86" t="s">
        <v>1133</v>
      </c>
      <c r="D489" s="241">
        <f>COUNTIF($C$1:$C489,C489)</f>
        <v>14</v>
      </c>
      <c r="E489" s="241" t="str">
        <f t="shared" si="27"/>
        <v>Researched the last purchase online before buying14</v>
      </c>
      <c r="F489" s="86" t="s">
        <v>1160</v>
      </c>
      <c r="G489" s="242">
        <v>0.63339310344827582</v>
      </c>
      <c r="H489" s="245">
        <v>104.28275423994668</v>
      </c>
    </row>
    <row r="490" spans="1:8">
      <c r="A490" s="86" t="str">
        <v>res_diy</v>
      </c>
      <c r="B490" s="239">
        <v>489</v>
      </c>
      <c r="C490" s="86" t="s">
        <v>1133</v>
      </c>
      <c r="D490" s="241">
        <f>COUNTIF($C$1:$C490,C490)</f>
        <v>15</v>
      </c>
      <c r="E490" s="241" t="str">
        <f t="shared" si="27"/>
        <v>Researched the last purchase online before buying15</v>
      </c>
      <c r="F490" s="86" t="s">
        <v>1162</v>
      </c>
      <c r="G490" s="242">
        <v>0.5204827586206896</v>
      </c>
      <c r="H490" s="245">
        <v>101.73569082447457</v>
      </c>
    </row>
    <row r="491" spans="1:8">
      <c r="A491" s="86" t="str">
        <v>pur_onl_cars</v>
      </c>
      <c r="B491" s="239">
        <v>490</v>
      </c>
      <c r="C491" s="86" t="s">
        <v>1164</v>
      </c>
      <c r="D491" s="241">
        <f>COUNTIF($C$1:$C491,C491)</f>
        <v>1</v>
      </c>
      <c r="E491" s="241" t="str">
        <f t="shared" si="27"/>
        <v>Bought the last purchase online using any device1</v>
      </c>
      <c r="F491" s="86" t="s">
        <v>1134</v>
      </c>
      <c r="G491" s="242">
        <v>9.6924137931034479E-2</v>
      </c>
      <c r="H491" s="245">
        <v>102.21959752164706</v>
      </c>
    </row>
    <row r="492" spans="1:8">
      <c r="A492" s="86" t="str">
        <v>pur_onl_tech</v>
      </c>
      <c r="B492" s="239">
        <v>491</v>
      </c>
      <c r="C492" s="86" t="s">
        <v>1164</v>
      </c>
      <c r="D492" s="241">
        <f>COUNTIF($C$1:$C492,C492)</f>
        <v>2</v>
      </c>
      <c r="E492" s="241" t="str">
        <f t="shared" si="27"/>
        <v>Bought the last purchase online using any device2</v>
      </c>
      <c r="F492" s="86" t="s">
        <v>1136</v>
      </c>
      <c r="G492" s="242">
        <v>0.46550344827586199</v>
      </c>
      <c r="H492" s="245">
        <v>102.87949362299189</v>
      </c>
    </row>
    <row r="493" spans="1:8">
      <c r="A493" s="130" t="str">
        <v>pur_onl_tickets</v>
      </c>
      <c r="B493" s="239">
        <v>492</v>
      </c>
      <c r="C493" s="130" t="s">
        <v>1164</v>
      </c>
      <c r="D493" s="241">
        <f>COUNTIF($C$1:$C493,C493)</f>
        <v>3</v>
      </c>
      <c r="E493" s="241" t="str">
        <f t="shared" si="27"/>
        <v>Bought the last purchase online using any device3</v>
      </c>
      <c r="F493" s="130" t="s">
        <v>1138</v>
      </c>
      <c r="G493" s="243">
        <v>0.41840689655172414</v>
      </c>
      <c r="H493" s="246">
        <v>104.40776013163307</v>
      </c>
    </row>
    <row r="494" spans="1:8">
      <c r="A494" s="130" t="str">
        <v>pur_onl_clothes</v>
      </c>
      <c r="B494" s="239">
        <v>493</v>
      </c>
      <c r="C494" s="130" t="s">
        <v>1164</v>
      </c>
      <c r="D494" s="241">
        <f>COUNTIF($C$1:$C494,C494)</f>
        <v>4</v>
      </c>
      <c r="E494" s="241" t="str">
        <f t="shared" si="27"/>
        <v>Bought the last purchase online using any device4</v>
      </c>
      <c r="F494" s="130" t="s">
        <v>1140</v>
      </c>
      <c r="G494" s="243">
        <v>0.43610344827586206</v>
      </c>
      <c r="H494" s="246">
        <v>102.65439384451274</v>
      </c>
    </row>
    <row r="495" spans="1:8">
      <c r="A495" s="130" t="str">
        <v>pur_onl_groceries</v>
      </c>
      <c r="B495" s="239">
        <v>494</v>
      </c>
      <c r="C495" s="130" t="s">
        <v>1164</v>
      </c>
      <c r="D495" s="241">
        <f>COUNTIF($C$1:$C495,C495)</f>
        <v>5</v>
      </c>
      <c r="E495" s="241" t="str">
        <f t="shared" si="27"/>
        <v>Bought the last purchase online using any device5</v>
      </c>
      <c r="F495" s="130" t="s">
        <v>1142</v>
      </c>
      <c r="G495" s="243">
        <v>0.2290068965517241</v>
      </c>
      <c r="H495" s="246">
        <v>104.79723252587894</v>
      </c>
    </row>
    <row r="496" spans="1:8">
      <c r="A496" s="130" t="str">
        <v>pur_onl_holidays</v>
      </c>
      <c r="B496" s="239">
        <v>495</v>
      </c>
      <c r="C496" s="130" t="s">
        <v>1164</v>
      </c>
      <c r="D496" s="241">
        <f>COUNTIF($C$1:$C496,C496)</f>
        <v>6</v>
      </c>
      <c r="E496" s="241" t="str">
        <f t="shared" si="27"/>
        <v>Bought the last purchase online using any device6</v>
      </c>
      <c r="F496" s="130" t="s">
        <v>1144</v>
      </c>
      <c r="G496" s="243">
        <v>0.51133103448275863</v>
      </c>
      <c r="H496" s="246">
        <v>106.89152542769065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0.37955172413793103</v>
      </c>
      <c r="H497" s="246">
        <v>101.29962395945944</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0.20289655172413792</v>
      </c>
      <c r="H498" s="246">
        <v>101.27814345661106</v>
      </c>
    </row>
    <row r="499" spans="1:8">
      <c r="A499" s="130" t="str">
        <v>pur_onl_music</v>
      </c>
      <c r="B499" s="239">
        <v>498</v>
      </c>
      <c r="C499" s="130" t="s">
        <v>1164</v>
      </c>
      <c r="D499" s="241">
        <f>COUNTIF($C$1:$C499,C499)</f>
        <v>9</v>
      </c>
      <c r="E499" s="241" t="str">
        <f t="shared" si="27"/>
        <v>Bought the last purchase online using any device9</v>
      </c>
      <c r="F499" s="130" t="s">
        <v>1150</v>
      </c>
      <c r="G499" s="243">
        <v>0.44019310344827584</v>
      </c>
      <c r="H499" s="246">
        <v>103.46945325689174</v>
      </c>
    </row>
    <row r="500" spans="1:8">
      <c r="A500" s="130" t="str">
        <v>pur_onl_finance</v>
      </c>
      <c r="B500" s="239">
        <v>499</v>
      </c>
      <c r="C500" s="130" t="s">
        <v>1164</v>
      </c>
      <c r="D500" s="241">
        <f>COUNTIF($C$1:$C500,C500)</f>
        <v>10</v>
      </c>
      <c r="E500" s="241" t="str">
        <f t="shared" si="27"/>
        <v>Bought the last purchase online using any device10</v>
      </c>
      <c r="F500" s="130" t="s">
        <v>1152</v>
      </c>
      <c r="G500" s="243">
        <v>0.50168965517241393</v>
      </c>
      <c r="H500" s="246">
        <v>105.94329980353845</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0.28616551724137929</v>
      </c>
      <c r="H501" s="246">
        <v>103.23956151384175</v>
      </c>
    </row>
    <row r="502" spans="1:8">
      <c r="A502" s="130" t="str">
        <v>pur_onl_alcohol</v>
      </c>
      <c r="B502" s="239">
        <v>501</v>
      </c>
      <c r="C502" s="130" t="s">
        <v>1164</v>
      </c>
      <c r="D502" s="241">
        <f>COUNTIF($C$1:$C502,C502)</f>
        <v>12</v>
      </c>
      <c r="E502" s="241" t="str">
        <f t="shared" si="27"/>
        <v>Bought the last purchase online using any device12</v>
      </c>
      <c r="F502" s="130" t="s">
        <v>1156</v>
      </c>
      <c r="G502" s="243">
        <v>0.15267586206896552</v>
      </c>
      <c r="H502" s="246">
        <v>109.66965279606309</v>
      </c>
    </row>
    <row r="503" spans="1:8">
      <c r="A503" s="130" t="str">
        <v>pur_onl_gaming</v>
      </c>
      <c r="B503" s="239">
        <v>502</v>
      </c>
      <c r="C503" s="130" t="s">
        <v>1164</v>
      </c>
      <c r="D503" s="241">
        <f>COUNTIF($C$1:$C503,C503)</f>
        <v>13</v>
      </c>
      <c r="E503" s="241" t="str">
        <f t="shared" si="27"/>
        <v>Bought the last purchase online using any device13</v>
      </c>
      <c r="F503" s="130" t="s">
        <v>1158</v>
      </c>
      <c r="G503" s="243">
        <v>0.26723448275862066</v>
      </c>
      <c r="H503" s="246">
        <v>99.828248984018501</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0.27387586206896547</v>
      </c>
      <c r="H504" s="246">
        <v>103.88776262924802</v>
      </c>
    </row>
    <row r="505" spans="1:8">
      <c r="A505" s="130" t="str">
        <v>pur_onl_diy</v>
      </c>
      <c r="B505" s="239">
        <v>504</v>
      </c>
      <c r="C505" s="130" t="s">
        <v>1164</v>
      </c>
      <c r="D505" s="241">
        <f>COUNTIF($C$1:$C505,C505)</f>
        <v>15</v>
      </c>
      <c r="E505" s="241" t="str">
        <f t="shared" si="27"/>
        <v>Bought the last purchase online using any device15</v>
      </c>
      <c r="F505" s="130" t="s">
        <v>1162</v>
      </c>
      <c r="G505" s="243">
        <v>0.24112413793103449</v>
      </c>
      <c r="H505" s="246">
        <v>101.56977026690311</v>
      </c>
    </row>
    <row r="506" spans="1:8">
      <c r="A506" s="130" t="str">
        <v>site_airbnb</v>
      </c>
      <c r="B506" s="239">
        <v>505</v>
      </c>
      <c r="C506" s="130" t="s">
        <v>1180</v>
      </c>
      <c r="D506" s="241">
        <f>COUNTIF($C$1:$C506,C506)</f>
        <v>1</v>
      </c>
      <c r="E506" s="241" t="str">
        <f t="shared" si="27"/>
        <v>Favourite web sites1</v>
      </c>
      <c r="F506" s="130" t="s">
        <v>1181</v>
      </c>
      <c r="G506" s="243">
        <v>5.1524137931034483E-2</v>
      </c>
      <c r="H506" s="246">
        <v>104.66081466836958</v>
      </c>
    </row>
    <row r="507" spans="1:8">
      <c r="A507" s="130" t="str">
        <v>site_amazon</v>
      </c>
      <c r="B507" s="239">
        <v>506</v>
      </c>
      <c r="C507" s="130" t="s">
        <v>1180</v>
      </c>
      <c r="D507" s="241">
        <f>COUNTIF($C$1:$C507,C507)</f>
        <v>2</v>
      </c>
      <c r="E507" s="241" t="str">
        <f t="shared" si="27"/>
        <v>Favourite web sites2</v>
      </c>
      <c r="F507" s="130" t="s">
        <v>1183</v>
      </c>
      <c r="G507" s="243">
        <v>0.51864137931034493</v>
      </c>
      <c r="H507" s="246">
        <v>102.51293518010513</v>
      </c>
    </row>
    <row r="508" spans="1:8">
      <c r="A508" s="86" t="str">
        <v>site_itunes</v>
      </c>
      <c r="B508" s="239">
        <v>507</v>
      </c>
      <c r="C508" s="86" t="s">
        <v>1180</v>
      </c>
      <c r="D508" s="241">
        <f>COUNTIF($C$1:$C508,C508)</f>
        <v>3</v>
      </c>
      <c r="E508" s="241" t="str">
        <f t="shared" si="27"/>
        <v>Favourite web sites3</v>
      </c>
      <c r="F508" s="86" t="s">
        <v>1185</v>
      </c>
      <c r="G508" s="242">
        <v>5.6744827586206893E-2</v>
      </c>
      <c r="H508" s="245">
        <v>100.95090927198595</v>
      </c>
    </row>
    <row r="509" spans="1:8">
      <c r="A509" s="86" t="str">
        <v>site_argos</v>
      </c>
      <c r="B509" s="239">
        <v>508</v>
      </c>
      <c r="C509" s="86" t="s">
        <v>1180</v>
      </c>
      <c r="D509" s="241">
        <f>COUNTIF($C$1:$C509,C509)</f>
        <v>4</v>
      </c>
      <c r="E509" s="241" t="str">
        <f t="shared" si="27"/>
        <v>Favourite web sites4</v>
      </c>
      <c r="F509" s="86" t="s">
        <v>1187</v>
      </c>
      <c r="G509" s="242">
        <v>0.12627586206896552</v>
      </c>
      <c r="H509" s="245">
        <v>90.8196004663737</v>
      </c>
    </row>
    <row r="510" spans="1:8">
      <c r="A510" s="86" t="str">
        <v>site_asos</v>
      </c>
      <c r="B510" s="239">
        <v>509</v>
      </c>
      <c r="C510" s="86" t="s">
        <v>1180</v>
      </c>
      <c r="D510" s="241">
        <f>COUNTIF($C$1:$C510,C510)</f>
        <v>5</v>
      </c>
      <c r="E510" s="241" t="str">
        <f t="shared" si="27"/>
        <v>Favourite web sites5</v>
      </c>
      <c r="F510" s="86" t="s">
        <v>1189</v>
      </c>
      <c r="G510" s="242">
        <v>7.7572413793103437E-2</v>
      </c>
      <c r="H510" s="245">
        <v>102.39302979610099</v>
      </c>
    </row>
    <row r="511" spans="1:8">
      <c r="A511" s="86" t="str">
        <v>site_audible</v>
      </c>
      <c r="B511" s="239">
        <v>510</v>
      </c>
      <c r="C511" s="86" t="s">
        <v>1180</v>
      </c>
      <c r="D511" s="241">
        <f>COUNTIF($C$1:$C511,C511)</f>
        <v>6</v>
      </c>
      <c r="E511" s="241" t="str">
        <f t="shared" si="27"/>
        <v>Favourite web sites6</v>
      </c>
      <c r="F511" s="86" t="s">
        <v>1191</v>
      </c>
      <c r="G511" s="242">
        <v>3.1710344827586209E-2</v>
      </c>
      <c r="H511" s="245">
        <v>100.94188957131855</v>
      </c>
    </row>
    <row r="512" spans="1:8">
      <c r="A512" s="86" t="str">
        <v>site_autotrader</v>
      </c>
      <c r="B512" s="239">
        <v>511</v>
      </c>
      <c r="C512" s="86" t="s">
        <v>1180</v>
      </c>
      <c r="D512" s="241">
        <f>COUNTIF($C$1:$C512,C512)</f>
        <v>7</v>
      </c>
      <c r="E512" s="241" t="str">
        <f t="shared" si="27"/>
        <v>Favourite web sites7</v>
      </c>
      <c r="F512" s="86" t="s">
        <v>1193</v>
      </c>
      <c r="G512" s="242">
        <v>3.5958620689655177E-2</v>
      </c>
      <c r="H512" s="245">
        <v>103.89662107027921</v>
      </c>
    </row>
    <row r="513" spans="1:8">
      <c r="A513" s="86" t="str">
        <v>site_bbcgoodfood</v>
      </c>
      <c r="B513" s="239">
        <v>512</v>
      </c>
      <c r="C513" s="86" t="s">
        <v>1180</v>
      </c>
      <c r="D513" s="241">
        <f>COUNTIF($C$1:$C513,C513)</f>
        <v>8</v>
      </c>
      <c r="E513" s="241" t="str">
        <f t="shared" si="27"/>
        <v>Favourite web sites8</v>
      </c>
      <c r="F513" s="86" t="s">
        <v>1195</v>
      </c>
      <c r="G513" s="242">
        <v>0.10980000000000001</v>
      </c>
      <c r="H513" s="245">
        <v>104.04445569224809</v>
      </c>
    </row>
    <row r="514" spans="1:8">
      <c r="A514" s="86" t="str">
        <v>site_bbcnews</v>
      </c>
      <c r="B514" s="239">
        <v>513</v>
      </c>
      <c r="C514" s="86" t="s">
        <v>1180</v>
      </c>
      <c r="D514" s="241">
        <f>COUNTIF($C$1:$C514,C514)</f>
        <v>9</v>
      </c>
      <c r="E514" s="241" t="str">
        <f t="shared" si="27"/>
        <v>Favourite web sites9</v>
      </c>
      <c r="F514" s="86" t="s">
        <v>1197</v>
      </c>
      <c r="G514" s="242">
        <v>0.30300689655172419</v>
      </c>
      <c r="H514" s="245">
        <v>108.19324826883172</v>
      </c>
    </row>
    <row r="515" spans="1:8">
      <c r="A515" s="86" t="str">
        <v>site_bbcsport</v>
      </c>
      <c r="B515" s="239">
        <v>514</v>
      </c>
      <c r="C515" s="86" t="s">
        <v>1180</v>
      </c>
      <c r="D515" s="241">
        <f>COUNTIF($C$1:$C515,C515)</f>
        <v>10</v>
      </c>
      <c r="E515" s="241" t="str">
        <f t="shared" ref="E515:E578" si="28">C515&amp;D515</f>
        <v>Favourite web sites10</v>
      </c>
      <c r="F515" s="86" t="s">
        <v>1199</v>
      </c>
      <c r="G515" s="242">
        <v>0.16356551724137927</v>
      </c>
      <c r="H515" s="245">
        <v>105.83598035345105</v>
      </c>
    </row>
    <row r="516" spans="1:8">
      <c r="A516" s="86" t="str">
        <v>site_bet365</v>
      </c>
      <c r="B516" s="239">
        <v>515</v>
      </c>
      <c r="C516" s="86" t="s">
        <v>1180</v>
      </c>
      <c r="D516" s="241">
        <f>COUNTIF($C$1:$C516,C516)</f>
        <v>11</v>
      </c>
      <c r="E516" s="241" t="str">
        <f t="shared" si="28"/>
        <v>Favourite web sites11</v>
      </c>
      <c r="F516" s="86" t="s">
        <v>1201</v>
      </c>
      <c r="G516" s="242">
        <v>2.4931034482758622E-2</v>
      </c>
      <c r="H516" s="245">
        <v>97.357713702609658</v>
      </c>
    </row>
    <row r="517" spans="1:8">
      <c r="A517" s="86" t="str">
        <v>site_bing</v>
      </c>
      <c r="B517" s="239">
        <v>516</v>
      </c>
      <c r="C517" s="86" t="s">
        <v>1180</v>
      </c>
      <c r="D517" s="241">
        <f>COUNTIF($C$1:$C517,C517)</f>
        <v>12</v>
      </c>
      <c r="E517" s="241" t="str">
        <f t="shared" si="28"/>
        <v>Favourite web sites12</v>
      </c>
      <c r="F517" s="86" t="s">
        <v>1203</v>
      </c>
      <c r="G517" s="242">
        <v>2.0075862068965517E-2</v>
      </c>
      <c r="H517" s="245">
        <v>99.248153540664276</v>
      </c>
    </row>
    <row r="518" spans="1:8">
      <c r="A518" s="86" t="str">
        <v>site_boots</v>
      </c>
      <c r="B518" s="239">
        <v>517</v>
      </c>
      <c r="C518" s="86" t="s">
        <v>1180</v>
      </c>
      <c r="D518" s="241">
        <f>COUNTIF($C$1:$C518,C518)</f>
        <v>13</v>
      </c>
      <c r="E518" s="241" t="str">
        <f t="shared" si="28"/>
        <v>Favourite web sites13</v>
      </c>
      <c r="F518" s="86" t="s">
        <v>1205</v>
      </c>
      <c r="G518" s="242">
        <v>0.10875862068965518</v>
      </c>
      <c r="H518" s="245">
        <v>100.88775289054217</v>
      </c>
    </row>
    <row r="519" spans="1:8">
      <c r="A519" s="86" t="str">
        <v>site_buzzfeed</v>
      </c>
      <c r="B519" s="239">
        <v>518</v>
      </c>
      <c r="C519" s="86" t="s">
        <v>1180</v>
      </c>
      <c r="D519" s="241">
        <f>COUNTIF($C$1:$C519,C519)</f>
        <v>14</v>
      </c>
      <c r="E519" s="241" t="str">
        <f t="shared" si="28"/>
        <v>Favourite web sites14</v>
      </c>
      <c r="F519" s="86" t="s">
        <v>1207</v>
      </c>
      <c r="G519" s="242">
        <v>3.6579310344827594E-2</v>
      </c>
      <c r="H519" s="245">
        <v>102.56850637525854</v>
      </c>
    </row>
    <row r="520" spans="1:8">
      <c r="A520" s="86" t="str">
        <v>site_carphonewarehouse</v>
      </c>
      <c r="B520" s="239">
        <v>519</v>
      </c>
      <c r="C520" s="86" t="s">
        <v>1180</v>
      </c>
      <c r="D520" s="241">
        <f>COUNTIF($C$1:$C520,C520)</f>
        <v>15</v>
      </c>
      <c r="E520" s="241" t="str">
        <f t="shared" si="28"/>
        <v>Favourite web sites15</v>
      </c>
      <c r="F520" s="86" t="s">
        <v>1209</v>
      </c>
      <c r="G520" s="242">
        <v>1.7958620689655175E-2</v>
      </c>
      <c r="H520" s="245">
        <v>100.11145692638831</v>
      </c>
    </row>
    <row r="521" spans="1:8">
      <c r="A521" s="86" t="str">
        <v>site_comparethemarket</v>
      </c>
      <c r="B521" s="239">
        <v>520</v>
      </c>
      <c r="C521" s="86" t="s">
        <v>1180</v>
      </c>
      <c r="D521" s="241">
        <f>COUNTIF($C$1:$C521,C521)</f>
        <v>16</v>
      </c>
      <c r="E521" s="241" t="str">
        <f t="shared" si="28"/>
        <v>Favourite web sites16</v>
      </c>
      <c r="F521" s="86" t="s">
        <v>1211</v>
      </c>
      <c r="G521" s="242">
        <v>6.6703448275862054E-2</v>
      </c>
      <c r="H521" s="245">
        <v>100.84325803315195</v>
      </c>
    </row>
    <row r="522" spans="1:8">
      <c r="A522" s="86" t="str">
        <v>site_confused</v>
      </c>
      <c r="B522" s="239">
        <v>521</v>
      </c>
      <c r="C522" s="86" t="s">
        <v>1180</v>
      </c>
      <c r="D522" s="241">
        <f>COUNTIF($C$1:$C522,C522)</f>
        <v>17</v>
      </c>
      <c r="E522" s="241" t="str">
        <f t="shared" si="28"/>
        <v>Favourite web sites17</v>
      </c>
      <c r="F522" s="86" t="s">
        <v>1213</v>
      </c>
      <c r="G522" s="242">
        <v>2.6662068965517247E-2</v>
      </c>
      <c r="H522" s="245">
        <v>98.961126065527921</v>
      </c>
    </row>
    <row r="523" spans="1:8">
      <c r="A523" s="86" t="str">
        <v>site_currys</v>
      </c>
      <c r="B523" s="239">
        <v>522</v>
      </c>
      <c r="C523" s="86" t="s">
        <v>1180</v>
      </c>
      <c r="D523" s="241">
        <f>COUNTIF($C$1:$C523,C523)</f>
        <v>18</v>
      </c>
      <c r="E523" s="241" t="str">
        <f t="shared" si="28"/>
        <v>Favourite web sites18</v>
      </c>
      <c r="F523" s="86" t="s">
        <v>1215</v>
      </c>
      <c r="G523" s="242">
        <v>5.8565517241379303E-2</v>
      </c>
      <c r="H523" s="245">
        <v>95.52761598271745</v>
      </c>
    </row>
    <row r="524" spans="1:8">
      <c r="A524" s="86" t="str">
        <v>site_digitalspy</v>
      </c>
      <c r="B524" s="239">
        <v>523</v>
      </c>
      <c r="C524" s="86" t="s">
        <v>1180</v>
      </c>
      <c r="D524" s="241">
        <f>COUNTIF($C$1:$C524,C524)</f>
        <v>19</v>
      </c>
      <c r="E524" s="241" t="str">
        <f t="shared" si="28"/>
        <v>Favourite web sites19</v>
      </c>
      <c r="F524" s="86" t="s">
        <v>1217</v>
      </c>
      <c r="G524" s="242">
        <v>2.0586206896551721E-2</v>
      </c>
      <c r="H524" s="245">
        <v>94.475800379345273</v>
      </c>
    </row>
    <row r="525" spans="1:8">
      <c r="A525" s="86" t="str">
        <v>site_direct</v>
      </c>
      <c r="B525" s="239">
        <v>524</v>
      </c>
      <c r="C525" s="86" t="s">
        <v>1180</v>
      </c>
      <c r="D525" s="241">
        <f>COUNTIF($C$1:$C525,C525)</f>
        <v>20</v>
      </c>
      <c r="E525" s="241" t="str">
        <f t="shared" si="28"/>
        <v>Favourite web sites20</v>
      </c>
      <c r="F525" s="86" t="s">
        <v>1219</v>
      </c>
      <c r="G525" s="242">
        <v>7.1620689655172404E-2</v>
      </c>
      <c r="H525" s="245">
        <v>98.118123305956459</v>
      </c>
    </row>
    <row r="526" spans="1:8">
      <c r="A526" s="86" t="str">
        <v>site_ebay</v>
      </c>
      <c r="B526" s="239">
        <v>525</v>
      </c>
      <c r="C526" s="86" t="s">
        <v>1180</v>
      </c>
      <c r="D526" s="241">
        <f>COUNTIF($C$1:$C526,C526)</f>
        <v>21</v>
      </c>
      <c r="E526" s="241" t="str">
        <f t="shared" si="28"/>
        <v>Favourite web sites21</v>
      </c>
      <c r="F526" s="86" t="s">
        <v>1221</v>
      </c>
      <c r="G526" s="242">
        <v>0.29855172413793102</v>
      </c>
      <c r="H526" s="245">
        <v>100.60736826196587</v>
      </c>
    </row>
    <row r="527" spans="1:8">
      <c r="A527" s="86" t="str">
        <v>site_etsy</v>
      </c>
      <c r="B527" s="239">
        <v>526</v>
      </c>
      <c r="C527" s="86" t="s">
        <v>1180</v>
      </c>
      <c r="D527" s="241">
        <f>COUNTIF($C$1:$C527,C527)</f>
        <v>22</v>
      </c>
      <c r="E527" s="241" t="str">
        <f t="shared" si="28"/>
        <v>Favourite web sites22</v>
      </c>
      <c r="F527" s="86" t="s">
        <v>1223</v>
      </c>
      <c r="G527" s="242">
        <v>7.0579310344827589E-2</v>
      </c>
      <c r="H527" s="245">
        <v>104.42442125323346</v>
      </c>
    </row>
    <row r="528" spans="1:8">
      <c r="A528" s="86" t="str">
        <v>site_expedia</v>
      </c>
      <c r="B528" s="239">
        <v>527</v>
      </c>
      <c r="C528" s="86" t="s">
        <v>1180</v>
      </c>
      <c r="D528" s="241">
        <f>COUNTIF($C$1:$C528,C528)</f>
        <v>23</v>
      </c>
      <c r="E528" s="241" t="str">
        <f t="shared" si="28"/>
        <v>Favourite web sites23</v>
      </c>
      <c r="F528" s="86" t="s">
        <v>1225</v>
      </c>
      <c r="G528" s="242">
        <v>4.006896551724138E-2</v>
      </c>
      <c r="H528" s="245">
        <v>98.158682121776536</v>
      </c>
    </row>
    <row r="529" spans="1:8">
      <c r="A529" s="86" t="str">
        <v>site_freecycle</v>
      </c>
      <c r="B529" s="239">
        <v>528</v>
      </c>
      <c r="C529" s="86" t="s">
        <v>1180</v>
      </c>
      <c r="D529" s="241">
        <f>COUNTIF($C$1:$C529,C529)</f>
        <v>24</v>
      </c>
      <c r="E529" s="241" t="str">
        <f t="shared" si="28"/>
        <v>Favourite web sites24</v>
      </c>
      <c r="F529" s="86" t="s">
        <v>1227</v>
      </c>
      <c r="G529" s="242">
        <v>2.6337931034482759E-2</v>
      </c>
      <c r="H529" s="245">
        <v>98.288030594684159</v>
      </c>
    </row>
    <row r="530" spans="1:8">
      <c r="A530" s="86" t="str">
        <v>site_game</v>
      </c>
      <c r="B530" s="239">
        <v>529</v>
      </c>
      <c r="C530" s="86" t="s">
        <v>1180</v>
      </c>
      <c r="D530" s="241">
        <f>COUNTIF($C$1:$C530,C530)</f>
        <v>25</v>
      </c>
      <c r="E530" s="241" t="str">
        <f t="shared" si="28"/>
        <v>Favourite web sites25</v>
      </c>
      <c r="F530" s="86" t="s">
        <v>1229</v>
      </c>
      <c r="G530" s="242">
        <v>2.6737931034482753E-2</v>
      </c>
      <c r="H530" s="245">
        <v>87.659975970271702</v>
      </c>
    </row>
    <row r="531" spans="1:8">
      <c r="A531" s="86" t="str">
        <v>site_gmail</v>
      </c>
      <c r="B531" s="239">
        <v>530</v>
      </c>
      <c r="C531" s="86" t="s">
        <v>1180</v>
      </c>
      <c r="D531" s="241">
        <f>COUNTIF($C$1:$C531,C531)</f>
        <v>26</v>
      </c>
      <c r="E531" s="241" t="str">
        <f t="shared" si="28"/>
        <v>Favourite web sites26</v>
      </c>
      <c r="F531" s="86" t="s">
        <v>1231</v>
      </c>
      <c r="G531" s="242">
        <v>0.24047586206896551</v>
      </c>
      <c r="H531" s="245">
        <v>99.795915674464908</v>
      </c>
    </row>
    <row r="532" spans="1:8">
      <c r="A532" s="86" t="str">
        <v>site_google</v>
      </c>
      <c r="B532" s="239">
        <v>531</v>
      </c>
      <c r="C532" s="86" t="s">
        <v>1180</v>
      </c>
      <c r="D532" s="241">
        <f>COUNTIF($C$1:$C532,C532)</f>
        <v>27</v>
      </c>
      <c r="E532" s="241" t="str">
        <f t="shared" si="28"/>
        <v>Favourite web sites27</v>
      </c>
      <c r="F532" s="86" t="s">
        <v>1233</v>
      </c>
      <c r="G532" s="242">
        <v>0.41958620689655174</v>
      </c>
      <c r="H532" s="245">
        <v>102.64104728156566</v>
      </c>
    </row>
    <row r="533" spans="1:8">
      <c r="A533" s="86" t="str">
        <v>site_groupon</v>
      </c>
      <c r="B533" s="239">
        <v>532</v>
      </c>
      <c r="C533" s="86" t="s">
        <v>1180</v>
      </c>
      <c r="D533" s="241">
        <f>COUNTIF($C$1:$C533,C533)</f>
        <v>28</v>
      </c>
      <c r="E533" s="241" t="str">
        <f t="shared" si="28"/>
        <v>Favourite web sites28</v>
      </c>
      <c r="F533" s="86" t="s">
        <v>1235</v>
      </c>
      <c r="G533" s="242">
        <v>7.0468965517241383E-2</v>
      </c>
      <c r="H533" s="245">
        <v>97.919369895057827</v>
      </c>
    </row>
    <row r="534" spans="1:8">
      <c r="A534" s="86" t="str">
        <v>site_gumtree</v>
      </c>
      <c r="B534" s="239">
        <v>533</v>
      </c>
      <c r="C534" s="86" t="s">
        <v>1180</v>
      </c>
      <c r="D534" s="241">
        <f>COUNTIF($C$1:$C534,C534)</f>
        <v>29</v>
      </c>
      <c r="E534" s="241" t="str">
        <f t="shared" si="28"/>
        <v>Favourite web sites29</v>
      </c>
      <c r="F534" s="86" t="s">
        <v>1237</v>
      </c>
      <c r="G534" s="242">
        <v>6.2731034482758616E-2</v>
      </c>
      <c r="H534" s="245">
        <v>93.760487579705298</v>
      </c>
    </row>
    <row r="535" spans="1:8">
      <c r="A535" s="86" t="str">
        <v>site_healthline</v>
      </c>
      <c r="B535" s="239">
        <v>534</v>
      </c>
      <c r="C535" s="86" t="s">
        <v>1180</v>
      </c>
      <c r="D535" s="241">
        <f>COUNTIF($C$1:$C535,C535)</f>
        <v>30</v>
      </c>
      <c r="E535" s="241" t="str">
        <f t="shared" si="28"/>
        <v>Favourite web sites30</v>
      </c>
      <c r="F535" s="86" t="s">
        <v>1239</v>
      </c>
      <c r="G535" s="242">
        <v>1.050344827586207E-2</v>
      </c>
      <c r="H535" s="245">
        <v>95.603216429071907</v>
      </c>
    </row>
    <row r="536" spans="1:8">
      <c r="A536" s="86" t="str">
        <v>site_hotels</v>
      </c>
      <c r="B536" s="239">
        <v>535</v>
      </c>
      <c r="C536" s="86" t="s">
        <v>1180</v>
      </c>
      <c r="D536" s="241">
        <f>COUNTIF($C$1:$C536,C536)</f>
        <v>31</v>
      </c>
      <c r="E536" s="241" t="str">
        <f t="shared" si="28"/>
        <v>Favourite web sites31</v>
      </c>
      <c r="F536" s="86" t="s">
        <v>1241</v>
      </c>
      <c r="G536" s="242">
        <v>3.8434482758620693E-2</v>
      </c>
      <c r="H536" s="245">
        <v>101.37890932356652</v>
      </c>
    </row>
    <row r="537" spans="1:8">
      <c r="A537" s="86" t="str">
        <v>site_hotukdeals</v>
      </c>
      <c r="B537" s="239">
        <v>536</v>
      </c>
      <c r="C537" s="86" t="s">
        <v>1180</v>
      </c>
      <c r="D537" s="241">
        <f>COUNTIF($C$1:$C537,C537)</f>
        <v>32</v>
      </c>
      <c r="E537" s="241" t="str">
        <f t="shared" si="28"/>
        <v>Favourite web sites32</v>
      </c>
      <c r="F537" s="86" t="s">
        <v>1243</v>
      </c>
      <c r="G537" s="242">
        <v>4.3613793103448276E-2</v>
      </c>
      <c r="H537" s="245">
        <v>97.960838055851326</v>
      </c>
    </row>
    <row r="538" spans="1:8">
      <c r="A538" s="86" t="str">
        <v>site_huffingtonpost</v>
      </c>
      <c r="B538" s="239">
        <v>537</v>
      </c>
      <c r="C538" s="86" t="s">
        <v>1180</v>
      </c>
      <c r="D538" s="241">
        <f>COUNTIF($C$1:$C538,C538)</f>
        <v>33</v>
      </c>
      <c r="E538" s="241" t="str">
        <f t="shared" si="28"/>
        <v>Favourite web sites33</v>
      </c>
      <c r="F538" s="86" t="s">
        <v>1245</v>
      </c>
      <c r="G538" s="242">
        <v>2.6282758620689656E-2</v>
      </c>
      <c r="H538" s="245">
        <v>103.58087174228029</v>
      </c>
    </row>
    <row r="539" spans="1:8">
      <c r="A539" s="86" t="str">
        <v>site_hungryhouse</v>
      </c>
      <c r="B539" s="239">
        <v>538</v>
      </c>
      <c r="C539" s="86" t="s">
        <v>1180</v>
      </c>
      <c r="D539" s="241">
        <f>COUNTIF($C$1:$C539,C539)</f>
        <v>34</v>
      </c>
      <c r="E539" s="241" t="str">
        <f t="shared" si="28"/>
        <v>Favourite web sites34</v>
      </c>
      <c r="F539" s="86" t="s">
        <v>1247</v>
      </c>
      <c r="G539" s="242">
        <v>1.1924137931034483E-2</v>
      </c>
      <c r="H539" s="245">
        <v>93.360865454522767</v>
      </c>
    </row>
    <row r="540" spans="1:8">
      <c r="A540" s="86" t="str">
        <v>site_ikea</v>
      </c>
      <c r="B540" s="239">
        <v>539</v>
      </c>
      <c r="C540" s="86" t="s">
        <v>1180</v>
      </c>
      <c r="D540" s="241">
        <f>COUNTIF($C$1:$C540,C540)</f>
        <v>35</v>
      </c>
      <c r="E540" s="241" t="str">
        <f t="shared" si="28"/>
        <v>Favourite web sites35</v>
      </c>
      <c r="F540" s="86" t="s">
        <v>1249</v>
      </c>
      <c r="G540" s="242">
        <v>7.495862068965517E-2</v>
      </c>
      <c r="H540" s="245">
        <v>95.418688015293512</v>
      </c>
    </row>
    <row r="541" spans="1:8">
      <c r="A541" s="86" t="str">
        <v>site_imdb</v>
      </c>
      <c r="B541" s="239">
        <v>540</v>
      </c>
      <c r="C541" s="86" t="s">
        <v>1180</v>
      </c>
      <c r="D541" s="241">
        <f>COUNTIF($C$1:$C541,C541)</f>
        <v>36</v>
      </c>
      <c r="E541" s="241" t="str">
        <f t="shared" si="28"/>
        <v>Favourite web sites36</v>
      </c>
      <c r="F541" s="86" t="s">
        <v>1251</v>
      </c>
      <c r="G541" s="242">
        <v>5.2124137931034487E-2</v>
      </c>
      <c r="H541" s="245">
        <v>98.707950084079684</v>
      </c>
    </row>
    <row r="542" spans="1:8">
      <c r="A542" s="86" t="str">
        <v>site_jamieoliver</v>
      </c>
      <c r="B542" s="239">
        <v>541</v>
      </c>
      <c r="C542" s="86" t="s">
        <v>1180</v>
      </c>
      <c r="D542" s="241">
        <f>COUNTIF($C$1:$C542,C542)</f>
        <v>37</v>
      </c>
      <c r="E542" s="241" t="str">
        <f t="shared" si="28"/>
        <v>Favourite web sites37</v>
      </c>
      <c r="F542" s="86" t="s">
        <v>1253</v>
      </c>
      <c r="G542" s="242">
        <v>2.0937931034482757E-2</v>
      </c>
      <c r="H542" s="245">
        <v>101.56342954261916</v>
      </c>
    </row>
    <row r="543" spans="1:8">
      <c r="A543" s="86" t="str">
        <v>site_johnlewis</v>
      </c>
      <c r="B543" s="239">
        <v>542</v>
      </c>
      <c r="C543" s="86" t="s">
        <v>1180</v>
      </c>
      <c r="D543" s="241">
        <f>COUNTIF($C$1:$C543,C543)</f>
        <v>38</v>
      </c>
      <c r="E543" s="241" t="str">
        <f t="shared" si="28"/>
        <v>Favourite web sites38</v>
      </c>
      <c r="F543" s="86" t="s">
        <v>1255</v>
      </c>
      <c r="G543" s="242">
        <v>9.5558620689655177E-2</v>
      </c>
      <c r="H543" s="245">
        <v>115.36672960920274</v>
      </c>
    </row>
    <row r="544" spans="1:8">
      <c r="A544" s="86" t="str">
        <v>site_justeat</v>
      </c>
      <c r="B544" s="239">
        <v>543</v>
      </c>
      <c r="C544" s="86" t="s">
        <v>1180</v>
      </c>
      <c r="D544" s="241">
        <f>COUNTIF($C$1:$C544,C544)</f>
        <v>39</v>
      </c>
      <c r="E544" s="241" t="str">
        <f t="shared" si="28"/>
        <v>Favourite web sites39</v>
      </c>
      <c r="F544" s="86" t="s">
        <v>1257</v>
      </c>
      <c r="G544" s="242">
        <v>9.4255172413793109E-2</v>
      </c>
      <c r="H544" s="245">
        <v>84.840901699107476</v>
      </c>
    </row>
    <row r="545" spans="1:8">
      <c r="A545" s="86" t="str">
        <v>site_lastminute</v>
      </c>
      <c r="B545" s="239">
        <v>544</v>
      </c>
      <c r="C545" s="86" t="s">
        <v>1180</v>
      </c>
      <c r="D545" s="241">
        <f>COUNTIF($C$1:$C545,C545)</f>
        <v>40</v>
      </c>
      <c r="E545" s="241" t="str">
        <f t="shared" si="28"/>
        <v>Favourite web sites40</v>
      </c>
      <c r="F545" s="86" t="s">
        <v>1259</v>
      </c>
      <c r="G545" s="242">
        <v>3.0510344827586203E-2</v>
      </c>
      <c r="H545" s="245">
        <v>102.96307919834129</v>
      </c>
    </row>
    <row r="546" spans="1:8">
      <c r="A546" s="86" t="str">
        <v>site_marksandspencer</v>
      </c>
      <c r="B546" s="239">
        <v>545</v>
      </c>
      <c r="C546" s="86" t="s">
        <v>1180</v>
      </c>
      <c r="D546" s="241">
        <f>COUNTIF($C$1:$C546,C546)</f>
        <v>41</v>
      </c>
      <c r="E546" s="241" t="str">
        <f t="shared" si="28"/>
        <v>Favourite web sites41</v>
      </c>
      <c r="F546" s="86" t="s">
        <v>1261</v>
      </c>
      <c r="G546" s="242">
        <v>0.12763448275862069</v>
      </c>
      <c r="H546" s="245">
        <v>107.61970999573683</v>
      </c>
    </row>
    <row r="547" spans="1:8">
      <c r="A547" s="86" t="str">
        <v>site_microsoft</v>
      </c>
      <c r="B547" s="239">
        <v>546</v>
      </c>
      <c r="C547" s="86" t="s">
        <v>1180</v>
      </c>
      <c r="D547" s="241">
        <f>COUNTIF($C$1:$C547,C547)</f>
        <v>42</v>
      </c>
      <c r="E547" s="241" t="str">
        <f t="shared" si="28"/>
        <v>Favourite web sites42</v>
      </c>
      <c r="F547" s="86" t="s">
        <v>1263</v>
      </c>
      <c r="G547" s="242">
        <v>8.1172413793103429E-2</v>
      </c>
      <c r="H547" s="245">
        <v>97.287957208405658</v>
      </c>
    </row>
    <row r="548" spans="1:8">
      <c r="A548" s="86" t="str">
        <v>site_moneysavingexpert</v>
      </c>
      <c r="B548" s="239">
        <v>547</v>
      </c>
      <c r="C548" s="86" t="s">
        <v>1180</v>
      </c>
      <c r="D548" s="241">
        <f>COUNTIF($C$1:$C548,C548)</f>
        <v>43</v>
      </c>
      <c r="E548" s="241" t="str">
        <f t="shared" si="28"/>
        <v>Favourite web sites43</v>
      </c>
      <c r="F548" s="86" t="s">
        <v>1265</v>
      </c>
      <c r="G548" s="242">
        <v>0.1811724137931035</v>
      </c>
      <c r="H548" s="245">
        <v>108.2402906612884</v>
      </c>
    </row>
    <row r="549" spans="1:8">
      <c r="A549" s="86" t="str">
        <v>site_moneysupermarket</v>
      </c>
      <c r="B549" s="239">
        <v>548</v>
      </c>
      <c r="C549" s="86" t="s">
        <v>1180</v>
      </c>
      <c r="D549" s="241">
        <f>COUNTIF($C$1:$C549,C549)</f>
        <v>44</v>
      </c>
      <c r="E549" s="241" t="str">
        <f t="shared" si="28"/>
        <v>Favourite web sites44</v>
      </c>
      <c r="F549" s="86" t="s">
        <v>1267</v>
      </c>
      <c r="G549" s="242">
        <v>7.8889655172413795E-2</v>
      </c>
      <c r="H549" s="245">
        <v>103.45372022099934</v>
      </c>
    </row>
    <row r="550" spans="1:8">
      <c r="A550" s="86" t="str">
        <v>site_msn</v>
      </c>
      <c r="B550" s="239">
        <v>549</v>
      </c>
      <c r="C550" s="86" t="s">
        <v>1180</v>
      </c>
      <c r="D550" s="241">
        <f>COUNTIF($C$1:$C550,C550)</f>
        <v>45</v>
      </c>
      <c r="E550" s="241" t="str">
        <f t="shared" si="28"/>
        <v>Favourite web sites45</v>
      </c>
      <c r="F550" s="86" t="s">
        <v>1269</v>
      </c>
      <c r="G550" s="242">
        <v>3.2089655172413793E-2</v>
      </c>
      <c r="H550" s="245">
        <v>96.211486940660976</v>
      </c>
    </row>
    <row r="551" spans="1:8">
      <c r="A551" s="86" t="str">
        <v>site_mumsnet</v>
      </c>
      <c r="B551" s="239">
        <v>550</v>
      </c>
      <c r="C551" s="86" t="s">
        <v>1180</v>
      </c>
      <c r="D551" s="241">
        <f>COUNTIF($C$1:$C551,C551)</f>
        <v>46</v>
      </c>
      <c r="E551" s="241" t="str">
        <f t="shared" si="28"/>
        <v>Favourite web sites46</v>
      </c>
      <c r="F551" s="86" t="s">
        <v>1271</v>
      </c>
      <c r="G551" s="242">
        <v>1.964137931034483E-2</v>
      </c>
      <c r="H551" s="245">
        <v>100.35079480770051</v>
      </c>
    </row>
    <row r="552" spans="1:8">
      <c r="A552" s="86" t="str">
        <v>site_nationallottery</v>
      </c>
      <c r="B552" s="239">
        <v>551</v>
      </c>
      <c r="C552" s="86" t="s">
        <v>1180</v>
      </c>
      <c r="D552" s="241">
        <f>COUNTIF($C$1:$C552,C552)</f>
        <v>47</v>
      </c>
      <c r="E552" s="241" t="str">
        <f t="shared" si="28"/>
        <v>Favourite web sites47</v>
      </c>
      <c r="F552" s="86" t="s">
        <v>1273</v>
      </c>
      <c r="G552" s="242">
        <v>0.10635172413793102</v>
      </c>
      <c r="H552" s="245">
        <v>99.410412963243274</v>
      </c>
    </row>
    <row r="553" spans="1:8">
      <c r="A553" s="86" t="str">
        <v>site_nationalrail</v>
      </c>
      <c r="B553" s="239">
        <v>552</v>
      </c>
      <c r="C553" s="86" t="s">
        <v>1180</v>
      </c>
      <c r="D553" s="241">
        <f>COUNTIF($C$1:$C553,C553)</f>
        <v>48</v>
      </c>
      <c r="E553" s="241" t="str">
        <f t="shared" si="28"/>
        <v>Favourite web sites48</v>
      </c>
      <c r="F553" s="86" t="s">
        <v>1275</v>
      </c>
      <c r="G553" s="242">
        <v>5.5158620689655165E-2</v>
      </c>
      <c r="H553" s="245">
        <v>101.15405410436182</v>
      </c>
    </row>
    <row r="554" spans="1:8">
      <c r="A554" s="86" t="str">
        <v>site_netnums</v>
      </c>
      <c r="B554" s="239">
        <v>553</v>
      </c>
      <c r="C554" s="86" t="s">
        <v>1180</v>
      </c>
      <c r="D554" s="241">
        <f>COUNTIF($C$1:$C554,C554)</f>
        <v>49</v>
      </c>
      <c r="E554" s="241" t="str">
        <f t="shared" si="28"/>
        <v>Favourite web sites49</v>
      </c>
      <c r="F554" s="86" t="s">
        <v>1277</v>
      </c>
      <c r="G554" s="242">
        <v>1.5062068965517239E-2</v>
      </c>
      <c r="H554" s="245">
        <v>100.10803928794397</v>
      </c>
    </row>
    <row r="555" spans="1:8">
      <c r="A555" s="86" t="str">
        <v>site_nhs</v>
      </c>
      <c r="B555" s="239">
        <v>554</v>
      </c>
      <c r="C555" s="86" t="s">
        <v>1180</v>
      </c>
      <c r="D555" s="241">
        <f>COUNTIF($C$1:$C555,C555)</f>
        <v>50</v>
      </c>
      <c r="E555" s="241" t="str">
        <f t="shared" si="28"/>
        <v>Favourite web sites50</v>
      </c>
      <c r="F555" s="86" t="s">
        <v>1279</v>
      </c>
      <c r="G555" s="242">
        <v>6.1393103448275858E-2</v>
      </c>
      <c r="H555" s="245">
        <v>95.603601149287542</v>
      </c>
    </row>
    <row r="556" spans="1:8">
      <c r="A556" s="86" t="str">
        <v>site_notonthehighstreet</v>
      </c>
      <c r="B556" s="239">
        <v>555</v>
      </c>
      <c r="C556" s="86" t="s">
        <v>1180</v>
      </c>
      <c r="D556" s="241">
        <f>COUNTIF($C$1:$C556,C556)</f>
        <v>51</v>
      </c>
      <c r="E556" s="241" t="str">
        <f t="shared" si="28"/>
        <v>Favourite web sites51</v>
      </c>
      <c r="F556" s="86" t="s">
        <v>1281</v>
      </c>
      <c r="G556" s="242">
        <v>4.7068965517241372E-2</v>
      </c>
      <c r="H556" s="245">
        <v>104.53877179529512</v>
      </c>
    </row>
    <row r="557" spans="1:8">
      <c r="A557" s="86" t="str">
        <v>site_premierleague</v>
      </c>
      <c r="B557" s="239">
        <v>556</v>
      </c>
      <c r="C557" s="86" t="s">
        <v>1180</v>
      </c>
      <c r="D557" s="241">
        <f>COUNTIF($C$1:$C557,C557)</f>
        <v>52</v>
      </c>
      <c r="E557" s="241" t="str">
        <f t="shared" si="28"/>
        <v>Favourite web sites52</v>
      </c>
      <c r="F557" s="86" t="s">
        <v>1283</v>
      </c>
      <c r="G557" s="242">
        <v>5.5372413793103446E-2</v>
      </c>
      <c r="H557" s="245">
        <v>95.974739912968914</v>
      </c>
    </row>
    <row r="558" spans="1:8">
      <c r="A558" s="86" t="str">
        <v>site_quidco</v>
      </c>
      <c r="B558" s="239">
        <v>557</v>
      </c>
      <c r="C558" s="86" t="s">
        <v>1180</v>
      </c>
      <c r="D558" s="241">
        <f>COUNTIF($C$1:$C558,C558)</f>
        <v>53</v>
      </c>
      <c r="E558" s="241" t="str">
        <f t="shared" si="28"/>
        <v>Favourite web sites53</v>
      </c>
      <c r="F558" s="86" t="s">
        <v>1285</v>
      </c>
      <c r="G558" s="242">
        <v>3.8179310344827584E-2</v>
      </c>
      <c r="H558" s="245">
        <v>106.90852790179457</v>
      </c>
    </row>
    <row r="559" spans="1:8">
      <c r="A559" s="86" t="str">
        <v>site_quora</v>
      </c>
      <c r="B559" s="239">
        <v>558</v>
      </c>
      <c r="C559" s="86" t="s">
        <v>1180</v>
      </c>
      <c r="D559" s="241">
        <f>COUNTIF($C$1:$C559,C559)</f>
        <v>54</v>
      </c>
      <c r="E559" s="241" t="str">
        <f t="shared" si="28"/>
        <v>Favourite web sites54</v>
      </c>
      <c r="F559" s="86" t="s">
        <v>1287</v>
      </c>
      <c r="G559" s="242">
        <v>1.8324137931034483E-2</v>
      </c>
      <c r="H559" s="245">
        <v>98.514485016788171</v>
      </c>
    </row>
    <row r="560" spans="1:8">
      <c r="A560" s="86" t="str">
        <v>site_rightmove</v>
      </c>
      <c r="B560" s="239">
        <v>559</v>
      </c>
      <c r="C560" s="86" t="s">
        <v>1180</v>
      </c>
      <c r="D560" s="241">
        <f>COUNTIF($C$1:$C560,C560)</f>
        <v>55</v>
      </c>
      <c r="E560" s="241" t="str">
        <f t="shared" si="28"/>
        <v>Favourite web sites55</v>
      </c>
      <c r="F560" s="86" t="s">
        <v>1289</v>
      </c>
      <c r="G560" s="242">
        <v>8.6758620689655161E-2</v>
      </c>
      <c r="H560" s="245">
        <v>107.01357917218219</v>
      </c>
    </row>
    <row r="561" spans="1:8">
      <c r="A561" s="86" t="str">
        <v>site_santander</v>
      </c>
      <c r="B561" s="239">
        <v>560</v>
      </c>
      <c r="C561" s="86" t="s">
        <v>1180</v>
      </c>
      <c r="D561" s="241">
        <f>COUNTIF($C$1:$C561,C561)</f>
        <v>56</v>
      </c>
      <c r="E561" s="241" t="str">
        <f t="shared" si="28"/>
        <v>Favourite web sites56</v>
      </c>
      <c r="F561" s="86" t="s">
        <v>1291</v>
      </c>
      <c r="G561" s="242">
        <v>7.3565517241379302E-2</v>
      </c>
      <c r="H561" s="245">
        <v>106.8616343341094</v>
      </c>
    </row>
    <row r="562" spans="1:8">
      <c r="A562" s="86" t="str">
        <v>site_selfridges</v>
      </c>
      <c r="B562" s="239">
        <v>561</v>
      </c>
      <c r="C562" s="86" t="s">
        <v>1180</v>
      </c>
      <c r="D562" s="241">
        <f>COUNTIF($C$1:$C562,C562)</f>
        <v>57</v>
      </c>
      <c r="E562" s="241" t="str">
        <f t="shared" si="28"/>
        <v>Favourite web sites57</v>
      </c>
      <c r="F562" s="86" t="s">
        <v>1293</v>
      </c>
      <c r="G562" s="242">
        <v>1.9862068965517239E-2</v>
      </c>
      <c r="H562" s="245">
        <v>100.10004292341472</v>
      </c>
    </row>
    <row r="563" spans="1:8">
      <c r="A563" s="86" t="str">
        <v>site_skynews</v>
      </c>
      <c r="B563" s="239">
        <v>562</v>
      </c>
      <c r="C563" s="86" t="s">
        <v>1180</v>
      </c>
      <c r="D563" s="241">
        <f>COUNTIF($C$1:$C563,C563)</f>
        <v>58</v>
      </c>
      <c r="E563" s="241" t="str">
        <f t="shared" si="28"/>
        <v>Favourite web sites58</v>
      </c>
      <c r="F563" s="86" t="s">
        <v>1295</v>
      </c>
      <c r="G563" s="242">
        <v>8.4944827586206889E-2</v>
      </c>
      <c r="H563" s="245">
        <v>97.700602743010421</v>
      </c>
    </row>
    <row r="564" spans="1:8">
      <c r="A564" s="86" t="str">
        <v>site_skysports</v>
      </c>
      <c r="B564" s="239">
        <v>563</v>
      </c>
      <c r="C564" s="86" t="s">
        <v>1180</v>
      </c>
      <c r="D564" s="241">
        <f>COUNTIF($C$1:$C564,C564)</f>
        <v>59</v>
      </c>
      <c r="E564" s="241" t="str">
        <f t="shared" si="28"/>
        <v>Favourite web sites59</v>
      </c>
      <c r="F564" s="86" t="s">
        <v>1297</v>
      </c>
      <c r="G564" s="242">
        <v>9.2413793103448272E-2</v>
      </c>
      <c r="H564" s="245">
        <v>99.592740785132506</v>
      </c>
    </row>
    <row r="565" spans="1:8">
      <c r="A565" s="86" t="str">
        <v>site_soundcloud</v>
      </c>
      <c r="B565" s="239">
        <v>564</v>
      </c>
      <c r="C565" s="86" t="s">
        <v>1180</v>
      </c>
      <c r="D565" s="241">
        <f>COUNTIF($C$1:$C565,C565)</f>
        <v>60</v>
      </c>
      <c r="E565" s="241" t="str">
        <f t="shared" si="28"/>
        <v>Favourite web sites60</v>
      </c>
      <c r="F565" s="86" t="s">
        <v>1299</v>
      </c>
      <c r="G565" s="242">
        <v>2.8034482758620687E-2</v>
      </c>
      <c r="H565" s="245">
        <v>99.060352510420842</v>
      </c>
    </row>
    <row r="566" spans="1:8">
      <c r="A566" s="86" t="str">
        <v>site_spotify</v>
      </c>
      <c r="B566" s="239">
        <v>565</v>
      </c>
      <c r="C566" s="86" t="s">
        <v>1180</v>
      </c>
      <c r="D566" s="241">
        <f>COUNTIF($C$1:$C566,C566)</f>
        <v>61</v>
      </c>
      <c r="E566" s="241" t="str">
        <f t="shared" si="28"/>
        <v>Favourite web sites61</v>
      </c>
      <c r="F566" s="86" t="s">
        <v>1301</v>
      </c>
      <c r="G566" s="242">
        <v>0.17717931034482759</v>
      </c>
      <c r="H566" s="245">
        <v>101.73224471308473</v>
      </c>
    </row>
    <row r="567" spans="1:8">
      <c r="A567" s="86" t="str">
        <v>site_tesco</v>
      </c>
      <c r="B567" s="239">
        <v>566</v>
      </c>
      <c r="C567" s="86" t="s">
        <v>1180</v>
      </c>
      <c r="D567" s="241">
        <f>COUNTIF($C$1:$C567,C567)</f>
        <v>62</v>
      </c>
      <c r="E567" s="241" t="str">
        <f t="shared" si="28"/>
        <v>Favourite web sites62</v>
      </c>
      <c r="F567" s="86" t="s">
        <v>1303</v>
      </c>
      <c r="G567" s="242">
        <v>0.1473448275862069</v>
      </c>
      <c r="H567" s="245">
        <v>99.661402919721581</v>
      </c>
    </row>
    <row r="568" spans="1:8">
      <c r="A568" s="86" t="str">
        <v>site_theladbible</v>
      </c>
      <c r="B568" s="239">
        <v>567</v>
      </c>
      <c r="C568" s="86" t="s">
        <v>1180</v>
      </c>
      <c r="D568" s="241">
        <f>COUNTIF($C$1:$C568,C568)</f>
        <v>63</v>
      </c>
      <c r="E568" s="241" t="str">
        <f t="shared" si="28"/>
        <v>Favourite web sites63</v>
      </c>
      <c r="F568" s="86" t="s">
        <v>1305</v>
      </c>
      <c r="G568" s="242">
        <v>3.4068965517241381E-2</v>
      </c>
      <c r="H568" s="245">
        <v>98.200270020084034</v>
      </c>
    </row>
    <row r="569" spans="1:8">
      <c r="A569" s="86" t="str">
        <v>site_ticketmaster</v>
      </c>
      <c r="B569" s="239">
        <v>568</v>
      </c>
      <c r="C569" s="86" t="s">
        <v>1180</v>
      </c>
      <c r="D569" s="241">
        <f>COUNTIF($C$1:$C569,C569)</f>
        <v>64</v>
      </c>
      <c r="E569" s="241" t="str">
        <f t="shared" si="28"/>
        <v>Favourite web sites64</v>
      </c>
      <c r="F569" s="86" t="s">
        <v>1307</v>
      </c>
      <c r="G569" s="242">
        <v>3.2958620689655174E-2</v>
      </c>
      <c r="H569" s="245">
        <v>99.337246439887366</v>
      </c>
    </row>
    <row r="570" spans="1:8">
      <c r="A570" s="86" t="str">
        <v>site_topshop</v>
      </c>
      <c r="B570" s="239">
        <v>569</v>
      </c>
      <c r="C570" s="86" t="s">
        <v>1180</v>
      </c>
      <c r="D570" s="241">
        <f>COUNTIF($C$1:$C570,C570)</f>
        <v>65</v>
      </c>
      <c r="E570" s="241" t="str">
        <f t="shared" si="28"/>
        <v>Favourite web sites65</v>
      </c>
      <c r="F570" s="86" t="s">
        <v>1309</v>
      </c>
      <c r="G570" s="242">
        <v>3.1441379310344832E-2</v>
      </c>
      <c r="H570" s="245">
        <v>102.06002174232952</v>
      </c>
    </row>
    <row r="571" spans="1:8">
      <c r="A571" s="86" t="str">
        <v>site_tripadvisor</v>
      </c>
      <c r="B571" s="239">
        <v>570</v>
      </c>
      <c r="C571" s="86" t="s">
        <v>1180</v>
      </c>
      <c r="D571" s="241">
        <f>COUNTIF($C$1:$C571,C571)</f>
        <v>66</v>
      </c>
      <c r="E571" s="241" t="str">
        <f t="shared" si="28"/>
        <v>Favourite web sites66</v>
      </c>
      <c r="F571" s="86" t="s">
        <v>1311</v>
      </c>
      <c r="G571" s="242">
        <v>0.11442758620689654</v>
      </c>
      <c r="H571" s="245">
        <v>106.30775549846503</v>
      </c>
    </row>
    <row r="572" spans="1:8">
      <c r="A572" s="86" t="str">
        <v>site_trivago</v>
      </c>
      <c r="B572" s="239">
        <v>571</v>
      </c>
      <c r="C572" s="86" t="s">
        <v>1180</v>
      </c>
      <c r="D572" s="241">
        <f>COUNTIF($C$1:$C572,C572)</f>
        <v>67</v>
      </c>
      <c r="E572" s="241" t="str">
        <f t="shared" si="28"/>
        <v>Favourite web sites67</v>
      </c>
      <c r="F572" s="86" t="s">
        <v>1313</v>
      </c>
      <c r="G572" s="242">
        <v>3.4068965517241374E-2</v>
      </c>
      <c r="H572" s="245">
        <v>98.075183600321822</v>
      </c>
    </row>
    <row r="573" spans="1:8">
      <c r="A573" s="86" t="str">
        <v>site_tui</v>
      </c>
      <c r="B573" s="239">
        <v>572</v>
      </c>
      <c r="C573" s="86" t="s">
        <v>1180</v>
      </c>
      <c r="D573" s="241">
        <f>COUNTIF($C$1:$C573,C573)</f>
        <v>68</v>
      </c>
      <c r="E573" s="241" t="str">
        <f t="shared" si="28"/>
        <v>Favourite web sites68</v>
      </c>
      <c r="F573" s="86" t="s">
        <v>1315</v>
      </c>
      <c r="G573" s="242">
        <v>2.8048275862068966E-2</v>
      </c>
      <c r="H573" s="245">
        <v>99.755786661958652</v>
      </c>
    </row>
    <row r="574" spans="1:8">
      <c r="A574" s="86" t="str">
        <v>site_twitch</v>
      </c>
      <c r="B574" s="239">
        <v>573</v>
      </c>
      <c r="C574" s="86" t="s">
        <v>1180</v>
      </c>
      <c r="D574" s="241">
        <f>COUNTIF($C$1:$C574,C574)</f>
        <v>69</v>
      </c>
      <c r="E574" s="241" t="str">
        <f t="shared" si="28"/>
        <v>Favourite web sites69</v>
      </c>
      <c r="F574" s="86" t="s">
        <v>1317</v>
      </c>
      <c r="G574" s="242">
        <v>3.1048275862068965E-2</v>
      </c>
      <c r="H574" s="245">
        <v>106.64086429487456</v>
      </c>
    </row>
    <row r="575" spans="1:8">
      <c r="A575" s="86" t="str">
        <v>site_very</v>
      </c>
      <c r="B575" s="239">
        <v>574</v>
      </c>
      <c r="C575" s="86" t="s">
        <v>1180</v>
      </c>
      <c r="D575" s="241">
        <f>COUNTIF($C$1:$C575,C575)</f>
        <v>70</v>
      </c>
      <c r="E575" s="241" t="str">
        <f t="shared" si="28"/>
        <v>Favourite web sites70</v>
      </c>
      <c r="F575" s="86" t="s">
        <v>1319</v>
      </c>
      <c r="G575" s="242">
        <v>3.2013793103448276E-2</v>
      </c>
      <c r="H575" s="245">
        <v>89.441350937548378</v>
      </c>
    </row>
    <row r="576" spans="1:8">
      <c r="A576" s="86" t="str">
        <v>site_vevo</v>
      </c>
      <c r="B576" s="239">
        <v>575</v>
      </c>
      <c r="C576" s="86" t="s">
        <v>1180</v>
      </c>
      <c r="D576" s="241">
        <f>COUNTIF($C$1:$C576,C576)</f>
        <v>71</v>
      </c>
      <c r="E576" s="241" t="str">
        <f t="shared" si="28"/>
        <v>Favourite web sites71</v>
      </c>
      <c r="F576" s="86" t="s">
        <v>1321</v>
      </c>
      <c r="G576" s="242">
        <v>1.3179310344827586E-2</v>
      </c>
      <c r="H576" s="245">
        <v>96.50371170689958</v>
      </c>
    </row>
    <row r="577" spans="1:8">
      <c r="A577" s="86" t="str">
        <v>site_vice</v>
      </c>
      <c r="B577" s="239">
        <v>576</v>
      </c>
      <c r="C577" s="86" t="s">
        <v>1180</v>
      </c>
      <c r="D577" s="241">
        <f>COUNTIF($C$1:$C577,C577)</f>
        <v>72</v>
      </c>
      <c r="E577" s="241" t="str">
        <f t="shared" si="28"/>
        <v>Favourite web sites72</v>
      </c>
      <c r="F577" s="86" t="s">
        <v>1323</v>
      </c>
      <c r="G577" s="242">
        <v>1.107586206896552E-2</v>
      </c>
      <c r="H577" s="245">
        <v>100.15299179280434</v>
      </c>
    </row>
    <row r="578" spans="1:8">
      <c r="A578" s="86" t="str">
        <v>site_wikihow</v>
      </c>
      <c r="B578" s="239">
        <v>577</v>
      </c>
      <c r="C578" s="86" t="s">
        <v>1180</v>
      </c>
      <c r="D578" s="241">
        <f>COUNTIF($C$1:$C578,C578)</f>
        <v>73</v>
      </c>
      <c r="E578" s="241" t="str">
        <f t="shared" si="28"/>
        <v>Favourite web sites73</v>
      </c>
      <c r="F578" s="86" t="s">
        <v>1325</v>
      </c>
      <c r="G578" s="242">
        <v>2.2358620689655172E-2</v>
      </c>
      <c r="H578" s="245">
        <v>94.888719812408823</v>
      </c>
    </row>
    <row r="579" spans="1:8">
      <c r="A579" s="86" t="str">
        <v>site_wiki</v>
      </c>
      <c r="B579" s="239">
        <v>578</v>
      </c>
      <c r="C579" s="86" t="s">
        <v>1180</v>
      </c>
      <c r="D579" s="241">
        <f>COUNTIF($C$1:$C579,C579)</f>
        <v>74</v>
      </c>
      <c r="E579" s="241" t="str">
        <f t="shared" ref="E579:E642" si="29">C579&amp;D579</f>
        <v>Favourite web sites74</v>
      </c>
      <c r="F579" s="86" t="s">
        <v>1327</v>
      </c>
      <c r="G579" s="242">
        <v>0.19240689655172413</v>
      </c>
      <c r="H579" s="245">
        <v>105.69708755225911</v>
      </c>
    </row>
    <row r="580" spans="1:8">
      <c r="A580" s="86" t="str">
        <v>site_williamhill</v>
      </c>
      <c r="B580" s="239">
        <v>579</v>
      </c>
      <c r="C580" s="86" t="s">
        <v>1180</v>
      </c>
      <c r="D580" s="241">
        <f>COUNTIF($C$1:$C580,C580)</f>
        <v>75</v>
      </c>
      <c r="E580" s="241" t="str">
        <f t="shared" si="29"/>
        <v>Favourite web sites75</v>
      </c>
      <c r="F580" s="86" t="s">
        <v>1329</v>
      </c>
      <c r="G580" s="242">
        <v>2.5434482758620688E-2</v>
      </c>
      <c r="H580" s="245">
        <v>98.335762262926224</v>
      </c>
    </row>
    <row r="581" spans="1:8">
      <c r="A581" s="86" t="str">
        <v>site_yahoo</v>
      </c>
      <c r="B581" s="239">
        <v>580</v>
      </c>
      <c r="C581" s="86" t="s">
        <v>1180</v>
      </c>
      <c r="D581" s="241">
        <f>COUNTIF($C$1:$C581,C581)</f>
        <v>76</v>
      </c>
      <c r="E581" s="241" t="str">
        <f t="shared" si="29"/>
        <v>Favourite web sites76</v>
      </c>
      <c r="F581" s="86" t="s">
        <v>1331</v>
      </c>
      <c r="G581" s="242">
        <v>6.8848275862068972E-2</v>
      </c>
      <c r="H581" s="245">
        <v>98.973888739247172</v>
      </c>
    </row>
    <row r="582" spans="1:8">
      <c r="A582" s="86" t="str">
        <v>site_zoopla</v>
      </c>
      <c r="B582" s="239">
        <v>581</v>
      </c>
      <c r="C582" s="86" t="s">
        <v>1180</v>
      </c>
      <c r="D582" s="241">
        <f>COUNTIF($C$1:$C582,C582)</f>
        <v>77</v>
      </c>
      <c r="E582" s="241" t="str">
        <f t="shared" si="29"/>
        <v>Favourite web sites77</v>
      </c>
      <c r="F582" s="86" t="s">
        <v>1333</v>
      </c>
      <c r="G582" s="242">
        <v>4.297931034482759E-2</v>
      </c>
      <c r="H582" s="245">
        <v>96.729175241678035</v>
      </c>
    </row>
    <row r="583" spans="1:8">
      <c r="A583" s="86" t="str">
        <v>shopm10</v>
      </c>
      <c r="B583" s="239">
        <v>582</v>
      </c>
      <c r="C583" s="86" t="s">
        <v>1336</v>
      </c>
      <c r="D583" s="241">
        <f>COUNTIF($C$1:$C583,C583)</f>
        <v>1</v>
      </c>
      <c r="E583" s="241" t="str">
        <f t="shared" si="29"/>
        <v>Supermarket: shop at (1+ times per month)1</v>
      </c>
      <c r="F583" s="86" t="s">
        <v>1337</v>
      </c>
      <c r="G583" s="242">
        <v>0.38284827586206899</v>
      </c>
      <c r="H583" s="245">
        <v>98.939381645137061</v>
      </c>
    </row>
    <row r="584" spans="1:8">
      <c r="A584" s="86" t="str">
        <v>shopm1</v>
      </c>
      <c r="B584" s="239">
        <v>583</v>
      </c>
      <c r="C584" s="86" t="s">
        <v>1336</v>
      </c>
      <c r="D584" s="241">
        <f>COUNTIF($C$1:$C584,C584)</f>
        <v>2</v>
      </c>
      <c r="E584" s="241" t="str">
        <f t="shared" si="29"/>
        <v>Supermarket: shop at (1+ times per month)2</v>
      </c>
      <c r="F584" s="86" t="s">
        <v>1339</v>
      </c>
      <c r="G584" s="242">
        <v>0.37495862068965519</v>
      </c>
      <c r="H584" s="245">
        <v>91.064993124649604</v>
      </c>
    </row>
    <row r="585" spans="1:8">
      <c r="A585" s="86" t="str">
        <v>shopm2</v>
      </c>
      <c r="B585" s="239">
        <v>584</v>
      </c>
      <c r="C585" s="86" t="s">
        <v>1336</v>
      </c>
      <c r="D585" s="241">
        <f>COUNTIF($C$1:$C585,C585)</f>
        <v>3</v>
      </c>
      <c r="E585" s="241" t="str">
        <f t="shared" si="29"/>
        <v>Supermarket: shop at (1+ times per month)3</v>
      </c>
      <c r="F585" s="86" t="s">
        <v>1341</v>
      </c>
      <c r="G585" s="242">
        <v>0.26957241379310343</v>
      </c>
      <c r="H585" s="245">
        <v>109.97854201739092</v>
      </c>
    </row>
    <row r="586" spans="1:8">
      <c r="A586" s="86" t="str">
        <v>shopm11</v>
      </c>
      <c r="B586" s="239">
        <v>585</v>
      </c>
      <c r="C586" s="86" t="s">
        <v>1336</v>
      </c>
      <c r="D586" s="241">
        <f>COUNTIF($C$1:$C586,C586)</f>
        <v>4</v>
      </c>
      <c r="E586" s="241" t="str">
        <f t="shared" si="29"/>
        <v>Supermarket: shop at (1+ times per month)4</v>
      </c>
      <c r="F586" s="86" t="s">
        <v>1343</v>
      </c>
      <c r="G586" s="242">
        <v>0.30544827586206891</v>
      </c>
      <c r="H586" s="245">
        <v>100.43115574797088</v>
      </c>
    </row>
    <row r="587" spans="1:8">
      <c r="A587" s="86" t="str">
        <v>shopm3</v>
      </c>
      <c r="B587" s="239">
        <v>586</v>
      </c>
      <c r="C587" s="86" t="s">
        <v>1336</v>
      </c>
      <c r="D587" s="241">
        <f>COUNTIF($C$1:$C587,C587)</f>
        <v>5</v>
      </c>
      <c r="E587" s="241" t="str">
        <f t="shared" si="29"/>
        <v>Supermarket: shop at (1+ times per month)5</v>
      </c>
      <c r="F587" s="86" t="s">
        <v>1345</v>
      </c>
      <c r="G587" s="242">
        <v>0.2690758620689655</v>
      </c>
      <c r="H587" s="245">
        <v>115.67383607242651</v>
      </c>
    </row>
    <row r="588" spans="1:8">
      <c r="A588" s="86" t="str">
        <v>shopm4</v>
      </c>
      <c r="B588" s="239">
        <v>587</v>
      </c>
      <c r="C588" s="86" t="s">
        <v>1336</v>
      </c>
      <c r="D588" s="241">
        <f>COUNTIF($C$1:$C588,C588)</f>
        <v>6</v>
      </c>
      <c r="E588" s="241" t="str">
        <f t="shared" si="29"/>
        <v>Supermarket: shop at (1+ times per month)6</v>
      </c>
      <c r="F588" s="86" t="s">
        <v>1347</v>
      </c>
      <c r="G588" s="242">
        <v>0.34295862068965521</v>
      </c>
      <c r="H588" s="245">
        <v>101.24357464363614</v>
      </c>
    </row>
    <row r="589" spans="1:8">
      <c r="A589" s="86" t="str">
        <v>shopm5</v>
      </c>
      <c r="B589" s="239">
        <v>588</v>
      </c>
      <c r="C589" s="86" t="s">
        <v>1336</v>
      </c>
      <c r="D589" s="241">
        <f>COUNTIF($C$1:$C589,C589)</f>
        <v>7</v>
      </c>
      <c r="E589" s="241" t="str">
        <f t="shared" si="29"/>
        <v>Supermarket: shop at (1+ times per month)7</v>
      </c>
      <c r="F589" s="86" t="s">
        <v>1349</v>
      </c>
      <c r="G589" s="242">
        <v>0.47481379310344829</v>
      </c>
      <c r="H589" s="245">
        <v>108.74809547946091</v>
      </c>
    </row>
    <row r="590" spans="1:8">
      <c r="A590" s="86" t="str">
        <v>shopm6</v>
      </c>
      <c r="B590" s="239">
        <v>589</v>
      </c>
      <c r="C590" s="86" t="s">
        <v>1336</v>
      </c>
      <c r="D590" s="241">
        <f>COUNTIF($C$1:$C590,C590)</f>
        <v>8</v>
      </c>
      <c r="E590" s="241" t="str">
        <f t="shared" si="29"/>
        <v>Supermarket: shop at (1+ times per month)8</v>
      </c>
      <c r="F590" s="86" t="s">
        <v>1303</v>
      </c>
      <c r="G590" s="242">
        <v>0.63004137931034487</v>
      </c>
      <c r="H590" s="245">
        <v>103.10496099505235</v>
      </c>
    </row>
    <row r="591" spans="1:8">
      <c r="A591" s="86" t="str">
        <v>shopm8</v>
      </c>
      <c r="B591" s="239">
        <v>590</v>
      </c>
      <c r="C591" s="86" t="s">
        <v>1336</v>
      </c>
      <c r="D591" s="241">
        <f>COUNTIF($C$1:$C591,C591)</f>
        <v>9</v>
      </c>
      <c r="E591" s="241" t="str">
        <f t="shared" si="29"/>
        <v>Supermarket: shop at (1+ times per month)9</v>
      </c>
      <c r="F591" s="86" t="s">
        <v>1352</v>
      </c>
      <c r="G591" s="242">
        <v>0.20013103448275865</v>
      </c>
      <c r="H591" s="245">
        <v>123.78847507101649</v>
      </c>
    </row>
    <row r="592" spans="1:8">
      <c r="A592" s="86" t="str">
        <v>DAILY11</v>
      </c>
      <c r="B592" s="239">
        <v>591</v>
      </c>
      <c r="C592" s="86" t="s">
        <v>1355</v>
      </c>
      <c r="D592" s="241">
        <f>COUNTIF($C$1:$C592,C592)</f>
        <v>1</v>
      </c>
      <c r="E592" s="241" t="str">
        <f t="shared" si="29"/>
        <v>Daily Newspapers1</v>
      </c>
      <c r="F592" s="86" t="s">
        <v>1356</v>
      </c>
      <c r="G592" s="242">
        <v>7.693103448275862E-2</v>
      </c>
      <c r="H592" s="245">
        <v>80.66158344143274</v>
      </c>
    </row>
    <row r="593" spans="1:8">
      <c r="A593" s="86" t="str">
        <v>DAILY3</v>
      </c>
      <c r="B593" s="239">
        <v>592</v>
      </c>
      <c r="C593" s="86" t="s">
        <v>1355</v>
      </c>
      <c r="D593" s="241">
        <f>COUNTIF($C$1:$C593,C593)</f>
        <v>2</v>
      </c>
      <c r="E593" s="241" t="str">
        <f t="shared" si="29"/>
        <v>Daily Newspapers2</v>
      </c>
      <c r="F593" s="86" t="s">
        <v>1358</v>
      </c>
      <c r="G593" s="242">
        <v>2.9855172413793103E-2</v>
      </c>
      <c r="H593" s="245">
        <v>79.989201085719543</v>
      </c>
    </row>
    <row r="594" spans="1:8">
      <c r="A594" s="86" t="str">
        <v>DAILY4</v>
      </c>
      <c r="B594" s="239">
        <v>593</v>
      </c>
      <c r="C594" s="86" t="s">
        <v>1355</v>
      </c>
      <c r="D594" s="241">
        <f>COUNTIF($C$1:$C594,C594)</f>
        <v>3</v>
      </c>
      <c r="E594" s="241" t="str">
        <f t="shared" si="29"/>
        <v>Daily Newspapers3</v>
      </c>
      <c r="F594" s="86" t="s">
        <v>1360</v>
      </c>
      <c r="G594" s="242">
        <v>6.186206896551724E-3</v>
      </c>
      <c r="H594" s="245">
        <v>71.616724928461437</v>
      </c>
    </row>
    <row r="595" spans="1:8">
      <c r="A595" s="86" t="str">
        <v>DAILY10</v>
      </c>
      <c r="B595" s="239">
        <v>594</v>
      </c>
      <c r="C595" s="86" t="s">
        <v>1355</v>
      </c>
      <c r="D595" s="241">
        <f>COUNTIF($C$1:$C595,C595)</f>
        <v>4</v>
      </c>
      <c r="E595" s="241" t="str">
        <f t="shared" si="29"/>
        <v>Daily Newspapers4</v>
      </c>
      <c r="F595" s="86" t="s">
        <v>1362</v>
      </c>
      <c r="G595" s="242">
        <v>1.2537931034482759E-2</v>
      </c>
      <c r="H595" s="245">
        <v>68.733687611123813</v>
      </c>
    </row>
    <row r="596" spans="1:8">
      <c r="A596" s="86" t="str">
        <v>DAILY2</v>
      </c>
      <c r="B596" s="239">
        <v>595</v>
      </c>
      <c r="C596" s="86" t="s">
        <v>1355</v>
      </c>
      <c r="D596" s="241">
        <f>COUNTIF($C$1:$C596,C596)</f>
        <v>5</v>
      </c>
      <c r="E596" s="241" t="str">
        <f t="shared" si="29"/>
        <v>Daily Newspapers5</v>
      </c>
      <c r="F596" s="86" t="s">
        <v>1364</v>
      </c>
      <c r="G596" s="242">
        <v>9.1075862068965507E-2</v>
      </c>
      <c r="H596" s="245">
        <v>115.36005298462595</v>
      </c>
    </row>
    <row r="597" spans="1:8">
      <c r="A597" s="86" t="str">
        <v>DAILY1</v>
      </c>
      <c r="B597" s="239">
        <v>596</v>
      </c>
      <c r="C597" s="86" t="s">
        <v>1355</v>
      </c>
      <c r="D597" s="241">
        <f>COUNTIF($C$1:$C597,C597)</f>
        <v>6</v>
      </c>
      <c r="E597" s="241" t="str">
        <f t="shared" si="29"/>
        <v>Daily Newspapers6</v>
      </c>
      <c r="F597" s="86" t="s">
        <v>1366</v>
      </c>
      <c r="G597" s="242">
        <v>1.8875862068965514E-2</v>
      </c>
      <c r="H597" s="245">
        <v>106.21663832726665</v>
      </c>
    </row>
    <row r="598" spans="1:8">
      <c r="A598" s="86" t="str">
        <v>DAILY6</v>
      </c>
      <c r="B598" s="239">
        <v>597</v>
      </c>
      <c r="C598" s="86" t="s">
        <v>1355</v>
      </c>
      <c r="D598" s="241">
        <f>COUNTIF($C$1:$C598,C598)</f>
        <v>7</v>
      </c>
      <c r="E598" s="241" t="str">
        <f t="shared" si="29"/>
        <v>Daily Newspapers7</v>
      </c>
      <c r="F598" s="86" t="s">
        <v>1368</v>
      </c>
      <c r="G598" s="242">
        <v>3.2565517241379315E-2</v>
      </c>
      <c r="H598" s="245">
        <v>126.83733200130291</v>
      </c>
    </row>
    <row r="599" spans="1:8">
      <c r="A599" s="86" t="str">
        <v>DAILY8</v>
      </c>
      <c r="B599" s="239">
        <v>598</v>
      </c>
      <c r="C599" s="86" t="s">
        <v>1355</v>
      </c>
      <c r="D599" s="241">
        <f>COUNTIF($C$1:$C599,C599)</f>
        <v>8</v>
      </c>
      <c r="E599" s="241" t="str">
        <f t="shared" si="29"/>
        <v>Daily Newspapers8</v>
      </c>
      <c r="F599" s="86" t="s">
        <v>1370</v>
      </c>
      <c r="G599" s="242">
        <v>2.0282758620689654E-2</v>
      </c>
      <c r="H599" s="245">
        <v>105.47333729517273</v>
      </c>
    </row>
    <row r="600" spans="1:8">
      <c r="A600" s="86" t="str">
        <v>DAILY12</v>
      </c>
      <c r="B600" s="239">
        <v>599</v>
      </c>
      <c r="C600" s="86" t="s">
        <v>1355</v>
      </c>
      <c r="D600" s="241">
        <f>COUNTIF($C$1:$C600,C600)</f>
        <v>9</v>
      </c>
      <c r="E600" s="241" t="str">
        <f t="shared" si="29"/>
        <v>Daily Newspapers9</v>
      </c>
      <c r="F600" s="86" t="s">
        <v>1372</v>
      </c>
      <c r="G600" s="242">
        <v>3.5034482758620693E-2</v>
      </c>
      <c r="H600" s="245">
        <v>118.47884775800308</v>
      </c>
    </row>
    <row r="601" spans="1:8">
      <c r="A601" s="86" t="str">
        <v>MAGBIZEDU</v>
      </c>
      <c r="B601" s="239">
        <v>600</v>
      </c>
      <c r="C601" s="86" t="s">
        <v>1374</v>
      </c>
      <c r="D601" s="241">
        <f>COUNTIF($C$1:$C601,C601)</f>
        <v>1</v>
      </c>
      <c r="E601" s="241" t="str">
        <f t="shared" si="29"/>
        <v>Magazines Read1</v>
      </c>
      <c r="F601" s="86" t="s">
        <v>1375</v>
      </c>
      <c r="G601" s="242">
        <v>2.4972413793103446E-2</v>
      </c>
      <c r="H601" s="245">
        <v>98.560200967080178</v>
      </c>
    </row>
    <row r="602" spans="1:8">
      <c r="A602" s="86" t="str">
        <v>MAGCELEB</v>
      </c>
      <c r="B602" s="239">
        <v>601</v>
      </c>
      <c r="C602" s="86" t="s">
        <v>1374</v>
      </c>
      <c r="D602" s="241">
        <f>COUNTIF($C$1:$C602,C602)</f>
        <v>2</v>
      </c>
      <c r="E602" s="241" t="str">
        <f t="shared" si="29"/>
        <v>Magazines Read2</v>
      </c>
      <c r="F602" s="86" t="s">
        <v>1377</v>
      </c>
      <c r="G602" s="242">
        <v>1.870344827586207E-2</v>
      </c>
      <c r="H602" s="245">
        <v>81.75565356384196</v>
      </c>
    </row>
    <row r="603" spans="1:8">
      <c r="A603" s="86" t="str">
        <v>MAGFASHION</v>
      </c>
      <c r="B603" s="239">
        <v>602</v>
      </c>
      <c r="C603" s="86" t="s">
        <v>1374</v>
      </c>
      <c r="D603" s="241">
        <f>COUNTIF($C$1:$C603,C603)</f>
        <v>3</v>
      </c>
      <c r="E603" s="241" t="str">
        <f t="shared" si="29"/>
        <v>Magazines Read3</v>
      </c>
      <c r="F603" s="86" t="s">
        <v>1379</v>
      </c>
      <c r="G603" s="242">
        <v>9.1310344827586227E-3</v>
      </c>
      <c r="H603" s="245">
        <v>76.186001186393298</v>
      </c>
    </row>
    <row r="604" spans="1:8">
      <c r="A604" s="86" t="str">
        <v>MAGCOOK</v>
      </c>
      <c r="B604" s="239">
        <v>603</v>
      </c>
      <c r="C604" s="86" t="s">
        <v>1374</v>
      </c>
      <c r="D604" s="241">
        <f>COUNTIF($C$1:$C604,C604)</f>
        <v>4</v>
      </c>
      <c r="E604" s="241" t="str">
        <f t="shared" si="29"/>
        <v>Magazines Read4</v>
      </c>
      <c r="F604" s="86" t="s">
        <v>1381</v>
      </c>
      <c r="G604" s="242">
        <v>7.971034482758621E-2</v>
      </c>
      <c r="H604" s="245">
        <v>100.49511585193925</v>
      </c>
    </row>
    <row r="605" spans="1:8">
      <c r="A605" s="86" t="str">
        <v>MAGHEALTH</v>
      </c>
      <c r="B605" s="239">
        <v>604</v>
      </c>
      <c r="C605" s="86" t="s">
        <v>1374</v>
      </c>
      <c r="D605" s="241">
        <f>COUNTIF($C$1:$C605,C605)</f>
        <v>5</v>
      </c>
      <c r="E605" s="241" t="str">
        <f t="shared" si="29"/>
        <v>Magazines Read5</v>
      </c>
      <c r="F605" s="86" t="s">
        <v>1383</v>
      </c>
      <c r="G605" s="242">
        <v>2.1068965517241377E-2</v>
      </c>
      <c r="H605" s="245">
        <v>89.408780363312403</v>
      </c>
    </row>
    <row r="606" spans="1:8">
      <c r="A606" s="86" t="str">
        <v>MAGHOME</v>
      </c>
      <c r="B606" s="239">
        <v>605</v>
      </c>
      <c r="C606" s="86" t="s">
        <v>1374</v>
      </c>
      <c r="D606" s="241">
        <f>COUNTIF($C$1:$C606,C606)</f>
        <v>6</v>
      </c>
      <c r="E606" s="241" t="str">
        <f t="shared" si="29"/>
        <v>Magazines Read6</v>
      </c>
      <c r="F606" s="86" t="s">
        <v>1385</v>
      </c>
      <c r="G606" s="242">
        <v>4.2627586206896544E-2</v>
      </c>
      <c r="H606" s="245">
        <v>102.35567788368827</v>
      </c>
    </row>
    <row r="607" spans="1:8">
      <c r="A607" s="86" t="str">
        <v>MAGIT</v>
      </c>
      <c r="B607" s="239">
        <v>606</v>
      </c>
      <c r="C607" s="86" t="s">
        <v>1374</v>
      </c>
      <c r="D607" s="241">
        <f>COUNTIF($C$1:$C607,C607)</f>
        <v>7</v>
      </c>
      <c r="E607" s="241" t="str">
        <f t="shared" si="29"/>
        <v>Magazines Read7</v>
      </c>
      <c r="F607" s="86" t="s">
        <v>1387</v>
      </c>
      <c r="G607" s="242">
        <v>2.5358620689655168E-2</v>
      </c>
      <c r="H607" s="245">
        <v>91.938080189227676</v>
      </c>
    </row>
    <row r="608" spans="1:8">
      <c r="A608" s="86" t="str">
        <v>MAGMENSTYLE</v>
      </c>
      <c r="B608" s="239">
        <v>607</v>
      </c>
      <c r="C608" s="86" t="s">
        <v>1374</v>
      </c>
      <c r="D608" s="241">
        <f>COUNTIF($C$1:$C608,C608)</f>
        <v>8</v>
      </c>
      <c r="E608" s="241" t="str">
        <f t="shared" si="29"/>
        <v>Magazines Read8</v>
      </c>
      <c r="F608" s="86" t="s">
        <v>1389</v>
      </c>
      <c r="G608" s="242">
        <v>2.4510344827586204E-2</v>
      </c>
      <c r="H608" s="245">
        <v>82.080677741003228</v>
      </c>
    </row>
    <row r="609" spans="1:8">
      <c r="A609" s="86" t="str">
        <v>MAGMOTOR</v>
      </c>
      <c r="B609" s="239">
        <v>608</v>
      </c>
      <c r="C609" s="86" t="s">
        <v>1374</v>
      </c>
      <c r="D609" s="241">
        <f>COUNTIF($C$1:$C609,C609)</f>
        <v>9</v>
      </c>
      <c r="E609" s="241" t="str">
        <f t="shared" si="29"/>
        <v>Magazines Read9</v>
      </c>
      <c r="F609" s="86" t="s">
        <v>1391</v>
      </c>
      <c r="G609" s="242">
        <v>2.4455172413793098E-2</v>
      </c>
      <c r="H609" s="245">
        <v>91.495602486293336</v>
      </c>
    </row>
    <row r="610" spans="1:8">
      <c r="A610" s="86" t="str">
        <v>MAGMUSICFILM</v>
      </c>
      <c r="B610" s="239">
        <v>609</v>
      </c>
      <c r="C610" s="86" t="s">
        <v>1374</v>
      </c>
      <c r="D610" s="241">
        <f>COUNTIF($C$1:$C610,C610)</f>
        <v>10</v>
      </c>
      <c r="E610" s="241" t="str">
        <f t="shared" si="29"/>
        <v>Magazines Read10</v>
      </c>
      <c r="F610" s="86" t="s">
        <v>1393</v>
      </c>
      <c r="G610" s="242">
        <v>1.746206896551724E-2</v>
      </c>
      <c r="H610" s="245">
        <v>80.537170785678839</v>
      </c>
    </row>
    <row r="611" spans="1:8">
      <c r="A611" s="86" t="str">
        <v>MAGSPORT</v>
      </c>
      <c r="B611" s="239">
        <v>610</v>
      </c>
      <c r="C611" s="86" t="s">
        <v>1374</v>
      </c>
      <c r="D611" s="241">
        <f>COUNTIF($C$1:$C611,C611)</f>
        <v>11</v>
      </c>
      <c r="E611" s="241" t="str">
        <f t="shared" si="29"/>
        <v>Magazines Read11</v>
      </c>
      <c r="F611" s="86" t="s">
        <v>1395</v>
      </c>
      <c r="G611" s="242">
        <v>1.9737931034482761E-2</v>
      </c>
      <c r="H611" s="245">
        <v>86.310202115255464</v>
      </c>
    </row>
    <row r="612" spans="1:8">
      <c r="A612" s="86" t="str">
        <v>MAGTRAVEL</v>
      </c>
      <c r="B612" s="239">
        <v>611</v>
      </c>
      <c r="C612" s="86" t="s">
        <v>1374</v>
      </c>
      <c r="D612" s="241">
        <f>COUNTIF($C$1:$C612,C612)</f>
        <v>12</v>
      </c>
      <c r="E612" s="241" t="str">
        <f t="shared" si="29"/>
        <v>Magazines Read12</v>
      </c>
      <c r="F612" s="86" t="s">
        <v>1397</v>
      </c>
      <c r="G612" s="242">
        <v>5.9862068965517254E-2</v>
      </c>
      <c r="H612" s="245">
        <v>110.93469971929977</v>
      </c>
    </row>
    <row r="613" spans="1:8">
      <c r="A613" s="86" t="str">
        <v>MAGTV</v>
      </c>
      <c r="B613" s="239">
        <v>612</v>
      </c>
      <c r="C613" s="86" t="s">
        <v>1374</v>
      </c>
      <c r="D613" s="241">
        <f>COUNTIF($C$1:$C613,C613)</f>
        <v>13</v>
      </c>
      <c r="E613" s="241" t="str">
        <f t="shared" si="29"/>
        <v>Magazines Read13</v>
      </c>
      <c r="F613" s="86" t="s">
        <v>1399</v>
      </c>
      <c r="G613" s="242">
        <v>0.14215862068965518</v>
      </c>
      <c r="H613" s="245">
        <v>97.131351648669238</v>
      </c>
    </row>
    <row r="614" spans="1:8">
      <c r="A614" s="86" t="str">
        <v>MAGWOMEN</v>
      </c>
      <c r="B614" s="239">
        <v>613</v>
      </c>
      <c r="C614" s="86" t="s">
        <v>1374</v>
      </c>
      <c r="D614" s="241">
        <f>COUNTIF($C$1:$C614,C614)</f>
        <v>14</v>
      </c>
      <c r="E614" s="241" t="str">
        <f t="shared" si="29"/>
        <v>Magazines Read14</v>
      </c>
      <c r="F614" s="86" t="s">
        <v>1401</v>
      </c>
      <c r="G614" s="242">
        <v>8.5724137931034478E-2</v>
      </c>
      <c r="H614" s="245">
        <v>89.817452449584451</v>
      </c>
    </row>
    <row r="615" spans="1:8">
      <c r="A615" s="86" t="str">
        <v>MAGWOMENGLOSS</v>
      </c>
      <c r="B615" s="239">
        <v>614</v>
      </c>
      <c r="C615" s="86" t="s">
        <v>1374</v>
      </c>
      <c r="D615" s="241">
        <f>COUNTIF($C$1:$C615,C615)</f>
        <v>15</v>
      </c>
      <c r="E615" s="241" t="str">
        <f t="shared" si="29"/>
        <v>Magazines Read15</v>
      </c>
      <c r="F615" s="86" t="s">
        <v>1403</v>
      </c>
      <c r="G615" s="242">
        <v>3.2344827586206895E-2</v>
      </c>
      <c r="H615" s="245">
        <v>88.318718168390106</v>
      </c>
    </row>
    <row r="616" spans="1:8">
      <c r="A616" s="86" t="str">
        <v>CHARITY1</v>
      </c>
      <c r="B616" s="239">
        <v>615</v>
      </c>
      <c r="C616" s="86" t="s">
        <v>1405</v>
      </c>
      <c r="D616" s="241">
        <f>COUNTIF($C$1:$C616,C616)</f>
        <v>1</v>
      </c>
      <c r="E616" s="241" t="str">
        <f t="shared" si="29"/>
        <v>Charities1</v>
      </c>
      <c r="F616" s="86" t="s">
        <v>1406</v>
      </c>
      <c r="G616" s="242">
        <v>0.14631724137931035</v>
      </c>
      <c r="H616" s="245">
        <v>105.65041413923397</v>
      </c>
    </row>
    <row r="617" spans="1:8">
      <c r="A617" s="86" t="str">
        <v>CHARITY2</v>
      </c>
      <c r="B617" s="239">
        <v>616</v>
      </c>
      <c r="C617" s="86" t="s">
        <v>1405</v>
      </c>
      <c r="D617" s="241">
        <f>COUNTIF($C$1:$C617,C617)</f>
        <v>2</v>
      </c>
      <c r="E617" s="241" t="str">
        <f t="shared" si="29"/>
        <v>Charities2</v>
      </c>
      <c r="F617" s="86" t="s">
        <v>1408</v>
      </c>
      <c r="G617" s="242">
        <v>0.12911034482758621</v>
      </c>
      <c r="H617" s="245">
        <v>103.44418611301647</v>
      </c>
    </row>
    <row r="618" spans="1:8">
      <c r="A618" s="86" t="str">
        <v>CHARITY3</v>
      </c>
      <c r="B618" s="239">
        <v>617</v>
      </c>
      <c r="C618" s="86" t="s">
        <v>1405</v>
      </c>
      <c r="D618" s="241">
        <f>COUNTIF($C$1:$C618,C618)</f>
        <v>3</v>
      </c>
      <c r="E618" s="241" t="str">
        <f t="shared" si="29"/>
        <v>Charities3</v>
      </c>
      <c r="F618" s="86" t="s">
        <v>1410</v>
      </c>
      <c r="G618" s="242">
        <v>4.3006896551724128E-2</v>
      </c>
      <c r="H618" s="245">
        <v>101.26298885564383</v>
      </c>
    </row>
    <row r="619" spans="1:8">
      <c r="A619" s="86" t="str">
        <v>CHARITY5</v>
      </c>
      <c r="B619" s="239">
        <v>618</v>
      </c>
      <c r="C619" s="86" t="s">
        <v>1405</v>
      </c>
      <c r="D619" s="241">
        <f>COUNTIF($C$1:$C619,C619)</f>
        <v>4</v>
      </c>
      <c r="E619" s="241" t="str">
        <f t="shared" si="29"/>
        <v>Charities4</v>
      </c>
      <c r="F619" s="86" t="s">
        <v>1412</v>
      </c>
      <c r="G619" s="242">
        <v>6.8179310344827576E-2</v>
      </c>
      <c r="H619" s="245">
        <v>105.60915549392371</v>
      </c>
    </row>
    <row r="620" spans="1:8">
      <c r="A620" s="86" t="str">
        <v>CHARITY7</v>
      </c>
      <c r="B620" s="239">
        <v>619</v>
      </c>
      <c r="C620" s="86" t="s">
        <v>1405</v>
      </c>
      <c r="D620" s="241">
        <f>COUNTIF($C$1:$C620,C620)</f>
        <v>5</v>
      </c>
      <c r="E620" s="241" t="str">
        <f t="shared" si="29"/>
        <v>Charities5</v>
      </c>
      <c r="F620" s="86" t="s">
        <v>1414</v>
      </c>
      <c r="G620" s="242">
        <v>0.26980689655172402</v>
      </c>
      <c r="H620" s="245">
        <v>109.19907044428894</v>
      </c>
    </row>
    <row r="621" spans="1:8">
      <c r="A621" s="86" t="str">
        <v>CHARITY8</v>
      </c>
      <c r="B621" s="239">
        <v>620</v>
      </c>
      <c r="C621" s="86" t="s">
        <v>1405</v>
      </c>
      <c r="D621" s="241">
        <f>COUNTIF($C$1:$C621,C621)</f>
        <v>6</v>
      </c>
      <c r="E621" s="241" t="str">
        <f t="shared" si="29"/>
        <v>Charities6</v>
      </c>
      <c r="F621" s="86" t="s">
        <v>1416</v>
      </c>
      <c r="G621" s="242">
        <v>4.3441379310344821E-2</v>
      </c>
      <c r="H621" s="245">
        <v>113.97112090743278</v>
      </c>
    </row>
    <row r="622" spans="1:8">
      <c r="A622" s="86" t="str">
        <v>CHARITY11</v>
      </c>
      <c r="B622" s="239">
        <v>621</v>
      </c>
      <c r="C622" s="86" t="s">
        <v>1405</v>
      </c>
      <c r="D622" s="241">
        <f>COUNTIF($C$1:$C622,C622)</f>
        <v>7</v>
      </c>
      <c r="E622" s="241" t="str">
        <f t="shared" si="29"/>
        <v>Charities7</v>
      </c>
      <c r="F622" s="86" t="s">
        <v>1418</v>
      </c>
      <c r="G622" s="242">
        <v>0.31446206896551726</v>
      </c>
      <c r="H622" s="245">
        <v>106.54267621319742</v>
      </c>
    </row>
    <row r="623" spans="1:8">
      <c r="A623" s="86" t="str">
        <v>CHARITY13</v>
      </c>
      <c r="B623" s="239">
        <v>622</v>
      </c>
      <c r="C623" s="86" t="s">
        <v>1405</v>
      </c>
      <c r="D623" s="241">
        <f>COUNTIF($C$1:$C623,C623)</f>
        <v>8</v>
      </c>
      <c r="E623" s="241" t="str">
        <f t="shared" si="29"/>
        <v>Charities8</v>
      </c>
      <c r="F623" s="86" t="s">
        <v>1420</v>
      </c>
      <c r="G623" s="242">
        <v>3.3675862068965508E-2</v>
      </c>
      <c r="H623" s="245">
        <v>109.78612137649209</v>
      </c>
    </row>
    <row r="624" spans="1:8">
      <c r="A624" s="86" t="str">
        <v>CHARITY15</v>
      </c>
      <c r="B624" s="239">
        <v>623</v>
      </c>
      <c r="C624" s="86" t="s">
        <v>1405</v>
      </c>
      <c r="D624" s="241">
        <f>COUNTIF($C$1:$C624,C624)</f>
        <v>9</v>
      </c>
      <c r="E624" s="241" t="str">
        <f t="shared" si="29"/>
        <v>Charities9</v>
      </c>
      <c r="F624" s="86" t="s">
        <v>1422</v>
      </c>
      <c r="G624" s="242">
        <v>9.435862068965517E-2</v>
      </c>
      <c r="H624" s="245">
        <v>100.34731798282533</v>
      </c>
    </row>
    <row r="625" spans="1:8">
      <c r="A625" s="86" t="str">
        <v>CHARITY10</v>
      </c>
      <c r="B625" s="239">
        <v>624</v>
      </c>
      <c r="C625" s="86" t="s">
        <v>1405</v>
      </c>
      <c r="D625" s="241">
        <f>COUNTIF($C$1:$C625,C625)</f>
        <v>10</v>
      </c>
      <c r="E625" s="241" t="str">
        <f t="shared" si="29"/>
        <v>Charities10</v>
      </c>
      <c r="F625" s="86" t="s">
        <v>1424</v>
      </c>
      <c r="G625" s="242">
        <v>0.2828551724137931</v>
      </c>
      <c r="H625" s="245">
        <v>110.21076454403982</v>
      </c>
    </row>
    <row r="626" spans="1:8">
      <c r="A626" s="86" t="str">
        <v>INTERESTS1</v>
      </c>
      <c r="B626" s="239">
        <v>625</v>
      </c>
      <c r="C626" s="86" t="s">
        <v>1426</v>
      </c>
      <c r="D626" s="241">
        <f>COUNTIF($C$1:$C626,C626)</f>
        <v>1</v>
      </c>
      <c r="E626" s="241" t="str">
        <f t="shared" si="29"/>
        <v>Interests &amp; Hobbies1</v>
      </c>
      <c r="F626" s="86" t="s">
        <v>1427</v>
      </c>
      <c r="G626" s="242">
        <v>2.6613793103448274E-2</v>
      </c>
      <c r="H626" s="245">
        <v>94.052501172513402</v>
      </c>
    </row>
    <row r="627" spans="1:8">
      <c r="A627" s="86" t="str">
        <v>INTERESTS4</v>
      </c>
      <c r="B627" s="239">
        <v>626</v>
      </c>
      <c r="C627" s="86" t="s">
        <v>1426</v>
      </c>
      <c r="D627" s="241">
        <f>COUNTIF($C$1:$C627,C627)</f>
        <v>2</v>
      </c>
      <c r="E627" s="241" t="str">
        <f t="shared" si="29"/>
        <v>Interests &amp; Hobbies2</v>
      </c>
      <c r="F627" s="86" t="s">
        <v>1429</v>
      </c>
      <c r="G627" s="242">
        <v>0.19318620689655169</v>
      </c>
      <c r="H627" s="245">
        <v>109.34124251433977</v>
      </c>
    </row>
    <row r="628" spans="1:8">
      <c r="A628" s="86" t="str">
        <v>INTERESTS5</v>
      </c>
      <c r="B628" s="239">
        <v>627</v>
      </c>
      <c r="C628" s="86" t="s">
        <v>1426</v>
      </c>
      <c r="D628" s="241">
        <f>COUNTIF($C$1:$C628,C628)</f>
        <v>3</v>
      </c>
      <c r="E628" s="241" t="str">
        <f t="shared" si="29"/>
        <v>Interests &amp; Hobbies3</v>
      </c>
      <c r="F628" s="86" t="s">
        <v>1431</v>
      </c>
      <c r="G628" s="242">
        <v>0.29148965517241376</v>
      </c>
      <c r="H628" s="245">
        <v>98.857309820457772</v>
      </c>
    </row>
    <row r="629" spans="1:8">
      <c r="A629" s="86" t="str">
        <v>INTERESTS6</v>
      </c>
      <c r="B629" s="239">
        <v>628</v>
      </c>
      <c r="C629" s="86" t="s">
        <v>1426</v>
      </c>
      <c r="D629" s="241">
        <f>COUNTIF($C$1:$C629,C629)</f>
        <v>4</v>
      </c>
      <c r="E629" s="241" t="str">
        <f t="shared" si="29"/>
        <v>Interests &amp; Hobbies4</v>
      </c>
      <c r="F629" s="86" t="s">
        <v>1433</v>
      </c>
      <c r="G629" s="242">
        <v>0.37500689655172414</v>
      </c>
      <c r="H629" s="245">
        <v>103.42608035149617</v>
      </c>
    </row>
    <row r="630" spans="1:8">
      <c r="A630" s="86" t="str">
        <v>INTERESTS9</v>
      </c>
      <c r="B630" s="239">
        <v>629</v>
      </c>
      <c r="C630" s="86" t="s">
        <v>1426</v>
      </c>
      <c r="D630" s="241">
        <f>COUNTIF($C$1:$C630,C630)</f>
        <v>5</v>
      </c>
      <c r="E630" s="241" t="str">
        <f t="shared" si="29"/>
        <v>Interests &amp; Hobbies5</v>
      </c>
      <c r="F630" s="86" t="s">
        <v>1435</v>
      </c>
      <c r="G630" s="242">
        <v>0.25940689655172411</v>
      </c>
      <c r="H630" s="245">
        <v>107.18529499483247</v>
      </c>
    </row>
    <row r="631" spans="1:8">
      <c r="A631" s="86" t="str">
        <v>INTERESTS55</v>
      </c>
      <c r="B631" s="239">
        <v>630</v>
      </c>
      <c r="C631" s="86" t="s">
        <v>1426</v>
      </c>
      <c r="D631" s="241">
        <f>COUNTIF($C$1:$C631,C631)</f>
        <v>6</v>
      </c>
      <c r="E631" s="241" t="str">
        <f t="shared" si="29"/>
        <v>Interests &amp; Hobbies6</v>
      </c>
      <c r="F631" s="86" t="s">
        <v>1437</v>
      </c>
      <c r="G631" s="242">
        <v>0.21486896551724138</v>
      </c>
      <c r="H631" s="245">
        <v>105.7728174884905</v>
      </c>
    </row>
    <row r="632" spans="1:8">
      <c r="A632" s="86" t="str">
        <v>INTERESTS10</v>
      </c>
      <c r="B632" s="239">
        <v>631</v>
      </c>
      <c r="C632" s="86" t="s">
        <v>1426</v>
      </c>
      <c r="D632" s="241">
        <f>COUNTIF($C$1:$C632,C632)</f>
        <v>7</v>
      </c>
      <c r="E632" s="241" t="str">
        <f t="shared" si="29"/>
        <v>Interests &amp; Hobbies7</v>
      </c>
      <c r="F632" s="86" t="s">
        <v>1439</v>
      </c>
      <c r="G632" s="242">
        <v>0.46284827586206895</v>
      </c>
      <c r="H632" s="245">
        <v>104.28865489555787</v>
      </c>
    </row>
    <row r="633" spans="1:8">
      <c r="A633" s="86" t="str">
        <v>INTERESTS12</v>
      </c>
      <c r="B633" s="239">
        <v>632</v>
      </c>
      <c r="C633" s="86" t="s">
        <v>1426</v>
      </c>
      <c r="D633" s="241">
        <f>COUNTIF($C$1:$C633,C633)</f>
        <v>8</v>
      </c>
      <c r="E633" s="241" t="str">
        <f t="shared" si="29"/>
        <v>Interests &amp; Hobbies8</v>
      </c>
      <c r="F633" s="86" t="s">
        <v>1441</v>
      </c>
      <c r="G633" s="242">
        <v>0.35759310344827583</v>
      </c>
      <c r="H633" s="245">
        <v>105.92267441647935</v>
      </c>
    </row>
    <row r="634" spans="1:8">
      <c r="A634" s="86" t="str">
        <v>INTERESTS17</v>
      </c>
      <c r="B634" s="239">
        <v>633</v>
      </c>
      <c r="C634" s="86" t="s">
        <v>1426</v>
      </c>
      <c r="D634" s="241">
        <f>COUNTIF($C$1:$C634,C634)</f>
        <v>9</v>
      </c>
      <c r="E634" s="241" t="str">
        <f t="shared" si="29"/>
        <v>Interests &amp; Hobbies9</v>
      </c>
      <c r="F634" s="86" t="s">
        <v>1443</v>
      </c>
      <c r="G634" s="242">
        <v>0.388496551724138</v>
      </c>
      <c r="H634" s="245">
        <v>103.74695825618296</v>
      </c>
    </row>
    <row r="635" spans="1:8">
      <c r="A635" s="86" t="str">
        <v>INTERESTS43</v>
      </c>
      <c r="B635" s="239">
        <v>634</v>
      </c>
      <c r="C635" s="86" t="s">
        <v>1426</v>
      </c>
      <c r="D635" s="241">
        <f>COUNTIF($C$1:$C635,C635)</f>
        <v>10</v>
      </c>
      <c r="E635" s="241" t="str">
        <f t="shared" si="29"/>
        <v>Interests &amp; Hobbies10</v>
      </c>
      <c r="F635" s="86" t="s">
        <v>1445</v>
      </c>
      <c r="G635" s="242">
        <v>5.6531034482758626E-2</v>
      </c>
      <c r="H635" s="245">
        <v>82.134800104074941</v>
      </c>
    </row>
    <row r="636" spans="1:8">
      <c r="A636" s="86" t="str">
        <v>INTERESTS18</v>
      </c>
      <c r="B636" s="239">
        <v>635</v>
      </c>
      <c r="C636" s="86" t="s">
        <v>1426</v>
      </c>
      <c r="D636" s="241">
        <f>COUNTIF($C$1:$C636,C636)</f>
        <v>11</v>
      </c>
      <c r="E636" s="241" t="str">
        <f t="shared" si="29"/>
        <v>Interests &amp; Hobbies11</v>
      </c>
      <c r="F636" s="86" t="s">
        <v>1447</v>
      </c>
      <c r="G636" s="242">
        <v>0.36794482758620695</v>
      </c>
      <c r="H636" s="245">
        <v>107.55449402671182</v>
      </c>
    </row>
    <row r="637" spans="1:8">
      <c r="A637" s="86" t="str">
        <v>INTERESTS19</v>
      </c>
      <c r="B637" s="239">
        <v>636</v>
      </c>
      <c r="C637" s="86" t="s">
        <v>1426</v>
      </c>
      <c r="D637" s="241">
        <f>COUNTIF($C$1:$C637,C637)</f>
        <v>12</v>
      </c>
      <c r="E637" s="241" t="str">
        <f t="shared" si="29"/>
        <v>Interests &amp; Hobbies12</v>
      </c>
      <c r="F637" s="86" t="s">
        <v>1449</v>
      </c>
      <c r="G637" s="242">
        <v>3.676551724137931E-2</v>
      </c>
      <c r="H637" s="245">
        <v>121.62808179038076</v>
      </c>
    </row>
    <row r="638" spans="1:8">
      <c r="A638" s="86" t="str">
        <v>INTERESTS44</v>
      </c>
      <c r="B638" s="239">
        <v>637</v>
      </c>
      <c r="C638" s="86" t="s">
        <v>1426</v>
      </c>
      <c r="D638" s="241">
        <f>COUNTIF($C$1:$C638,C638)</f>
        <v>13</v>
      </c>
      <c r="E638" s="241" t="str">
        <f t="shared" si="29"/>
        <v>Interests &amp; Hobbies13</v>
      </c>
      <c r="F638" s="86" t="s">
        <v>1451</v>
      </c>
      <c r="G638" s="242">
        <v>0.40363448275862063</v>
      </c>
      <c r="H638" s="245">
        <v>107.51509592811401</v>
      </c>
    </row>
    <row r="639" spans="1:8">
      <c r="A639" s="86" t="str">
        <v>INTERESTS21</v>
      </c>
      <c r="B639" s="239">
        <v>638</v>
      </c>
      <c r="C639" s="86" t="s">
        <v>1426</v>
      </c>
      <c r="D639" s="241">
        <f>COUNTIF($C$1:$C639,C639)</f>
        <v>14</v>
      </c>
      <c r="E639" s="241" t="str">
        <f t="shared" si="29"/>
        <v>Interests &amp; Hobbies14</v>
      </c>
      <c r="F639" s="86" t="s">
        <v>1453</v>
      </c>
      <c r="G639" s="242">
        <v>0.22115172413793105</v>
      </c>
      <c r="H639" s="245">
        <v>113.06815854172324</v>
      </c>
    </row>
    <row r="640" spans="1:8">
      <c r="A640" s="86" t="str">
        <v>INTERESTS47</v>
      </c>
      <c r="B640" s="239">
        <v>639</v>
      </c>
      <c r="C640" s="86" t="s">
        <v>1426</v>
      </c>
      <c r="D640" s="241">
        <f>COUNTIF($C$1:$C640,C640)</f>
        <v>15</v>
      </c>
      <c r="E640" s="241" t="str">
        <f t="shared" si="29"/>
        <v>Interests &amp; Hobbies15</v>
      </c>
      <c r="F640" s="86" t="s">
        <v>1455</v>
      </c>
      <c r="G640" s="242">
        <v>5.204827586206897E-2</v>
      </c>
      <c r="H640" s="245">
        <v>101.34963381350258</v>
      </c>
    </row>
    <row r="641" spans="1:8">
      <c r="A641" s="86" t="str">
        <v>INTERESTS48</v>
      </c>
      <c r="B641" s="239">
        <v>640</v>
      </c>
      <c r="C641" s="86" t="s">
        <v>1426</v>
      </c>
      <c r="D641" s="241">
        <f>COUNTIF($C$1:$C641,C641)</f>
        <v>16</v>
      </c>
      <c r="E641" s="241" t="str">
        <f t="shared" si="29"/>
        <v>Interests &amp; Hobbies16</v>
      </c>
      <c r="F641" s="86" t="s">
        <v>1457</v>
      </c>
      <c r="G641" s="242">
        <v>0.48172413793103452</v>
      </c>
      <c r="H641" s="245">
        <v>101.44856303604193</v>
      </c>
    </row>
    <row r="642" spans="1:8">
      <c r="A642" s="86" t="str">
        <v>INTERESTS28</v>
      </c>
      <c r="B642" s="239">
        <v>641</v>
      </c>
      <c r="C642" s="86" t="s">
        <v>1426</v>
      </c>
      <c r="D642" s="241">
        <f>COUNTIF($C$1:$C642,C642)</f>
        <v>17</v>
      </c>
      <c r="E642" s="241" t="str">
        <f t="shared" si="29"/>
        <v>Interests &amp; Hobbies17</v>
      </c>
      <c r="F642" s="86" t="s">
        <v>1459</v>
      </c>
      <c r="G642" s="242">
        <v>0.37984827586206898</v>
      </c>
      <c r="H642" s="245">
        <v>104.94592530656331</v>
      </c>
    </row>
    <row r="643" spans="1:8">
      <c r="A643" s="86" t="str">
        <v>INTERESTS29</v>
      </c>
      <c r="B643" s="239">
        <v>642</v>
      </c>
      <c r="C643" s="86" t="s">
        <v>1426</v>
      </c>
      <c r="D643" s="241">
        <f>COUNTIF($C$1:$C643,C643)</f>
        <v>18</v>
      </c>
      <c r="E643" s="241" t="str">
        <f t="shared" ref="E643:E706" si="30">C643&amp;D643</f>
        <v>Interests &amp; Hobbies18</v>
      </c>
      <c r="F643" s="86" t="s">
        <v>1461</v>
      </c>
      <c r="G643" s="242">
        <v>0.41831724137931031</v>
      </c>
      <c r="H643" s="245">
        <v>99.348768411078908</v>
      </c>
    </row>
    <row r="644" spans="1:8">
      <c r="A644" s="86" t="str">
        <v>INTERESTS51</v>
      </c>
      <c r="B644" s="239">
        <v>643</v>
      </c>
      <c r="C644" s="86" t="s">
        <v>1426</v>
      </c>
      <c r="D644" s="241">
        <f>COUNTIF($C$1:$C644,C644)</f>
        <v>19</v>
      </c>
      <c r="E644" s="241" t="str">
        <f t="shared" si="30"/>
        <v>Interests &amp; Hobbies19</v>
      </c>
      <c r="F644" s="86" t="s">
        <v>1399</v>
      </c>
      <c r="G644" s="242">
        <v>0.49875862068965515</v>
      </c>
      <c r="H644" s="245">
        <v>97.482698416350161</v>
      </c>
    </row>
    <row r="645" spans="1:8">
      <c r="A645" s="86" t="str">
        <v>INTERESTS52</v>
      </c>
      <c r="B645" s="239">
        <v>644</v>
      </c>
      <c r="C645" s="86" t="s">
        <v>1426</v>
      </c>
      <c r="D645" s="241">
        <f>COUNTIF($C$1:$C645,C645)</f>
        <v>20</v>
      </c>
      <c r="E645" s="241" t="str">
        <f t="shared" si="30"/>
        <v>Interests &amp; Hobbies20</v>
      </c>
      <c r="F645" s="86" t="s">
        <v>1464</v>
      </c>
      <c r="G645" s="242">
        <v>0.1734896551724138</v>
      </c>
      <c r="H645" s="245">
        <v>99.592706337823273</v>
      </c>
    </row>
    <row r="646" spans="1:8">
      <c r="A646" s="86" t="str">
        <v>holdest6</v>
      </c>
      <c r="B646" s="239">
        <v>645</v>
      </c>
      <c r="C646" s="86" t="s">
        <v>1466</v>
      </c>
      <c r="D646" s="241">
        <f>COUNTIF($C$1:$C646,C646)</f>
        <v>1</v>
      </c>
      <c r="E646" s="241" t="str">
        <f t="shared" si="30"/>
        <v>Holiday Destination/Type1</v>
      </c>
      <c r="F646" s="86" t="s">
        <v>1467</v>
      </c>
      <c r="G646" s="242">
        <v>0.60001379310344838</v>
      </c>
      <c r="H646" s="245">
        <v>103.72730006963147</v>
      </c>
    </row>
    <row r="647" spans="1:8">
      <c r="A647" s="86" t="str">
        <v>holdest1</v>
      </c>
      <c r="B647" s="239">
        <v>646</v>
      </c>
      <c r="C647" s="86" t="s">
        <v>1466</v>
      </c>
      <c r="D647" s="241">
        <f>COUNTIF($C$1:$C647,C647)</f>
        <v>2</v>
      </c>
      <c r="E647" s="241" t="str">
        <f t="shared" si="30"/>
        <v>Holiday Destination/Type2</v>
      </c>
      <c r="F647" s="86" t="s">
        <v>1469</v>
      </c>
      <c r="G647" s="242">
        <v>4.1296551724137931E-2</v>
      </c>
      <c r="H647" s="245">
        <v>96.155471421892429</v>
      </c>
    </row>
    <row r="648" spans="1:8">
      <c r="A648" s="86" t="str">
        <v>holdest2</v>
      </c>
      <c r="B648" s="239">
        <v>647</v>
      </c>
      <c r="C648" s="86" t="s">
        <v>1466</v>
      </c>
      <c r="D648" s="241">
        <f>COUNTIF($C$1:$C648,C648)</f>
        <v>3</v>
      </c>
      <c r="E648" s="241" t="str">
        <f t="shared" si="30"/>
        <v>Holiday Destination/Type3</v>
      </c>
      <c r="F648" s="86" t="s">
        <v>1471</v>
      </c>
      <c r="G648" s="242">
        <v>0.10375172413793103</v>
      </c>
      <c r="H648" s="245">
        <v>101.63707188460225</v>
      </c>
    </row>
    <row r="649" spans="1:8">
      <c r="A649" s="86" t="str">
        <v>holdest3</v>
      </c>
      <c r="B649" s="239">
        <v>648</v>
      </c>
      <c r="C649" s="86" t="s">
        <v>1466</v>
      </c>
      <c r="D649" s="241">
        <f>COUNTIF($C$1:$C649,C649)</f>
        <v>4</v>
      </c>
      <c r="E649" s="241" t="str">
        <f t="shared" si="30"/>
        <v>Holiday Destination/Type4</v>
      </c>
      <c r="F649" s="86" t="s">
        <v>1473</v>
      </c>
      <c r="G649" s="242">
        <v>1.2379310344827588E-2</v>
      </c>
      <c r="H649" s="245">
        <v>113.09031076634382</v>
      </c>
    </row>
    <row r="650" spans="1:8">
      <c r="A650" s="86" t="str">
        <v>holdest4</v>
      </c>
      <c r="B650" s="239">
        <v>649</v>
      </c>
      <c r="C650" s="86" t="s">
        <v>1466</v>
      </c>
      <c r="D650" s="241">
        <f>COUNTIF($C$1:$C650,C650)</f>
        <v>5</v>
      </c>
      <c r="E650" s="241" t="str">
        <f t="shared" si="30"/>
        <v>Holiday Destination/Type5</v>
      </c>
      <c r="F650" s="86" t="s">
        <v>1475</v>
      </c>
      <c r="G650" s="242">
        <v>1.9634482758620685E-2</v>
      </c>
      <c r="H650" s="245">
        <v>106.60159841919246</v>
      </c>
    </row>
    <row r="651" spans="1:8">
      <c r="A651" s="86" t="str">
        <v>holdest5</v>
      </c>
      <c r="B651" s="239">
        <v>650</v>
      </c>
      <c r="C651" s="86" t="s">
        <v>1466</v>
      </c>
      <c r="D651" s="241">
        <f>COUNTIF($C$1:$C651,C651)</f>
        <v>6</v>
      </c>
      <c r="E651" s="241" t="str">
        <f t="shared" si="30"/>
        <v>Holiday Destination/Type6</v>
      </c>
      <c r="F651" s="86" t="s">
        <v>1477</v>
      </c>
      <c r="G651" s="242">
        <v>0.3797655172413793</v>
      </c>
      <c r="H651" s="245">
        <v>106.30178693043599</v>
      </c>
    </row>
    <row r="652" spans="1:8">
      <c r="A652" s="86" t="str">
        <v>holdest7</v>
      </c>
      <c r="B652" s="239">
        <v>651</v>
      </c>
      <c r="C652" s="86" t="s">
        <v>1466</v>
      </c>
      <c r="D652" s="241">
        <f>COUNTIF($C$1:$C652,C652)</f>
        <v>7</v>
      </c>
      <c r="E652" s="241" t="str">
        <f t="shared" si="30"/>
        <v>Holiday Destination/Type7</v>
      </c>
      <c r="F652" s="86" t="s">
        <v>1479</v>
      </c>
      <c r="G652" s="242">
        <v>0.22554482758620689</v>
      </c>
      <c r="H652" s="245">
        <v>102.06872337071633</v>
      </c>
    </row>
    <row r="653" spans="1:8">
      <c r="A653" s="86" t="str">
        <v>holdest8</v>
      </c>
      <c r="B653" s="239">
        <v>652</v>
      </c>
      <c r="C653" s="86" t="s">
        <v>1466</v>
      </c>
      <c r="D653" s="241">
        <f>COUNTIF($C$1:$C653,C653)</f>
        <v>8</v>
      </c>
      <c r="E653" s="241" t="str">
        <f t="shared" si="30"/>
        <v>Holiday Destination/Type8</v>
      </c>
      <c r="F653" s="86" t="s">
        <v>1481</v>
      </c>
      <c r="G653" s="242">
        <v>8.1668965517241385E-2</v>
      </c>
      <c r="H653" s="245">
        <v>111.27960003086253</v>
      </c>
    </row>
    <row r="654" spans="1:8">
      <c r="A654" s="86" t="str">
        <v>holtype1</v>
      </c>
      <c r="B654" s="239">
        <v>653</v>
      </c>
      <c r="C654" s="86" t="s">
        <v>1466</v>
      </c>
      <c r="D654" s="241">
        <f>COUNTIF($C$1:$C654,C654)</f>
        <v>9</v>
      </c>
      <c r="E654" s="241" t="str">
        <f t="shared" si="30"/>
        <v>Holiday Destination/Type9</v>
      </c>
      <c r="F654" s="86" t="s">
        <v>1483</v>
      </c>
      <c r="G654" s="242">
        <v>0.24236551724137931</v>
      </c>
      <c r="H654" s="245">
        <v>107.49460070849501</v>
      </c>
    </row>
    <row r="655" spans="1:8">
      <c r="A655" s="86" t="str">
        <v>holtype3</v>
      </c>
      <c r="B655" s="239">
        <v>654</v>
      </c>
      <c r="C655" s="86" t="s">
        <v>1466</v>
      </c>
      <c r="D655" s="241">
        <f>COUNTIF($C$1:$C655,C655)</f>
        <v>10</v>
      </c>
      <c r="E655" s="241" t="str">
        <f t="shared" si="30"/>
        <v>Holiday Destination/Type10</v>
      </c>
      <c r="F655" s="86" t="s">
        <v>1485</v>
      </c>
      <c r="G655" s="242">
        <v>3.6227586206896555E-2</v>
      </c>
      <c r="H655" s="245">
        <v>119.70851547873866</v>
      </c>
    </row>
    <row r="656" spans="1:8">
      <c r="A656" s="86" t="str">
        <v>holtype4</v>
      </c>
      <c r="B656" s="239">
        <v>655</v>
      </c>
      <c r="C656" s="86" t="s">
        <v>1466</v>
      </c>
      <c r="D656" s="241">
        <f>COUNTIF($C$1:$C656,C656)</f>
        <v>11</v>
      </c>
      <c r="E656" s="241" t="str">
        <f t="shared" si="30"/>
        <v>Holiday Destination/Type11</v>
      </c>
      <c r="F656" s="86" t="s">
        <v>1487</v>
      </c>
      <c r="G656" s="242">
        <v>0.20747586206896557</v>
      </c>
      <c r="H656" s="245">
        <v>103.50833254782441</v>
      </c>
    </row>
    <row r="657" spans="1:8">
      <c r="A657" s="86" t="str">
        <v>holtype6</v>
      </c>
      <c r="B657" s="239">
        <v>656</v>
      </c>
      <c r="C657" s="86" t="s">
        <v>1466</v>
      </c>
      <c r="D657" s="241">
        <f>COUNTIF($C$1:$C657,C657)</f>
        <v>12</v>
      </c>
      <c r="E657" s="241" t="str">
        <f t="shared" si="30"/>
        <v>Holiday Destination/Type12</v>
      </c>
      <c r="F657" s="86" t="s">
        <v>1489</v>
      </c>
      <c r="G657" s="242">
        <v>0.16266206896551724</v>
      </c>
      <c r="H657" s="245">
        <v>112.43484160551836</v>
      </c>
    </row>
    <row r="658" spans="1:8">
      <c r="A658" s="86" t="str">
        <v>car_enqc_app</v>
      </c>
      <c r="B658" s="239">
        <v>657</v>
      </c>
      <c r="C658" s="86" t="s">
        <v>1492</v>
      </c>
      <c r="D658" s="241">
        <f>COUNTIF($C$1:$C658,C658)</f>
        <v>1</v>
      </c>
      <c r="E658" s="241" t="str">
        <f t="shared" si="30"/>
        <v>Make enquiry on car dealership or manufacturer1</v>
      </c>
      <c r="F658" s="86" t="s">
        <v>1493</v>
      </c>
      <c r="G658" s="242">
        <v>0.12775172413793104</v>
      </c>
      <c r="H658" s="245">
        <v>88.405230929877675</v>
      </c>
    </row>
    <row r="659" spans="1:8">
      <c r="A659" s="86" t="str">
        <v>car_enqc_call</v>
      </c>
      <c r="B659" s="239">
        <v>658</v>
      </c>
      <c r="C659" s="86" t="s">
        <v>1492</v>
      </c>
      <c r="D659" s="241">
        <f>COUNTIF($C$1:$C659,C659)</f>
        <v>2</v>
      </c>
      <c r="E659" s="241" t="str">
        <f t="shared" si="30"/>
        <v>Make enquiry on car dealership or manufacturer2</v>
      </c>
      <c r="F659" s="86" t="s">
        <v>1495</v>
      </c>
      <c r="G659" s="242">
        <v>0.47775172413793093</v>
      </c>
      <c r="H659" s="245">
        <v>102.98130371689993</v>
      </c>
    </row>
    <row r="660" spans="1:8">
      <c r="A660" s="86" t="str">
        <v>car_enqc_email</v>
      </c>
      <c r="B660" s="239">
        <v>659</v>
      </c>
      <c r="C660" s="86" t="s">
        <v>1492</v>
      </c>
      <c r="D660" s="241">
        <f>COUNTIF($C$1:$C660,C660)</f>
        <v>3</v>
      </c>
      <c r="E660" s="241" t="str">
        <f t="shared" si="30"/>
        <v>Make enquiry on car dealership or manufacturer3</v>
      </c>
      <c r="F660" s="86" t="s">
        <v>1050</v>
      </c>
      <c r="G660" s="242">
        <v>0.32308275862068969</v>
      </c>
      <c r="H660" s="245">
        <v>98.97492125406221</v>
      </c>
    </row>
    <row r="661" spans="1:8">
      <c r="A661" s="86" t="str">
        <v>car_enqc_f2f</v>
      </c>
      <c r="B661" s="239">
        <v>660</v>
      </c>
      <c r="C661" s="86" t="s">
        <v>1492</v>
      </c>
      <c r="D661" s="241">
        <f>COUNTIF($C$1:$C661,C661)</f>
        <v>4</v>
      </c>
      <c r="E661" s="241" t="str">
        <f t="shared" si="30"/>
        <v>Make enquiry on car dealership or manufacturer4</v>
      </c>
      <c r="F661" s="86" t="s">
        <v>1498</v>
      </c>
      <c r="G661" s="242">
        <v>0.52319310344827585</v>
      </c>
      <c r="H661" s="245">
        <v>100.45115464699641</v>
      </c>
    </row>
    <row r="662" spans="1:8">
      <c r="A662" s="86" t="str">
        <v>car_enqc_mail</v>
      </c>
      <c r="B662" s="239">
        <v>661</v>
      </c>
      <c r="C662" s="86" t="s">
        <v>1492</v>
      </c>
      <c r="D662" s="241">
        <f>COUNTIF($C$1:$C662,C662)</f>
        <v>5</v>
      </c>
      <c r="E662" s="241" t="str">
        <f t="shared" si="30"/>
        <v>Make enquiry on car dealership or manufacturer5</v>
      </c>
      <c r="F662" s="86" t="s">
        <v>1500</v>
      </c>
      <c r="G662" s="242">
        <v>0.11199999999999999</v>
      </c>
      <c r="H662" s="245">
        <v>93.050767730659771</v>
      </c>
    </row>
    <row r="663" spans="1:8">
      <c r="A663" s="86" t="str">
        <v>car_enqc_txt</v>
      </c>
      <c r="B663" s="239">
        <v>662</v>
      </c>
      <c r="C663" s="86" t="s">
        <v>1492</v>
      </c>
      <c r="D663" s="241">
        <f>COUNTIF($C$1:$C663,C663)</f>
        <v>6</v>
      </c>
      <c r="E663" s="241" t="str">
        <f t="shared" si="30"/>
        <v>Make enquiry on car dealership or manufacturer6</v>
      </c>
      <c r="F663" s="86" t="s">
        <v>1502</v>
      </c>
      <c r="G663" s="242">
        <v>7.3710344827586205E-2</v>
      </c>
      <c r="H663" s="245">
        <v>81.364353352289669</v>
      </c>
    </row>
    <row r="664" spans="1:8">
      <c r="A664" s="86" t="str">
        <v>car_enqc_web</v>
      </c>
      <c r="B664" s="239">
        <v>663</v>
      </c>
      <c r="C664" s="86" t="s">
        <v>1492</v>
      </c>
      <c r="D664" s="241">
        <f>COUNTIF($C$1:$C664,C664)</f>
        <v>7</v>
      </c>
      <c r="E664" s="241" t="str">
        <f t="shared" si="30"/>
        <v>Make enquiry on car dealership or manufacturer7</v>
      </c>
      <c r="F664" s="86" t="s">
        <v>1504</v>
      </c>
      <c r="G664" s="242">
        <v>0.23723448275862064</v>
      </c>
      <c r="H664" s="245">
        <v>99.77999060449369</v>
      </c>
    </row>
    <row r="665" spans="1:8">
      <c r="A665" s="86" t="str">
        <v>car_sub_app</v>
      </c>
      <c r="B665" s="239">
        <v>664</v>
      </c>
      <c r="C665" s="86" t="s">
        <v>1506</v>
      </c>
      <c r="D665" s="241">
        <f>COUNTIF($C$1:$C665,C665)</f>
        <v>1</v>
      </c>
      <c r="E665" s="241" t="str">
        <f t="shared" si="30"/>
        <v>Submit info to cars dealership or manufacturer1</v>
      </c>
      <c r="F665" s="86" t="s">
        <v>1493</v>
      </c>
      <c r="G665" s="242">
        <v>0.14085517241379308</v>
      </c>
      <c r="H665" s="245">
        <v>84.517176982186072</v>
      </c>
    </row>
    <row r="666" spans="1:8">
      <c r="A666" s="86" t="str">
        <v>car_sub_call</v>
      </c>
      <c r="B666" s="239">
        <v>665</v>
      </c>
      <c r="C666" s="86" t="s">
        <v>1506</v>
      </c>
      <c r="D666" s="241">
        <f>COUNTIF($C$1:$C666,C666)</f>
        <v>2</v>
      </c>
      <c r="E666" s="241" t="str">
        <f t="shared" si="30"/>
        <v>Submit info to cars dealership or manufacturer2</v>
      </c>
      <c r="F666" s="86" t="s">
        <v>1495</v>
      </c>
      <c r="G666" s="242">
        <v>0.4262206896551724</v>
      </c>
      <c r="H666" s="245">
        <v>100.43778729234259</v>
      </c>
    </row>
    <row r="667" spans="1:8">
      <c r="A667" s="86" t="str">
        <v>car_sub_email</v>
      </c>
      <c r="B667" s="239">
        <v>666</v>
      </c>
      <c r="C667" s="86" t="s">
        <v>1506</v>
      </c>
      <c r="D667" s="241">
        <f>COUNTIF($C$1:$C667,C667)</f>
        <v>3</v>
      </c>
      <c r="E667" s="241" t="str">
        <f t="shared" si="30"/>
        <v>Submit info to cars dealership or manufacturer3</v>
      </c>
      <c r="F667" s="86" t="s">
        <v>1050</v>
      </c>
      <c r="G667" s="242">
        <v>0.29733793103448275</v>
      </c>
      <c r="H667" s="245">
        <v>99.371617944071431</v>
      </c>
    </row>
    <row r="668" spans="1:8">
      <c r="A668" s="86" t="str">
        <v>car_sub_f2f</v>
      </c>
      <c r="B668" s="239">
        <v>667</v>
      </c>
      <c r="C668" s="86" t="s">
        <v>1506</v>
      </c>
      <c r="D668" s="241">
        <f>COUNTIF($C$1:$C668,C668)</f>
        <v>4</v>
      </c>
      <c r="E668" s="241" t="str">
        <f t="shared" si="30"/>
        <v>Submit info to cars dealership or manufacturer4</v>
      </c>
      <c r="F668" s="86" t="s">
        <v>1498</v>
      </c>
      <c r="G668" s="242">
        <v>0.49298620689655176</v>
      </c>
      <c r="H668" s="245">
        <v>99.232215361217015</v>
      </c>
    </row>
    <row r="669" spans="1:8">
      <c r="A669" s="86" t="str">
        <v>car_sub_mail</v>
      </c>
      <c r="B669" s="239">
        <v>668</v>
      </c>
      <c r="C669" s="86" t="s">
        <v>1506</v>
      </c>
      <c r="D669" s="241">
        <f>COUNTIF($C$1:$C669,C669)</f>
        <v>5</v>
      </c>
      <c r="E669" s="241" t="str">
        <f t="shared" si="30"/>
        <v>Submit info to cars dealership or manufacturer5</v>
      </c>
      <c r="F669" s="86" t="s">
        <v>1500</v>
      </c>
      <c r="G669" s="242">
        <v>8.1793103448275867E-2</v>
      </c>
      <c r="H669" s="245">
        <v>91.887349109961661</v>
      </c>
    </row>
    <row r="670" spans="1:8">
      <c r="A670" s="86" t="str">
        <v>car_sub_txt</v>
      </c>
      <c r="B670" s="239">
        <v>669</v>
      </c>
      <c r="C670" s="86" t="s">
        <v>1506</v>
      </c>
      <c r="D670" s="241">
        <f>COUNTIF($C$1:$C670,C670)</f>
        <v>6</v>
      </c>
      <c r="E670" s="241" t="str">
        <f t="shared" si="30"/>
        <v>Submit info to cars dealership or manufacturer6</v>
      </c>
      <c r="F670" s="86" t="s">
        <v>1502</v>
      </c>
      <c r="G670" s="242">
        <v>9.0131034482758624E-2</v>
      </c>
      <c r="H670" s="245">
        <v>86.374312622491402</v>
      </c>
    </row>
    <row r="671" spans="1:8">
      <c r="A671" s="86" t="str">
        <v>car_sub_web</v>
      </c>
      <c r="B671" s="239">
        <v>670</v>
      </c>
      <c r="C671" s="86" t="s">
        <v>1506</v>
      </c>
      <c r="D671" s="241">
        <f>COUNTIF($C$1:$C671,C671)</f>
        <v>7</v>
      </c>
      <c r="E671" s="241" t="str">
        <f t="shared" si="30"/>
        <v>Submit info to cars dealership or manufacturer7</v>
      </c>
      <c r="F671" s="86" t="s">
        <v>1504</v>
      </c>
      <c r="G671" s="242">
        <v>0.29514482758620686</v>
      </c>
      <c r="H671" s="245">
        <v>95.868381298082411</v>
      </c>
    </row>
    <row r="672" spans="1:8">
      <c r="A672" s="86" t="str">
        <v>car_mark_app</v>
      </c>
      <c r="B672" s="239">
        <v>671</v>
      </c>
      <c r="C672" s="86" t="s">
        <v>1514</v>
      </c>
      <c r="D672" s="241">
        <f>COUNTIF($C$1:$C672,C672)</f>
        <v>1</v>
      </c>
      <c r="E672" s="241" t="str">
        <f t="shared" si="30"/>
        <v>Get info/marketing from car dealership or manufacturer1</v>
      </c>
      <c r="F672" s="86" t="s">
        <v>1493</v>
      </c>
      <c r="G672" s="242">
        <v>0.1213241379310345</v>
      </c>
      <c r="H672" s="245">
        <v>87.300239272215734</v>
      </c>
    </row>
    <row r="673" spans="1:8">
      <c r="A673" s="86" t="str">
        <v>car_mark_call</v>
      </c>
      <c r="B673" s="239">
        <v>672</v>
      </c>
      <c r="C673" s="86" t="s">
        <v>1514</v>
      </c>
      <c r="D673" s="241">
        <f>COUNTIF($C$1:$C673,C673)</f>
        <v>2</v>
      </c>
      <c r="E673" s="241" t="str">
        <f t="shared" si="30"/>
        <v>Get info/marketing from car dealership or manufacturer2</v>
      </c>
      <c r="F673" s="86" t="s">
        <v>1495</v>
      </c>
      <c r="G673" s="242">
        <v>0.22397931034482763</v>
      </c>
      <c r="H673" s="245">
        <v>96.941076459420955</v>
      </c>
    </row>
    <row r="674" spans="1:8">
      <c r="A674" s="86" t="str">
        <v>car_mark_email</v>
      </c>
      <c r="B674" s="239">
        <v>673</v>
      </c>
      <c r="C674" s="86" t="s">
        <v>1514</v>
      </c>
      <c r="D674" s="241">
        <f>COUNTIF($C$1:$C674,C674)</f>
        <v>3</v>
      </c>
      <c r="E674" s="241" t="str">
        <f t="shared" si="30"/>
        <v>Get info/marketing from car dealership or manufacturer3</v>
      </c>
      <c r="F674" s="86" t="s">
        <v>1050</v>
      </c>
      <c r="G674" s="242">
        <v>0.23691724137931036</v>
      </c>
      <c r="H674" s="245">
        <v>97.172614745357848</v>
      </c>
    </row>
    <row r="675" spans="1:8">
      <c r="A675" s="86" t="str">
        <v>car_mark_f2f</v>
      </c>
      <c r="B675" s="239">
        <v>674</v>
      </c>
      <c r="C675" s="86" t="s">
        <v>1514</v>
      </c>
      <c r="D675" s="241">
        <f>COUNTIF($C$1:$C675,C675)</f>
        <v>4</v>
      </c>
      <c r="E675" s="241" t="str">
        <f t="shared" si="30"/>
        <v>Get info/marketing from car dealership or manufacturer4</v>
      </c>
      <c r="F675" s="86" t="s">
        <v>1498</v>
      </c>
      <c r="G675" s="242">
        <v>0.48428965517241385</v>
      </c>
      <c r="H675" s="245">
        <v>98.664918634928142</v>
      </c>
    </row>
    <row r="676" spans="1:8">
      <c r="A676" s="86" t="str">
        <v>car_mark_mail</v>
      </c>
      <c r="B676" s="239">
        <v>675</v>
      </c>
      <c r="C676" s="86" t="s">
        <v>1514</v>
      </c>
      <c r="D676" s="241">
        <f>COUNTIF($C$1:$C676,C676)</f>
        <v>5</v>
      </c>
      <c r="E676" s="241" t="str">
        <f t="shared" si="30"/>
        <v>Get info/marketing from car dealership or manufacturer5</v>
      </c>
      <c r="F676" s="86" t="s">
        <v>1500</v>
      </c>
      <c r="G676" s="242">
        <v>0.15465517241379309</v>
      </c>
      <c r="H676" s="245">
        <v>101.11771638127844</v>
      </c>
    </row>
    <row r="677" spans="1:8">
      <c r="A677" s="86" t="str">
        <v>car_mark_txt</v>
      </c>
      <c r="B677" s="239">
        <v>676</v>
      </c>
      <c r="C677" s="86" t="s">
        <v>1514</v>
      </c>
      <c r="D677" s="241">
        <f>COUNTIF($C$1:$C677,C677)</f>
        <v>6</v>
      </c>
      <c r="E677" s="241" t="str">
        <f t="shared" si="30"/>
        <v>Get info/marketing from car dealership or manufacturer6</v>
      </c>
      <c r="F677" s="86" t="s">
        <v>1502</v>
      </c>
      <c r="G677" s="242">
        <v>9.4986206896551725E-2</v>
      </c>
      <c r="H677" s="245">
        <v>94.903505252638297</v>
      </c>
    </row>
    <row r="678" spans="1:8">
      <c r="A678" s="86" t="str">
        <v>car_mark_web</v>
      </c>
      <c r="B678" s="239">
        <v>677</v>
      </c>
      <c r="C678" s="86" t="s">
        <v>1514</v>
      </c>
      <c r="D678" s="241">
        <f>COUNTIF($C$1:$C678,C678)</f>
        <v>7</v>
      </c>
      <c r="E678" s="241" t="str">
        <f t="shared" si="30"/>
        <v>Get info/marketing from car dealership or manufacturer7</v>
      </c>
      <c r="F678" s="86" t="s">
        <v>1504</v>
      </c>
      <c r="G678" s="242">
        <v>0.3056965517241379</v>
      </c>
      <c r="H678" s="245">
        <v>98.961329469813535</v>
      </c>
    </row>
    <row r="679" spans="1:8">
      <c r="A679" s="86" t="str">
        <v>car_res_app</v>
      </c>
      <c r="B679" s="239">
        <v>678</v>
      </c>
      <c r="C679" s="86" t="s">
        <v>1522</v>
      </c>
      <c r="D679" s="241">
        <f>COUNTIF($C$1:$C679,C679)</f>
        <v>1</v>
      </c>
      <c r="E679" s="241" t="str">
        <f t="shared" si="30"/>
        <v>Research car dealership or manufacturer1</v>
      </c>
      <c r="F679" s="86" t="s">
        <v>1493</v>
      </c>
      <c r="G679" s="242">
        <v>0.11591724137931034</v>
      </c>
      <c r="H679" s="245">
        <v>89.32228107423748</v>
      </c>
    </row>
    <row r="680" spans="1:8">
      <c r="A680" s="86" t="str">
        <v>car_res_call</v>
      </c>
      <c r="B680" s="239">
        <v>679</v>
      </c>
      <c r="C680" s="86" t="s">
        <v>1522</v>
      </c>
      <c r="D680" s="241">
        <f>COUNTIF($C$1:$C680,C680)</f>
        <v>2</v>
      </c>
      <c r="E680" s="241" t="str">
        <f t="shared" si="30"/>
        <v>Research car dealership or manufacturer2</v>
      </c>
      <c r="F680" s="86" t="s">
        <v>1495</v>
      </c>
      <c r="G680" s="242">
        <v>0.20648275862068963</v>
      </c>
      <c r="H680" s="245">
        <v>94.972081900137411</v>
      </c>
    </row>
    <row r="681" spans="1:8">
      <c r="A681" s="86" t="str">
        <v>car_res_email</v>
      </c>
      <c r="B681" s="239">
        <v>680</v>
      </c>
      <c r="C681" s="86" t="s">
        <v>1522</v>
      </c>
      <c r="D681" s="241">
        <f>COUNTIF($C$1:$C681,C681)</f>
        <v>3</v>
      </c>
      <c r="E681" s="241" t="str">
        <f t="shared" si="30"/>
        <v>Research car dealership or manufacturer3</v>
      </c>
      <c r="F681" s="86" t="s">
        <v>1050</v>
      </c>
      <c r="G681" s="242">
        <v>0.17270344827586206</v>
      </c>
      <c r="H681" s="245">
        <v>97.621739325657856</v>
      </c>
    </row>
    <row r="682" spans="1:8">
      <c r="A682" s="86" t="str">
        <v>car_res_f2f</v>
      </c>
      <c r="B682" s="239">
        <v>681</v>
      </c>
      <c r="C682" s="86" t="s">
        <v>1522</v>
      </c>
      <c r="D682" s="241">
        <f>COUNTIF($C$1:$C682,C682)</f>
        <v>4</v>
      </c>
      <c r="E682" s="241" t="str">
        <f t="shared" si="30"/>
        <v>Research car dealership or manufacturer4</v>
      </c>
      <c r="F682" s="86" t="s">
        <v>1498</v>
      </c>
      <c r="G682" s="242">
        <v>0.68145517241379294</v>
      </c>
      <c r="H682" s="245">
        <v>100.99811652113802</v>
      </c>
    </row>
    <row r="683" spans="1:8">
      <c r="A683" s="86" t="str">
        <v>car_res_mail</v>
      </c>
      <c r="B683" s="239">
        <v>682</v>
      </c>
      <c r="C683" s="86" t="s">
        <v>1522</v>
      </c>
      <c r="D683" s="241">
        <f>COUNTIF($C$1:$C683,C683)</f>
        <v>5</v>
      </c>
      <c r="E683" s="241" t="str">
        <f t="shared" si="30"/>
        <v>Research car dealership or manufacturer5</v>
      </c>
      <c r="F683" s="86" t="s">
        <v>1500</v>
      </c>
      <c r="G683" s="242">
        <v>7.5262068965517237E-2</v>
      </c>
      <c r="H683" s="245">
        <v>89.114982313671263</v>
      </c>
    </row>
    <row r="684" spans="1:8">
      <c r="A684" s="86" t="str">
        <v>car_res_txt</v>
      </c>
      <c r="B684" s="239">
        <v>683</v>
      </c>
      <c r="C684" s="86" t="s">
        <v>1522</v>
      </c>
      <c r="D684" s="241">
        <f>COUNTIF($C$1:$C684,C684)</f>
        <v>6</v>
      </c>
      <c r="E684" s="241" t="str">
        <f t="shared" si="30"/>
        <v>Research car dealership or manufacturer6</v>
      </c>
      <c r="F684" s="86" t="s">
        <v>1502</v>
      </c>
      <c r="G684" s="242">
        <v>5.3675862068965512E-2</v>
      </c>
      <c r="H684" s="245">
        <v>83.941598718143823</v>
      </c>
    </row>
    <row r="685" spans="1:8">
      <c r="A685" s="86" t="str">
        <v>car_res_web</v>
      </c>
      <c r="B685" s="239">
        <v>684</v>
      </c>
      <c r="C685" s="86" t="s">
        <v>1522</v>
      </c>
      <c r="D685" s="241">
        <f>COUNTIF($C$1:$C685,C685)</f>
        <v>7</v>
      </c>
      <c r="E685" s="241" t="str">
        <f t="shared" si="30"/>
        <v>Research car dealership or manufacturer7</v>
      </c>
      <c r="F685" s="86" t="s">
        <v>1504</v>
      </c>
      <c r="G685" s="242">
        <v>0.38739310344827588</v>
      </c>
      <c r="H685" s="245">
        <v>101.06161716317352</v>
      </c>
    </row>
    <row r="686" spans="1:8">
      <c r="A686" s="86" t="str">
        <v>hlh_enqc_app</v>
      </c>
      <c r="B686" s="239">
        <v>685</v>
      </c>
      <c r="C686" s="86" t="s">
        <v>1530</v>
      </c>
      <c r="D686" s="241">
        <f>COUNTIF($C$1:$C686,C686)</f>
        <v>1</v>
      </c>
      <c r="E686" s="241" t="str">
        <f t="shared" si="30"/>
        <v>Make enquiry on local health services1</v>
      </c>
      <c r="F686" s="86" t="s">
        <v>1493</v>
      </c>
      <c r="G686" s="242">
        <v>0.11522068965517242</v>
      </c>
      <c r="H686" s="245">
        <v>93.993122230250847</v>
      </c>
    </row>
    <row r="687" spans="1:8">
      <c r="A687" s="86" t="str">
        <v>hlh_enqc_call</v>
      </c>
      <c r="B687" s="239">
        <v>686</v>
      </c>
      <c r="C687" s="86" t="s">
        <v>1530</v>
      </c>
      <c r="D687" s="241">
        <f>COUNTIF($C$1:$C687,C687)</f>
        <v>2</v>
      </c>
      <c r="E687" s="241" t="str">
        <f t="shared" si="30"/>
        <v>Make enquiry on local health services2</v>
      </c>
      <c r="F687" s="86" t="s">
        <v>1495</v>
      </c>
      <c r="G687" s="242">
        <v>0.41116551724137929</v>
      </c>
      <c r="H687" s="245">
        <v>103.15319347259279</v>
      </c>
    </row>
    <row r="688" spans="1:8">
      <c r="A688" s="86" t="str">
        <v>hlh_enqc_email</v>
      </c>
      <c r="B688" s="239">
        <v>687</v>
      </c>
      <c r="C688" s="86" t="s">
        <v>1530</v>
      </c>
      <c r="D688" s="241">
        <f>COUNTIF($C$1:$C688,C688)</f>
        <v>3</v>
      </c>
      <c r="E688" s="241" t="str">
        <f t="shared" si="30"/>
        <v>Make enquiry on local health services3</v>
      </c>
      <c r="F688" s="86" t="s">
        <v>1050</v>
      </c>
      <c r="G688" s="242">
        <v>0.31267586206896558</v>
      </c>
      <c r="H688" s="245">
        <v>99.862062623211756</v>
      </c>
    </row>
    <row r="689" spans="1:8">
      <c r="A689" s="86" t="str">
        <v>hlh_enqc_f2f</v>
      </c>
      <c r="B689" s="239">
        <v>688</v>
      </c>
      <c r="C689" s="86" t="s">
        <v>1530</v>
      </c>
      <c r="D689" s="241">
        <f>COUNTIF($C$1:$C689,C689)</f>
        <v>4</v>
      </c>
      <c r="E689" s="241" t="str">
        <f t="shared" si="30"/>
        <v>Make enquiry on local health services4</v>
      </c>
      <c r="F689" s="86" t="s">
        <v>1498</v>
      </c>
      <c r="G689" s="242">
        <v>0.33262758620689659</v>
      </c>
      <c r="H689" s="245">
        <v>100.12278706036228</v>
      </c>
    </row>
    <row r="690" spans="1:8">
      <c r="A690" s="86" t="str">
        <v>hlh_enqc_mail</v>
      </c>
      <c r="B690" s="239">
        <v>689</v>
      </c>
      <c r="C690" s="86" t="s">
        <v>1530</v>
      </c>
      <c r="D690" s="241">
        <f>COUNTIF($C$1:$C690,C690)</f>
        <v>5</v>
      </c>
      <c r="E690" s="241" t="str">
        <f t="shared" si="30"/>
        <v>Make enquiry on local health services5</v>
      </c>
      <c r="F690" s="86" t="s">
        <v>1500</v>
      </c>
      <c r="G690" s="242">
        <v>0.12214482758620689</v>
      </c>
      <c r="H690" s="245">
        <v>97.560618665250743</v>
      </c>
    </row>
    <row r="691" spans="1:8">
      <c r="A691" s="86" t="str">
        <v>hlh_enqc_txt</v>
      </c>
      <c r="B691" s="239">
        <v>690</v>
      </c>
      <c r="C691" s="86" t="s">
        <v>1530</v>
      </c>
      <c r="D691" s="241">
        <f>COUNTIF($C$1:$C691,C691)</f>
        <v>6</v>
      </c>
      <c r="E691" s="241" t="str">
        <f t="shared" si="30"/>
        <v>Make enquiry on local health services6</v>
      </c>
      <c r="F691" s="86" t="s">
        <v>1502</v>
      </c>
      <c r="G691" s="242">
        <v>8.7517241379310343E-2</v>
      </c>
      <c r="H691" s="245">
        <v>98.37476355142222</v>
      </c>
    </row>
    <row r="692" spans="1:8">
      <c r="A692" s="86" t="str">
        <v>hlh_enqc_web</v>
      </c>
      <c r="B692" s="239">
        <v>691</v>
      </c>
      <c r="C692" s="86" t="s">
        <v>1530</v>
      </c>
      <c r="D692" s="241">
        <f>COUNTIF($C$1:$C692,C692)</f>
        <v>7</v>
      </c>
      <c r="E692" s="241" t="str">
        <f t="shared" si="30"/>
        <v>Make enquiry on local health services7</v>
      </c>
      <c r="F692" s="86" t="s">
        <v>1504</v>
      </c>
      <c r="G692" s="242">
        <v>0.2215379310344828</v>
      </c>
      <c r="H692" s="245">
        <v>100.13669479109333</v>
      </c>
    </row>
    <row r="693" spans="1:8">
      <c r="A693" s="86" t="str">
        <v>hlh_sub_app</v>
      </c>
      <c r="B693" s="239">
        <v>692</v>
      </c>
      <c r="C693" s="86" t="s">
        <v>1538</v>
      </c>
      <c r="D693" s="241">
        <f>COUNTIF($C$1:$C693,C693)</f>
        <v>1</v>
      </c>
      <c r="E693" s="241" t="str">
        <f t="shared" si="30"/>
        <v>Submit info to local health services1</v>
      </c>
      <c r="F693" s="86" t="s">
        <v>1493</v>
      </c>
      <c r="G693" s="242">
        <v>0.15283448275862069</v>
      </c>
      <c r="H693" s="245">
        <v>93.012564995837593</v>
      </c>
    </row>
    <row r="694" spans="1:8">
      <c r="A694" s="86" t="str">
        <v>hlh_sub_call</v>
      </c>
      <c r="B694" s="239">
        <v>693</v>
      </c>
      <c r="C694" s="86" t="s">
        <v>1538</v>
      </c>
      <c r="D694" s="241">
        <f>COUNTIF($C$1:$C694,C694)</f>
        <v>2</v>
      </c>
      <c r="E694" s="241" t="str">
        <f t="shared" si="30"/>
        <v>Submit info to local health services2</v>
      </c>
      <c r="F694" s="86" t="s">
        <v>1495</v>
      </c>
      <c r="G694" s="242">
        <v>0.38317241379310341</v>
      </c>
      <c r="H694" s="245">
        <v>100.14677271322239</v>
      </c>
    </row>
    <row r="695" spans="1:8">
      <c r="A695" s="86" t="str">
        <v>hlh_sub_email</v>
      </c>
      <c r="B695" s="239">
        <v>694</v>
      </c>
      <c r="C695" s="86" t="s">
        <v>1538</v>
      </c>
      <c r="D695" s="241">
        <f>COUNTIF($C$1:$C695,C695)</f>
        <v>3</v>
      </c>
      <c r="E695" s="241" t="str">
        <f t="shared" si="30"/>
        <v>Submit info to local health services3</v>
      </c>
      <c r="F695" s="86" t="s">
        <v>1050</v>
      </c>
      <c r="G695" s="242">
        <v>0.27511034482758623</v>
      </c>
      <c r="H695" s="245">
        <v>99.618490342899577</v>
      </c>
    </row>
    <row r="696" spans="1:8">
      <c r="A696" s="86" t="str">
        <v>hlh_sub_f2f</v>
      </c>
      <c r="B696" s="239">
        <v>695</v>
      </c>
      <c r="C696" s="86" t="s">
        <v>1538</v>
      </c>
      <c r="D696" s="241">
        <f>COUNTIF($C$1:$C696,C696)</f>
        <v>4</v>
      </c>
      <c r="E696" s="241" t="str">
        <f t="shared" si="30"/>
        <v>Submit info to local health services4</v>
      </c>
      <c r="F696" s="86" t="s">
        <v>1498</v>
      </c>
      <c r="G696" s="242">
        <v>0.39428275862068968</v>
      </c>
      <c r="H696" s="245">
        <v>97.489911632487775</v>
      </c>
    </row>
    <row r="697" spans="1:8">
      <c r="A697" s="86" t="str">
        <v>hlh_sub_mail</v>
      </c>
      <c r="B697" s="239">
        <v>696</v>
      </c>
      <c r="C697" s="86" t="s">
        <v>1538</v>
      </c>
      <c r="D697" s="241">
        <f>COUNTIF($C$1:$C697,C697)</f>
        <v>5</v>
      </c>
      <c r="E697" s="241" t="str">
        <f t="shared" si="30"/>
        <v>Submit info to local health services5</v>
      </c>
      <c r="F697" s="86" t="s">
        <v>1500</v>
      </c>
      <c r="G697" s="242">
        <v>0.11980000000000002</v>
      </c>
      <c r="H697" s="245">
        <v>100.14138248825542</v>
      </c>
    </row>
    <row r="698" spans="1:8">
      <c r="A698" s="86" t="str">
        <v>hlh_sub_txt</v>
      </c>
      <c r="B698" s="239">
        <v>697</v>
      </c>
      <c r="C698" s="86" t="s">
        <v>1538</v>
      </c>
      <c r="D698" s="241">
        <f>COUNTIF($C$1:$C698,C698)</f>
        <v>6</v>
      </c>
      <c r="E698" s="241" t="str">
        <f t="shared" si="30"/>
        <v>Submit info to local health services6</v>
      </c>
      <c r="F698" s="86" t="s">
        <v>1502</v>
      </c>
      <c r="G698" s="242">
        <v>9.8048275862068976E-2</v>
      </c>
      <c r="H698" s="245">
        <v>93.210493769074162</v>
      </c>
    </row>
    <row r="699" spans="1:8">
      <c r="A699" s="86" t="str">
        <v>hlh_sub_web</v>
      </c>
      <c r="B699" s="239">
        <v>698</v>
      </c>
      <c r="C699" s="86" t="s">
        <v>1538</v>
      </c>
      <c r="D699" s="241">
        <f>COUNTIF($C$1:$C699,C699)</f>
        <v>7</v>
      </c>
      <c r="E699" s="241" t="str">
        <f t="shared" si="30"/>
        <v>Submit info to local health services7</v>
      </c>
      <c r="F699" s="86" t="s">
        <v>1504</v>
      </c>
      <c r="G699" s="242">
        <v>0.27230344827586206</v>
      </c>
      <c r="H699" s="245">
        <v>101.92654385498284</v>
      </c>
    </row>
    <row r="700" spans="1:8">
      <c r="A700" s="86" t="str">
        <v>hlh_mark_app</v>
      </c>
      <c r="B700" s="239">
        <v>699</v>
      </c>
      <c r="C700" s="86" t="s">
        <v>1546</v>
      </c>
      <c r="D700" s="241">
        <f>COUNTIF($C$1:$C700,C700)</f>
        <v>1</v>
      </c>
      <c r="E700" s="241" t="str">
        <f t="shared" si="30"/>
        <v>Get info/marketing on local health services1</v>
      </c>
      <c r="F700" s="86" t="s">
        <v>1493</v>
      </c>
      <c r="G700" s="242">
        <v>0.12142758620689655</v>
      </c>
      <c r="H700" s="245">
        <v>89.758350640254719</v>
      </c>
    </row>
    <row r="701" spans="1:8">
      <c r="A701" s="86" t="str">
        <v>hlh_mark_call</v>
      </c>
      <c r="B701" s="239">
        <v>700</v>
      </c>
      <c r="C701" s="86" t="s">
        <v>1546</v>
      </c>
      <c r="D701" s="241">
        <f>COUNTIF($C$1:$C701,C701)</f>
        <v>2</v>
      </c>
      <c r="E701" s="241" t="str">
        <f t="shared" si="30"/>
        <v>Get info/marketing on local health services2</v>
      </c>
      <c r="F701" s="86" t="s">
        <v>1495</v>
      </c>
      <c r="G701" s="242">
        <v>0.25693103448275861</v>
      </c>
      <c r="H701" s="245">
        <v>98.906564830225946</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0.24766896551724138</v>
      </c>
      <c r="H703" s="245">
        <v>93.611750594908628</v>
      </c>
    </row>
    <row r="704" spans="1:8">
      <c r="A704" s="86" t="str">
        <v>hlh_mark_mail</v>
      </c>
      <c r="B704" s="239">
        <v>703</v>
      </c>
      <c r="C704" s="86" t="s">
        <v>1546</v>
      </c>
      <c r="D704" s="241">
        <f>COUNTIF($C$1:$C704,C704)</f>
        <v>5</v>
      </c>
      <c r="E704" s="241" t="str">
        <f t="shared" si="30"/>
        <v>Get info/marketing on local health services5</v>
      </c>
      <c r="F704" s="86" t="s">
        <v>1500</v>
      </c>
      <c r="G704" s="242">
        <v>0.17868965517241378</v>
      </c>
      <c r="H704" s="245">
        <v>99.037507683156591</v>
      </c>
    </row>
    <row r="705" spans="1:8">
      <c r="A705" s="86" t="str">
        <v>hlh_mark_txt</v>
      </c>
      <c r="B705" s="239">
        <v>704</v>
      </c>
      <c r="C705" s="86" t="s">
        <v>1546</v>
      </c>
      <c r="D705" s="241">
        <f>COUNTIF($C$1:$C705,C705)</f>
        <v>6</v>
      </c>
      <c r="E705" s="241" t="str">
        <f t="shared" si="30"/>
        <v>Get info/marketing on local health services6</v>
      </c>
      <c r="F705" s="86" t="s">
        <v>1502</v>
      </c>
      <c r="G705" s="242">
        <v>0.13470344827586209</v>
      </c>
      <c r="H705" s="245">
        <v>97.346696781673614</v>
      </c>
    </row>
    <row r="706" spans="1:8">
      <c r="A706" s="86" t="str">
        <v>hlh_mark_web</v>
      </c>
      <c r="B706" s="239">
        <v>705</v>
      </c>
      <c r="C706" s="86" t="s">
        <v>1546</v>
      </c>
      <c r="D706" s="241">
        <f>COUNTIF($C$1:$C706,C706)</f>
        <v>7</v>
      </c>
      <c r="E706" s="241" t="str">
        <f t="shared" si="30"/>
        <v>Get info/marketing on local health services7</v>
      </c>
      <c r="F706" s="86" t="s">
        <v>1504</v>
      </c>
      <c r="G706" s="242">
        <v>0.26806206896551721</v>
      </c>
      <c r="H706" s="245">
        <v>102.88347098290139</v>
      </c>
    </row>
    <row r="707" spans="1:8">
      <c r="A707" s="86" t="str">
        <v>hlh_res_app</v>
      </c>
      <c r="B707" s="239">
        <v>706</v>
      </c>
      <c r="C707" s="86" t="s">
        <v>1554</v>
      </c>
      <c r="D707" s="241">
        <f>COUNTIF($C$1:$C707,C707)</f>
        <v>1</v>
      </c>
      <c r="E707" s="241" t="str">
        <f t="shared" ref="E707:E770" si="31">C707&amp;D707</f>
        <v>Research local health services1</v>
      </c>
      <c r="F707" s="86" t="s">
        <v>1493</v>
      </c>
      <c r="G707" s="242">
        <v>0.10588275862068966</v>
      </c>
      <c r="H707" s="245">
        <v>81.030173317431689</v>
      </c>
    </row>
    <row r="708" spans="1:8">
      <c r="A708" s="86" t="str">
        <v>hlh_res_call</v>
      </c>
      <c r="B708" s="239">
        <v>707</v>
      </c>
      <c r="C708" s="86" t="s">
        <v>1554</v>
      </c>
      <c r="D708" s="241">
        <f>COUNTIF($C$1:$C708,C708)</f>
        <v>2</v>
      </c>
      <c r="E708" s="241" t="str">
        <f t="shared" si="31"/>
        <v>Research local health services2</v>
      </c>
      <c r="F708" s="86" t="s">
        <v>1495</v>
      </c>
      <c r="G708" s="242">
        <v>0.32374482758620693</v>
      </c>
      <c r="H708" s="245">
        <v>100.26885260837825</v>
      </c>
    </row>
    <row r="709" spans="1:8">
      <c r="A709" s="86" t="str">
        <v>hlh_res_email</v>
      </c>
      <c r="B709" s="239">
        <v>708</v>
      </c>
      <c r="C709" s="86" t="s">
        <v>1554</v>
      </c>
      <c r="D709" s="241">
        <f>COUNTIF($C$1:$C709,C709)</f>
        <v>3</v>
      </c>
      <c r="E709" s="241" t="str">
        <f t="shared" si="31"/>
        <v>Research local health services3</v>
      </c>
      <c r="F709" s="86" t="s">
        <v>1050</v>
      </c>
      <c r="G709" s="242">
        <v>0.19251034482758625</v>
      </c>
      <c r="H709" s="245">
        <v>93.995534489300681</v>
      </c>
    </row>
    <row r="710" spans="1:8">
      <c r="A710" s="86" t="str">
        <v>hlh_res_f2f</v>
      </c>
      <c r="B710" s="239">
        <v>709</v>
      </c>
      <c r="C710" s="86" t="s">
        <v>1554</v>
      </c>
      <c r="D710" s="241">
        <f>COUNTIF($C$1:$C710,C710)</f>
        <v>4</v>
      </c>
      <c r="E710" s="241" t="str">
        <f t="shared" si="31"/>
        <v>Research local health services4</v>
      </c>
      <c r="F710" s="86" t="s">
        <v>1498</v>
      </c>
      <c r="G710" s="242">
        <v>0.28644827586206895</v>
      </c>
      <c r="H710" s="245">
        <v>96.55599912459266</v>
      </c>
    </row>
    <row r="711" spans="1:8">
      <c r="A711" s="86" t="str">
        <v>hlh_res_mail</v>
      </c>
      <c r="B711" s="239">
        <v>710</v>
      </c>
      <c r="C711" s="86" t="s">
        <v>1554</v>
      </c>
      <c r="D711" s="241">
        <f>COUNTIF($C$1:$C711,C711)</f>
        <v>5</v>
      </c>
      <c r="E711" s="241" t="str">
        <f t="shared" si="31"/>
        <v>Research local health services5</v>
      </c>
      <c r="F711" s="86" t="s">
        <v>1500</v>
      </c>
      <c r="G711" s="242">
        <v>6.6220689655172429E-2</v>
      </c>
      <c r="H711" s="245">
        <v>85.498013442179044</v>
      </c>
    </row>
    <row r="712" spans="1:8">
      <c r="A712" s="86" t="str">
        <v>hlh_res_txt</v>
      </c>
      <c r="B712" s="239">
        <v>711</v>
      </c>
      <c r="C712" s="86" t="s">
        <v>1554</v>
      </c>
      <c r="D712" s="241">
        <f>COUNTIF($C$1:$C712,C712)</f>
        <v>6</v>
      </c>
      <c r="E712" s="241" t="str">
        <f t="shared" si="31"/>
        <v>Research local health services6</v>
      </c>
      <c r="F712" s="86" t="s">
        <v>1502</v>
      </c>
      <c r="G712" s="242">
        <v>7.8510344827586204E-2</v>
      </c>
      <c r="H712" s="245">
        <v>91.355929193698486</v>
      </c>
    </row>
    <row r="713" spans="1:8">
      <c r="A713" s="86" t="str">
        <v>hlh_res_web</v>
      </c>
      <c r="B713" s="239">
        <v>712</v>
      </c>
      <c r="C713" s="86" t="s">
        <v>1554</v>
      </c>
      <c r="D713" s="241">
        <f>COUNTIF($C$1:$C713,C713)</f>
        <v>7</v>
      </c>
      <c r="E713" s="241" t="str">
        <f t="shared" si="31"/>
        <v>Research local health services7</v>
      </c>
      <c r="F713" s="86" t="s">
        <v>1504</v>
      </c>
      <c r="G713" s="242">
        <v>0.3382551724137931</v>
      </c>
      <c r="H713" s="245">
        <v>102.31208669303955</v>
      </c>
    </row>
    <row r="714" spans="1:8">
      <c r="A714" s="86" t="str">
        <v>loc_enqc_app</v>
      </c>
      <c r="B714" s="239">
        <v>713</v>
      </c>
      <c r="C714" s="86" t="s">
        <v>1562</v>
      </c>
      <c r="D714" s="241">
        <f>COUNTIF($C$1:$C714,C714)</f>
        <v>1</v>
      </c>
      <c r="E714" s="241" t="str">
        <f t="shared" si="31"/>
        <v>Make enquiry on local services, events, news1</v>
      </c>
      <c r="F714" s="86" t="s">
        <v>1493</v>
      </c>
      <c r="G714" s="242">
        <v>9.7848275862068956E-2</v>
      </c>
      <c r="H714" s="245">
        <v>90.176545747175837</v>
      </c>
    </row>
    <row r="715" spans="1:8">
      <c r="A715" s="86" t="str">
        <v>loc_enqc_call</v>
      </c>
      <c r="B715" s="239">
        <v>714</v>
      </c>
      <c r="C715" s="86" t="s">
        <v>1562</v>
      </c>
      <c r="D715" s="241">
        <f>COUNTIF($C$1:$C715,C715)</f>
        <v>2</v>
      </c>
      <c r="E715" s="241" t="str">
        <f t="shared" si="31"/>
        <v>Make enquiry on local services, events, news2</v>
      </c>
      <c r="F715" s="86" t="s">
        <v>1495</v>
      </c>
      <c r="G715" s="242">
        <v>0.34639310344827584</v>
      </c>
      <c r="H715" s="245">
        <v>99.828776417399027</v>
      </c>
    </row>
    <row r="716" spans="1:8">
      <c r="A716" s="86" t="str">
        <v>loc_enqc_email</v>
      </c>
      <c r="B716" s="239">
        <v>715</v>
      </c>
      <c r="C716" s="86" t="s">
        <v>1562</v>
      </c>
      <c r="D716" s="241">
        <f>COUNTIF($C$1:$C716,C716)</f>
        <v>3</v>
      </c>
      <c r="E716" s="241" t="str">
        <f t="shared" si="31"/>
        <v>Make enquiry on local services, events, news3</v>
      </c>
      <c r="F716" s="86" t="s">
        <v>1050</v>
      </c>
      <c r="G716" s="242">
        <v>0.40454482758620691</v>
      </c>
      <c r="H716" s="245">
        <v>101.33822345170962</v>
      </c>
    </row>
    <row r="717" spans="1:8">
      <c r="A717" s="86" t="str">
        <v>loc_enqc_f2f</v>
      </c>
      <c r="B717" s="239">
        <v>716</v>
      </c>
      <c r="C717" s="86" t="s">
        <v>1562</v>
      </c>
      <c r="D717" s="241">
        <f>COUNTIF($C$1:$C717,C717)</f>
        <v>4</v>
      </c>
      <c r="E717" s="241" t="str">
        <f t="shared" si="31"/>
        <v>Make enquiry on local services, events, news4</v>
      </c>
      <c r="F717" s="86" t="s">
        <v>1498</v>
      </c>
      <c r="G717" s="242">
        <v>0.18162758620689654</v>
      </c>
      <c r="H717" s="245">
        <v>92.331248123359401</v>
      </c>
    </row>
    <row r="718" spans="1:8">
      <c r="A718" s="86" t="str">
        <v>loc_enqc_mail</v>
      </c>
      <c r="B718" s="239">
        <v>717</v>
      </c>
      <c r="C718" s="86" t="s">
        <v>1562</v>
      </c>
      <c r="D718" s="241">
        <f>COUNTIF($C$1:$C718,C718)</f>
        <v>5</v>
      </c>
      <c r="E718" s="241" t="str">
        <f t="shared" si="31"/>
        <v>Make enquiry on local services, events, news5</v>
      </c>
      <c r="F718" s="86" t="s">
        <v>1500</v>
      </c>
      <c r="G718" s="242">
        <v>0.11773793103448278</v>
      </c>
      <c r="H718" s="245">
        <v>99.522563690747418</v>
      </c>
    </row>
    <row r="719" spans="1:8">
      <c r="A719" s="86" t="str">
        <v>loc_enqc_txt</v>
      </c>
      <c r="B719" s="239">
        <v>718</v>
      </c>
      <c r="C719" s="86" t="s">
        <v>1562</v>
      </c>
      <c r="D719" s="241">
        <f>COUNTIF($C$1:$C719,C719)</f>
        <v>6</v>
      </c>
      <c r="E719" s="241" t="str">
        <f t="shared" si="31"/>
        <v>Make enquiry on local services, events, news6</v>
      </c>
      <c r="F719" s="86" t="s">
        <v>1502</v>
      </c>
      <c r="G719" s="242">
        <v>5.6186206896551724E-2</v>
      </c>
      <c r="H719" s="245">
        <v>86.844444175363577</v>
      </c>
    </row>
    <row r="720" spans="1:8">
      <c r="A720" s="86" t="str">
        <v>loc_enqc_web</v>
      </c>
      <c r="B720" s="239">
        <v>719</v>
      </c>
      <c r="C720" s="86" t="s">
        <v>1562</v>
      </c>
      <c r="D720" s="241">
        <f>COUNTIF($C$1:$C720,C720)</f>
        <v>7</v>
      </c>
      <c r="E720" s="241" t="str">
        <f t="shared" si="31"/>
        <v>Make enquiry on local services, events, news7</v>
      </c>
      <c r="F720" s="86" t="s">
        <v>1504</v>
      </c>
      <c r="G720" s="242">
        <v>0.25206206896551725</v>
      </c>
      <c r="H720" s="245">
        <v>101.26132033301425</v>
      </c>
    </row>
    <row r="721" spans="1:8">
      <c r="A721" s="86" t="str">
        <v>loc_sub_app</v>
      </c>
      <c r="B721" s="239">
        <v>720</v>
      </c>
      <c r="C721" s="86" t="s">
        <v>1570</v>
      </c>
      <c r="D721" s="241">
        <f>COUNTIF($C$1:$C721,C721)</f>
        <v>1</v>
      </c>
      <c r="E721" s="241" t="str">
        <f t="shared" si="31"/>
        <v>Submit info to local services, events, news1</v>
      </c>
      <c r="F721" s="86" t="s">
        <v>1493</v>
      </c>
      <c r="G721" s="242">
        <v>0.12519999999999998</v>
      </c>
      <c r="H721" s="245">
        <v>86.330015646618747</v>
      </c>
    </row>
    <row r="722" spans="1:8">
      <c r="A722" s="86" t="str">
        <v>loc_sub_call</v>
      </c>
      <c r="B722" s="239">
        <v>721</v>
      </c>
      <c r="C722" s="86" t="s">
        <v>1570</v>
      </c>
      <c r="D722" s="241">
        <f>COUNTIF($C$1:$C722,C722)</f>
        <v>2</v>
      </c>
      <c r="E722" s="241" t="str">
        <f t="shared" si="31"/>
        <v>Submit info to local services, events, news2</v>
      </c>
      <c r="F722" s="86" t="s">
        <v>1495</v>
      </c>
      <c r="G722" s="242">
        <v>0.17510344827586208</v>
      </c>
      <c r="H722" s="245">
        <v>94.052404488320093</v>
      </c>
    </row>
    <row r="723" spans="1:8">
      <c r="A723" s="86" t="str">
        <v>loc_sub_email</v>
      </c>
      <c r="B723" s="239">
        <v>722</v>
      </c>
      <c r="C723" s="86" t="s">
        <v>1570</v>
      </c>
      <c r="D723" s="241">
        <f>COUNTIF($C$1:$C723,C723)</f>
        <v>3</v>
      </c>
      <c r="E723" s="241" t="str">
        <f t="shared" si="31"/>
        <v>Submit info to local services, events, news3</v>
      </c>
      <c r="F723" s="86" t="s">
        <v>1050</v>
      </c>
      <c r="G723" s="242">
        <v>0.33176551724137926</v>
      </c>
      <c r="H723" s="245">
        <v>100.56614035232928</v>
      </c>
    </row>
    <row r="724" spans="1:8">
      <c r="A724" s="86" t="str">
        <v>loc_sub_f2f</v>
      </c>
      <c r="B724" s="239">
        <v>723</v>
      </c>
      <c r="C724" s="86" t="s">
        <v>1570</v>
      </c>
      <c r="D724" s="241">
        <f>COUNTIF($C$1:$C724,C724)</f>
        <v>4</v>
      </c>
      <c r="E724" s="241" t="str">
        <f t="shared" si="31"/>
        <v>Submit info to local services, events, news4</v>
      </c>
      <c r="F724" s="86" t="s">
        <v>1498</v>
      </c>
      <c r="G724" s="242">
        <v>0.14915862068965519</v>
      </c>
      <c r="H724" s="245">
        <v>93.300266581103159</v>
      </c>
    </row>
    <row r="725" spans="1:8">
      <c r="A725" s="86" t="str">
        <v>loc_sub_mail</v>
      </c>
      <c r="B725" s="239">
        <v>724</v>
      </c>
      <c r="C725" s="86" t="s">
        <v>1570</v>
      </c>
      <c r="D725" s="241">
        <f>COUNTIF($C$1:$C725,C725)</f>
        <v>5</v>
      </c>
      <c r="E725" s="241" t="str">
        <f t="shared" si="31"/>
        <v>Submit info to local services, events, news5</v>
      </c>
      <c r="F725" s="86" t="s">
        <v>1500</v>
      </c>
      <c r="G725" s="242">
        <v>0.12330344827586205</v>
      </c>
      <c r="H725" s="245">
        <v>98.274676090857952</v>
      </c>
    </row>
    <row r="726" spans="1:8">
      <c r="A726" s="86" t="str">
        <v>loc_sub_txt</v>
      </c>
      <c r="B726" s="239">
        <v>725</v>
      </c>
      <c r="C726" s="86" t="s">
        <v>1570</v>
      </c>
      <c r="D726" s="241">
        <f>COUNTIF($C$1:$C726,C726)</f>
        <v>6</v>
      </c>
      <c r="E726" s="241" t="str">
        <f t="shared" si="31"/>
        <v>Submit info to local services, events, news6</v>
      </c>
      <c r="F726" s="86" t="s">
        <v>1502</v>
      </c>
      <c r="G726" s="242">
        <v>7.041379310344828E-2</v>
      </c>
      <c r="H726" s="245">
        <v>83.63033284176997</v>
      </c>
    </row>
    <row r="727" spans="1:8">
      <c r="A727" s="86" t="str">
        <v>loc_sub_web</v>
      </c>
      <c r="B727" s="239">
        <v>726</v>
      </c>
      <c r="C727" s="86" t="s">
        <v>1570</v>
      </c>
      <c r="D727" s="241">
        <f>COUNTIF($C$1:$C727,C727)</f>
        <v>7</v>
      </c>
      <c r="E727" s="241" t="str">
        <f t="shared" si="31"/>
        <v>Submit info to local services, events, news7</v>
      </c>
      <c r="F727" s="86" t="s">
        <v>1504</v>
      </c>
      <c r="G727" s="242">
        <v>0.28555172413793106</v>
      </c>
      <c r="H727" s="245">
        <v>101.04999726214834</v>
      </c>
    </row>
    <row r="728" spans="1:8">
      <c r="A728" s="86" t="str">
        <v>loc_mark_app</v>
      </c>
      <c r="B728" s="239">
        <v>727</v>
      </c>
      <c r="C728" s="86" t="s">
        <v>1578</v>
      </c>
      <c r="D728" s="241">
        <f>COUNTIF($C$1:$C728,C728)</f>
        <v>1</v>
      </c>
      <c r="E728" s="241" t="str">
        <f t="shared" si="31"/>
        <v>Get info/marketing on local services, events, news1</v>
      </c>
      <c r="F728" s="86" t="s">
        <v>1493</v>
      </c>
      <c r="G728" s="242">
        <v>0.11490344827586206</v>
      </c>
      <c r="H728" s="245">
        <v>87.085106149604414</v>
      </c>
    </row>
    <row r="729" spans="1:8">
      <c r="A729" s="86" t="str">
        <v>loc_mark_call</v>
      </c>
      <c r="B729" s="239">
        <v>728</v>
      </c>
      <c r="C729" s="86" t="s">
        <v>1578</v>
      </c>
      <c r="D729" s="241">
        <f>COUNTIF($C$1:$C729,C729)</f>
        <v>2</v>
      </c>
      <c r="E729" s="241" t="str">
        <f t="shared" si="31"/>
        <v>Get info/marketing on local services, events, news2</v>
      </c>
      <c r="F729" s="86" t="s">
        <v>1495</v>
      </c>
      <c r="G729" s="242">
        <v>0.15785517241379313</v>
      </c>
      <c r="H729" s="245">
        <v>99.694413588238149</v>
      </c>
    </row>
    <row r="730" spans="1:8">
      <c r="A730" s="86" t="str">
        <v>loc_mark_email</v>
      </c>
      <c r="B730" s="239">
        <v>729</v>
      </c>
      <c r="C730" s="86" t="s">
        <v>1578</v>
      </c>
      <c r="D730" s="241">
        <f>COUNTIF($C$1:$C730,C730)</f>
        <v>3</v>
      </c>
      <c r="E730" s="241" t="str">
        <f t="shared" si="31"/>
        <v>Get info/marketing on local services, events, news3</v>
      </c>
      <c r="F730" s="86" t="s">
        <v>1050</v>
      </c>
      <c r="G730" s="242">
        <v>0.3350275862068966</v>
      </c>
      <c r="H730" s="245">
        <v>98.300584494133588</v>
      </c>
    </row>
    <row r="731" spans="1:8">
      <c r="A731" s="86" t="str">
        <v>loc_mark_f2f</v>
      </c>
      <c r="B731" s="239">
        <v>730</v>
      </c>
      <c r="C731" s="86" t="s">
        <v>1578</v>
      </c>
      <c r="D731" s="241">
        <f>COUNTIF($C$1:$C731,C731)</f>
        <v>4</v>
      </c>
      <c r="E731" s="241" t="str">
        <f t="shared" si="31"/>
        <v>Get info/marketing on local services, events, news4</v>
      </c>
      <c r="F731" s="86" t="s">
        <v>1498</v>
      </c>
      <c r="G731" s="242">
        <v>0.12613103448275864</v>
      </c>
      <c r="H731" s="245">
        <v>92.500617062689926</v>
      </c>
    </row>
    <row r="732" spans="1:8">
      <c r="A732" s="86" t="str">
        <v>loc_mark_mail</v>
      </c>
      <c r="B732" s="239">
        <v>731</v>
      </c>
      <c r="C732" s="86" t="s">
        <v>1578</v>
      </c>
      <c r="D732" s="241">
        <f>COUNTIF($C$1:$C732,C732)</f>
        <v>5</v>
      </c>
      <c r="E732" s="241" t="str">
        <f t="shared" si="31"/>
        <v>Get info/marketing on local services, events, news5</v>
      </c>
      <c r="F732" s="86" t="s">
        <v>1500</v>
      </c>
      <c r="G732" s="242">
        <v>0.15622758620689656</v>
      </c>
      <c r="H732" s="245">
        <v>99.570567074764099</v>
      </c>
    </row>
    <row r="733" spans="1:8">
      <c r="A733" s="86" t="str">
        <v>loc_mark_txt</v>
      </c>
      <c r="B733" s="239">
        <v>732</v>
      </c>
      <c r="C733" s="86" t="s">
        <v>1578</v>
      </c>
      <c r="D733" s="241">
        <f>COUNTIF($C$1:$C733,C733)</f>
        <v>6</v>
      </c>
      <c r="E733" s="241" t="str">
        <f t="shared" si="31"/>
        <v>Get info/marketing on local services, events, news6</v>
      </c>
      <c r="F733" s="86" t="s">
        <v>1502</v>
      </c>
      <c r="G733" s="242">
        <v>9.3296551724137936E-2</v>
      </c>
      <c r="H733" s="245">
        <v>88.358919809813713</v>
      </c>
    </row>
    <row r="734" spans="1:8">
      <c r="A734" s="86" t="str">
        <v>loc_mark_web</v>
      </c>
      <c r="B734" s="239">
        <v>733</v>
      </c>
      <c r="C734" s="86" t="s">
        <v>1578</v>
      </c>
      <c r="D734" s="241">
        <f>COUNTIF($C$1:$C734,C734)</f>
        <v>7</v>
      </c>
      <c r="E734" s="241" t="str">
        <f t="shared" si="31"/>
        <v>Get info/marketing on local services, events, news7</v>
      </c>
      <c r="F734" s="86" t="s">
        <v>1504</v>
      </c>
      <c r="G734" s="242">
        <v>0.243848275862069</v>
      </c>
      <c r="H734" s="245">
        <v>99.522804612550118</v>
      </c>
    </row>
    <row r="735" spans="1:8">
      <c r="A735" s="86" t="str">
        <v>loc_res_app</v>
      </c>
      <c r="B735" s="239">
        <v>734</v>
      </c>
      <c r="C735" s="86" t="s">
        <v>1586</v>
      </c>
      <c r="D735" s="241">
        <f>COUNTIF($C$1:$C735,C735)</f>
        <v>1</v>
      </c>
      <c r="E735" s="241" t="str">
        <f t="shared" si="31"/>
        <v>Research local services, events, news1</v>
      </c>
      <c r="F735" s="86" t="s">
        <v>1493</v>
      </c>
      <c r="G735" s="242">
        <v>0.1047103448275862</v>
      </c>
      <c r="H735" s="245">
        <v>85.235956875923335</v>
      </c>
    </row>
    <row r="736" spans="1:8">
      <c r="A736" s="86" t="str">
        <v>loc_res_call</v>
      </c>
      <c r="B736" s="239">
        <v>735</v>
      </c>
      <c r="C736" s="86" t="s">
        <v>1586</v>
      </c>
      <c r="D736" s="241">
        <f>COUNTIF($C$1:$C736,C736)</f>
        <v>2</v>
      </c>
      <c r="E736" s="241" t="str">
        <f t="shared" si="31"/>
        <v>Research local services, events, news2</v>
      </c>
      <c r="F736" s="86" t="s">
        <v>1495</v>
      </c>
      <c r="G736" s="242">
        <v>0.16117241379310349</v>
      </c>
      <c r="H736" s="245">
        <v>98.277777556521443</v>
      </c>
    </row>
    <row r="737" spans="1:8">
      <c r="A737" s="86" t="str">
        <v>loc_res_email</v>
      </c>
      <c r="B737" s="239">
        <v>736</v>
      </c>
      <c r="C737" s="86" t="s">
        <v>1586</v>
      </c>
      <c r="D737" s="241">
        <f>COUNTIF($C$1:$C737,C737)</f>
        <v>3</v>
      </c>
      <c r="E737" s="241" t="str">
        <f t="shared" si="31"/>
        <v>Research local services, events, news3</v>
      </c>
      <c r="F737" s="86" t="s">
        <v>1050</v>
      </c>
      <c r="G737" s="242">
        <v>0.25353793103448274</v>
      </c>
      <c r="H737" s="245">
        <v>99.311591070695059</v>
      </c>
    </row>
    <row r="738" spans="1:8">
      <c r="A738" s="86" t="str">
        <v>loc_res_f2f</v>
      </c>
      <c r="B738" s="239">
        <v>737</v>
      </c>
      <c r="C738" s="86" t="s">
        <v>1586</v>
      </c>
      <c r="D738" s="241">
        <f>COUNTIF($C$1:$C738,C738)</f>
        <v>4</v>
      </c>
      <c r="E738" s="241" t="str">
        <f t="shared" si="31"/>
        <v>Research local services, events, news4</v>
      </c>
      <c r="F738" s="86" t="s">
        <v>1498</v>
      </c>
      <c r="G738" s="242">
        <v>0.11023448275862069</v>
      </c>
      <c r="H738" s="245">
        <v>96.720711545825282</v>
      </c>
    </row>
    <row r="739" spans="1:8">
      <c r="A739" s="86" t="str">
        <v>loc_res_mail</v>
      </c>
      <c r="B739" s="239">
        <v>738</v>
      </c>
      <c r="C739" s="86" t="s">
        <v>1586</v>
      </c>
      <c r="D739" s="241">
        <f>COUNTIF($C$1:$C739,C739)</f>
        <v>5</v>
      </c>
      <c r="E739" s="241" t="str">
        <f t="shared" si="31"/>
        <v>Research local services, events, news5</v>
      </c>
      <c r="F739" s="86" t="s">
        <v>1500</v>
      </c>
      <c r="G739" s="242">
        <v>6.6827586206896564E-2</v>
      </c>
      <c r="H739" s="245">
        <v>87.966006032202202</v>
      </c>
    </row>
    <row r="740" spans="1:8">
      <c r="A740" s="86" t="str">
        <v>loc_res_txt</v>
      </c>
      <c r="B740" s="239">
        <v>739</v>
      </c>
      <c r="C740" s="86" t="s">
        <v>1586</v>
      </c>
      <c r="D740" s="241">
        <f>COUNTIF($C$1:$C740,C740)</f>
        <v>6</v>
      </c>
      <c r="E740" s="241" t="str">
        <f t="shared" si="31"/>
        <v>Research local services, events, news6</v>
      </c>
      <c r="F740" s="86" t="s">
        <v>1502</v>
      </c>
      <c r="G740" s="242">
        <v>5.0972413793103445E-2</v>
      </c>
      <c r="H740" s="245">
        <v>75.999697815872139</v>
      </c>
    </row>
    <row r="741" spans="1:8">
      <c r="A741" s="86" t="str">
        <v>loc_res_web</v>
      </c>
      <c r="B741" s="239">
        <v>740</v>
      </c>
      <c r="C741" s="86" t="s">
        <v>1586</v>
      </c>
      <c r="D741" s="241">
        <f>COUNTIF($C$1:$C741,C741)</f>
        <v>7</v>
      </c>
      <c r="E741" s="241" t="str">
        <f t="shared" si="31"/>
        <v>Research local services, events, news7</v>
      </c>
      <c r="F741" s="86" t="s">
        <v>1504</v>
      </c>
      <c r="G741" s="242">
        <v>0.31349655172413798</v>
      </c>
      <c r="H741" s="245">
        <v>100.67760344983587</v>
      </c>
    </row>
    <row r="742" spans="1:8">
      <c r="A742" s="86" t="str">
        <v>utl_enqc_app</v>
      </c>
      <c r="B742" s="239">
        <v>741</v>
      </c>
      <c r="C742" s="86" t="s">
        <v>1594</v>
      </c>
      <c r="D742" s="241">
        <f>COUNTIF($C$1:$C742,C742)</f>
        <v>1</v>
      </c>
      <c r="E742" s="241" t="str">
        <f t="shared" si="31"/>
        <v>Make enquiry on utilities1</v>
      </c>
      <c r="F742" s="86" t="s">
        <v>1493</v>
      </c>
      <c r="G742" s="242">
        <v>0.13142758620689654</v>
      </c>
      <c r="H742" s="245">
        <v>93.402365396394615</v>
      </c>
    </row>
    <row r="743" spans="1:8">
      <c r="A743" s="86" t="str">
        <v>utl_enqc_call</v>
      </c>
      <c r="B743" s="239">
        <v>742</v>
      </c>
      <c r="C743" s="86" t="s">
        <v>1594</v>
      </c>
      <c r="D743" s="241">
        <f>COUNTIF($C$1:$C743,C743)</f>
        <v>2</v>
      </c>
      <c r="E743" s="241" t="str">
        <f t="shared" si="31"/>
        <v>Make enquiry on utilities2</v>
      </c>
      <c r="F743" s="86" t="s">
        <v>1495</v>
      </c>
      <c r="G743" s="242">
        <v>0.3641586206896551</v>
      </c>
      <c r="H743" s="245">
        <v>101.5614369421574</v>
      </c>
    </row>
    <row r="744" spans="1:8">
      <c r="A744" s="86" t="str">
        <v>utl_enqc_email</v>
      </c>
      <c r="B744" s="239">
        <v>743</v>
      </c>
      <c r="C744" s="86" t="s">
        <v>1594</v>
      </c>
      <c r="D744" s="241">
        <f>COUNTIF($C$1:$C744,C744)</f>
        <v>3</v>
      </c>
      <c r="E744" s="241" t="str">
        <f t="shared" si="31"/>
        <v>Make enquiry on utilities3</v>
      </c>
      <c r="F744" s="86" t="s">
        <v>1050</v>
      </c>
      <c r="G744" s="242">
        <v>0.37</v>
      </c>
      <c r="H744" s="245">
        <v>100.00833452472351</v>
      </c>
    </row>
    <row r="745" spans="1:8">
      <c r="A745" s="86" t="str">
        <v>utl_enqc_f2f</v>
      </c>
      <c r="B745" s="239">
        <v>744</v>
      </c>
      <c r="C745" s="86" t="s">
        <v>1594</v>
      </c>
      <c r="D745" s="241">
        <f>COUNTIF($C$1:$C745,C745)</f>
        <v>4</v>
      </c>
      <c r="E745" s="241" t="str">
        <f t="shared" si="31"/>
        <v>Make enquiry on utilities4</v>
      </c>
      <c r="F745" s="86" t="s">
        <v>1498</v>
      </c>
      <c r="G745" s="242">
        <v>0.19284827586206896</v>
      </c>
      <c r="H745" s="245">
        <v>95.121495852860079</v>
      </c>
    </row>
    <row r="746" spans="1:8">
      <c r="A746" s="86" t="str">
        <v>utl_enqc_mail</v>
      </c>
      <c r="B746" s="239">
        <v>745</v>
      </c>
      <c r="C746" s="86" t="s">
        <v>1594</v>
      </c>
      <c r="D746" s="241">
        <f>COUNTIF($C$1:$C746,C746)</f>
        <v>5</v>
      </c>
      <c r="E746" s="241" t="str">
        <f t="shared" si="31"/>
        <v>Make enquiry on utilities5</v>
      </c>
      <c r="F746" s="86" t="s">
        <v>1500</v>
      </c>
      <c r="G746" s="242">
        <v>0.14510344827586205</v>
      </c>
      <c r="H746" s="245">
        <v>105.97831574494907</v>
      </c>
    </row>
    <row r="747" spans="1:8">
      <c r="A747" s="86" t="str">
        <v>utl_enqc_txt</v>
      </c>
      <c r="B747" s="239">
        <v>746</v>
      </c>
      <c r="C747" s="86" t="s">
        <v>1594</v>
      </c>
      <c r="D747" s="241">
        <f>COUNTIF($C$1:$C747,C747)</f>
        <v>6</v>
      </c>
      <c r="E747" s="241" t="str">
        <f t="shared" si="31"/>
        <v>Make enquiry on utilities6</v>
      </c>
      <c r="F747" s="86" t="s">
        <v>1502</v>
      </c>
      <c r="G747" s="242">
        <v>6.513793103448276E-2</v>
      </c>
      <c r="H747" s="245">
        <v>86.85315973054017</v>
      </c>
    </row>
    <row r="748" spans="1:8">
      <c r="A748" s="86" t="str">
        <v>utl_enqc_web</v>
      </c>
      <c r="B748" s="239">
        <v>747</v>
      </c>
      <c r="C748" s="86" t="s">
        <v>1594</v>
      </c>
      <c r="D748" s="241">
        <f>COUNTIF($C$1:$C748,C748)</f>
        <v>7</v>
      </c>
      <c r="E748" s="241" t="str">
        <f t="shared" si="31"/>
        <v>Make enquiry on utilities7</v>
      </c>
      <c r="F748" s="86" t="s">
        <v>1504</v>
      </c>
      <c r="G748" s="242">
        <v>0.29283448275862067</v>
      </c>
      <c r="H748" s="245">
        <v>100.26433383458588</v>
      </c>
    </row>
    <row r="749" spans="1:8">
      <c r="A749" s="86" t="str">
        <v>utl_sub_app</v>
      </c>
      <c r="B749" s="239">
        <v>748</v>
      </c>
      <c r="C749" s="86" t="s">
        <v>1602</v>
      </c>
      <c r="D749" s="241">
        <f>COUNTIF($C$1:$C749,C749)</f>
        <v>1</v>
      </c>
      <c r="E749" s="241" t="str">
        <f t="shared" si="31"/>
        <v>Submit info to on utilities1</v>
      </c>
      <c r="F749" s="86" t="s">
        <v>1493</v>
      </c>
      <c r="G749" s="242">
        <v>0.17876551724137932</v>
      </c>
      <c r="H749" s="245">
        <v>92.318969865157413</v>
      </c>
    </row>
    <row r="750" spans="1:8">
      <c r="A750" s="86" t="str">
        <v>utl_sub_call</v>
      </c>
      <c r="B750" s="239">
        <v>749</v>
      </c>
      <c r="C750" s="86" t="s">
        <v>1602</v>
      </c>
      <c r="D750" s="241">
        <f>COUNTIF($C$1:$C750,C750)</f>
        <v>2</v>
      </c>
      <c r="E750" s="241" t="str">
        <f t="shared" si="31"/>
        <v>Submit info to on utilities2</v>
      </c>
      <c r="F750" s="86" t="s">
        <v>1495</v>
      </c>
      <c r="G750" s="242">
        <v>0.25290344827586209</v>
      </c>
      <c r="H750" s="245">
        <v>95.598715702975113</v>
      </c>
    </row>
    <row r="751" spans="1:8">
      <c r="A751" s="86" t="str">
        <v>utl_sub_email</v>
      </c>
      <c r="B751" s="239">
        <v>750</v>
      </c>
      <c r="C751" s="86" t="s">
        <v>1602</v>
      </c>
      <c r="D751" s="241">
        <f>COUNTIF($C$1:$C751,C751)</f>
        <v>3</v>
      </c>
      <c r="E751" s="241" t="str">
        <f t="shared" si="31"/>
        <v>Submit info to on utilities3</v>
      </c>
      <c r="F751" s="86" t="s">
        <v>1050</v>
      </c>
      <c r="G751" s="242">
        <v>0.28771724137931037</v>
      </c>
      <c r="H751" s="245">
        <v>100.18377383762569</v>
      </c>
    </row>
    <row r="752" spans="1:8">
      <c r="A752" s="86" t="str">
        <v>utl_sub_f2f</v>
      </c>
      <c r="B752" s="239">
        <v>751</v>
      </c>
      <c r="C752" s="86" t="s">
        <v>1602</v>
      </c>
      <c r="D752" s="241">
        <f>COUNTIF($C$1:$C752,C752)</f>
        <v>4</v>
      </c>
      <c r="E752" s="241" t="str">
        <f t="shared" si="31"/>
        <v>Submit info to on utilities4</v>
      </c>
      <c r="F752" s="86" t="s">
        <v>1498</v>
      </c>
      <c r="G752" s="242">
        <v>0.18340689655172415</v>
      </c>
      <c r="H752" s="245">
        <v>95.841356332326484</v>
      </c>
    </row>
    <row r="753" spans="1:8">
      <c r="A753" s="86" t="str">
        <v>utl_sub_mail</v>
      </c>
      <c r="B753" s="239">
        <v>752</v>
      </c>
      <c r="C753" s="86" t="s">
        <v>1602</v>
      </c>
      <c r="D753" s="241">
        <f>COUNTIF($C$1:$C753,C753)</f>
        <v>5</v>
      </c>
      <c r="E753" s="241" t="str">
        <f t="shared" si="31"/>
        <v>Submit info to on utilities5</v>
      </c>
      <c r="F753" s="86" t="s">
        <v>1500</v>
      </c>
      <c r="G753" s="242">
        <v>0.12384137931034483</v>
      </c>
      <c r="H753" s="245">
        <v>99.84718188444576</v>
      </c>
    </row>
    <row r="754" spans="1:8">
      <c r="A754" s="86" t="str">
        <v>utl_sub_txt</v>
      </c>
      <c r="B754" s="239">
        <v>753</v>
      </c>
      <c r="C754" s="86" t="s">
        <v>1602</v>
      </c>
      <c r="D754" s="241">
        <f>COUNTIF($C$1:$C754,C754)</f>
        <v>6</v>
      </c>
      <c r="E754" s="241" t="str">
        <f t="shared" si="31"/>
        <v>Submit info to on utilities6</v>
      </c>
      <c r="F754" s="86" t="s">
        <v>1502</v>
      </c>
      <c r="G754" s="242">
        <v>7.4006896551724127E-2</v>
      </c>
      <c r="H754" s="245">
        <v>88.476487572871974</v>
      </c>
    </row>
    <row r="755" spans="1:8">
      <c r="A755" s="86" t="str">
        <v>utl_sub_web</v>
      </c>
      <c r="B755" s="239">
        <v>754</v>
      </c>
      <c r="C755" s="86" t="s">
        <v>1602</v>
      </c>
      <c r="D755" s="241">
        <f>COUNTIF($C$1:$C755,C755)</f>
        <v>7</v>
      </c>
      <c r="E755" s="241" t="str">
        <f t="shared" si="31"/>
        <v>Submit info to on utilities7</v>
      </c>
      <c r="F755" s="86" t="s">
        <v>1504</v>
      </c>
      <c r="G755" s="242">
        <v>0.33144827586206893</v>
      </c>
      <c r="H755" s="245">
        <v>100.4575323750345</v>
      </c>
    </row>
    <row r="756" spans="1:8">
      <c r="A756" s="86" t="str">
        <v>utl_mark_app</v>
      </c>
      <c r="B756" s="239">
        <v>755</v>
      </c>
      <c r="C756" s="86" t="s">
        <v>1610</v>
      </c>
      <c r="D756" s="241">
        <f>COUNTIF($C$1:$C756,C756)</f>
        <v>1</v>
      </c>
      <c r="E756" s="241" t="str">
        <f t="shared" si="31"/>
        <v>Get info/marketing on utilities1</v>
      </c>
      <c r="F756" s="86" t="s">
        <v>1493</v>
      </c>
      <c r="G756" s="242">
        <v>0.13771724137931035</v>
      </c>
      <c r="H756" s="245">
        <v>90.116369191064777</v>
      </c>
    </row>
    <row r="757" spans="1:8">
      <c r="A757" s="86" t="str">
        <v>utl_mark_call</v>
      </c>
      <c r="B757" s="239">
        <v>756</v>
      </c>
      <c r="C757" s="86" t="s">
        <v>1610</v>
      </c>
      <c r="D757" s="241">
        <f>COUNTIF($C$1:$C757,C757)</f>
        <v>2</v>
      </c>
      <c r="E757" s="241" t="str">
        <f t="shared" si="31"/>
        <v>Get info/marketing on utilities2</v>
      </c>
      <c r="F757" s="86" t="s">
        <v>1495</v>
      </c>
      <c r="G757" s="242">
        <v>0.20830344827586209</v>
      </c>
      <c r="H757" s="245">
        <v>95.575675905421321</v>
      </c>
    </row>
    <row r="758" spans="1:8">
      <c r="A758" s="86" t="str">
        <v>utl_mark_email</v>
      </c>
      <c r="B758" s="239">
        <v>757</v>
      </c>
      <c r="C758" s="86" t="s">
        <v>1610</v>
      </c>
      <c r="D758" s="241">
        <f>COUNTIF($C$1:$C758,C758)</f>
        <v>3</v>
      </c>
      <c r="E758" s="241" t="str">
        <f t="shared" si="31"/>
        <v>Get info/marketing on utilities3</v>
      </c>
      <c r="F758" s="86" t="s">
        <v>1050</v>
      </c>
      <c r="G758" s="242">
        <v>0.31913793103448279</v>
      </c>
      <c r="H758" s="245">
        <v>97.387546442674406</v>
      </c>
    </row>
    <row r="759" spans="1:8">
      <c r="A759" s="86" t="str">
        <v>utl_mark_f2f</v>
      </c>
      <c r="B759" s="239">
        <v>758</v>
      </c>
      <c r="C759" s="86" t="s">
        <v>1610</v>
      </c>
      <c r="D759" s="241">
        <f>COUNTIF($C$1:$C759,C759)</f>
        <v>4</v>
      </c>
      <c r="E759" s="241" t="str">
        <f t="shared" si="31"/>
        <v>Get info/marketing on utilities4</v>
      </c>
      <c r="F759" s="86" t="s">
        <v>1498</v>
      </c>
      <c r="G759" s="242">
        <v>0.15390344827586208</v>
      </c>
      <c r="H759" s="245">
        <v>91.700274840238919</v>
      </c>
    </row>
    <row r="760" spans="1:8">
      <c r="A760" s="86" t="str">
        <v>utl_mark_mail</v>
      </c>
      <c r="B760" s="239">
        <v>759</v>
      </c>
      <c r="C760" s="86" t="s">
        <v>1610</v>
      </c>
      <c r="D760" s="241">
        <f>COUNTIF($C$1:$C760,C760)</f>
        <v>5</v>
      </c>
      <c r="E760" s="241" t="str">
        <f t="shared" si="31"/>
        <v>Get info/marketing on utilities5</v>
      </c>
      <c r="F760" s="86" t="s">
        <v>1500</v>
      </c>
      <c r="G760" s="242">
        <v>0.19446206896551724</v>
      </c>
      <c r="H760" s="245">
        <v>100.74109499769415</v>
      </c>
    </row>
    <row r="761" spans="1:8">
      <c r="A761" s="86" t="str">
        <v>utl_mark_txt</v>
      </c>
      <c r="B761" s="239">
        <v>760</v>
      </c>
      <c r="C761" s="86" t="s">
        <v>1610</v>
      </c>
      <c r="D761" s="241">
        <f>COUNTIF($C$1:$C761,C761)</f>
        <v>6</v>
      </c>
      <c r="E761" s="241" t="str">
        <f t="shared" si="31"/>
        <v>Get info/marketing on utilities6</v>
      </c>
      <c r="F761" s="86" t="s">
        <v>1502</v>
      </c>
      <c r="G761" s="242">
        <v>8.1779310344827591E-2</v>
      </c>
      <c r="H761" s="245">
        <v>91.631944086587595</v>
      </c>
    </row>
    <row r="762" spans="1:8">
      <c r="A762" s="86" t="str">
        <v>utl_mark_web</v>
      </c>
      <c r="B762" s="239">
        <v>761</v>
      </c>
      <c r="C762" s="86" t="s">
        <v>1610</v>
      </c>
      <c r="D762" s="241">
        <f>COUNTIF($C$1:$C762,C762)</f>
        <v>7</v>
      </c>
      <c r="E762" s="241" t="str">
        <f t="shared" si="31"/>
        <v>Get info/marketing on utilities7</v>
      </c>
      <c r="F762" s="86" t="s">
        <v>1504</v>
      </c>
      <c r="G762" s="242">
        <v>0.3097034482758621</v>
      </c>
      <c r="H762" s="245">
        <v>99.803430326891842</v>
      </c>
    </row>
    <row r="763" spans="1:8">
      <c r="A763" s="86" t="str">
        <v>utl_res_app</v>
      </c>
      <c r="B763" s="239">
        <v>762</v>
      </c>
      <c r="C763" s="86" t="s">
        <v>1618</v>
      </c>
      <c r="D763" s="241">
        <f>COUNTIF($C$1:$C763,C763)</f>
        <v>1</v>
      </c>
      <c r="E763" s="241" t="str">
        <f t="shared" si="31"/>
        <v>Research utilities1</v>
      </c>
      <c r="F763" s="86" t="s">
        <v>1493</v>
      </c>
      <c r="G763" s="242">
        <v>0.12499310344827586</v>
      </c>
      <c r="H763" s="245">
        <v>87.535238437879897</v>
      </c>
    </row>
    <row r="764" spans="1:8">
      <c r="A764" s="86" t="str">
        <v>utl_res_call</v>
      </c>
      <c r="B764" s="239">
        <v>763</v>
      </c>
      <c r="C764" s="86" t="s">
        <v>1618</v>
      </c>
      <c r="D764" s="241">
        <f>COUNTIF($C$1:$C764,C764)</f>
        <v>2</v>
      </c>
      <c r="E764" s="241" t="str">
        <f t="shared" si="31"/>
        <v>Research utilities2</v>
      </c>
      <c r="F764" s="86" t="s">
        <v>1495</v>
      </c>
      <c r="G764" s="242">
        <v>0.21031724137931035</v>
      </c>
      <c r="H764" s="245">
        <v>93.206275333771814</v>
      </c>
    </row>
    <row r="765" spans="1:8">
      <c r="A765" s="86" t="str">
        <v>utl_res_email</v>
      </c>
      <c r="B765" s="239">
        <v>764</v>
      </c>
      <c r="C765" s="86" t="s">
        <v>1618</v>
      </c>
      <c r="D765" s="241">
        <f>COUNTIF($C$1:$C765,C765)</f>
        <v>3</v>
      </c>
      <c r="E765" s="241" t="str">
        <f t="shared" si="31"/>
        <v>Research utilities3</v>
      </c>
      <c r="F765" s="86" t="s">
        <v>1050</v>
      </c>
      <c r="G765" s="242">
        <v>0.22862068965517246</v>
      </c>
      <c r="H765" s="245">
        <v>98.973292032162661</v>
      </c>
    </row>
    <row r="766" spans="1:8">
      <c r="A766" s="86" t="str">
        <v>utl_res_f2f</v>
      </c>
      <c r="B766" s="239">
        <v>765</v>
      </c>
      <c r="C766" s="86" t="s">
        <v>1618</v>
      </c>
      <c r="D766" s="241">
        <f>COUNTIF($C$1:$C766,C766)</f>
        <v>4</v>
      </c>
      <c r="E766" s="241" t="str">
        <f t="shared" si="31"/>
        <v>Research utilities4</v>
      </c>
      <c r="F766" s="86" t="s">
        <v>1498</v>
      </c>
      <c r="G766" s="242">
        <v>0.12077931034482757</v>
      </c>
      <c r="H766" s="245">
        <v>91.114327211700513</v>
      </c>
    </row>
    <row r="767" spans="1:8">
      <c r="A767" s="86" t="str">
        <v>utl_res_mail</v>
      </c>
      <c r="B767" s="239">
        <v>766</v>
      </c>
      <c r="C767" s="86" t="s">
        <v>1618</v>
      </c>
      <c r="D767" s="241">
        <f>COUNTIF($C$1:$C767,C767)</f>
        <v>5</v>
      </c>
      <c r="E767" s="241" t="str">
        <f t="shared" si="31"/>
        <v>Research utilities5</v>
      </c>
      <c r="F767" s="86" t="s">
        <v>1500</v>
      </c>
      <c r="G767" s="242">
        <v>8.0055172413793091E-2</v>
      </c>
      <c r="H767" s="245">
        <v>97.090605179431435</v>
      </c>
    </row>
    <row r="768" spans="1:8">
      <c r="A768" s="86" t="str">
        <v>utl_res_txt</v>
      </c>
      <c r="B768" s="239">
        <v>767</v>
      </c>
      <c r="C768" s="86" t="s">
        <v>1618</v>
      </c>
      <c r="D768" s="241">
        <f>COUNTIF($C$1:$C768,C768)</f>
        <v>6</v>
      </c>
      <c r="E768" s="241" t="str">
        <f t="shared" si="31"/>
        <v>Research utilities6</v>
      </c>
      <c r="F768" s="86" t="s">
        <v>1502</v>
      </c>
      <c r="G768" s="242">
        <v>5.7103448275862063E-2</v>
      </c>
      <c r="H768" s="245">
        <v>83.287834876287931</v>
      </c>
    </row>
    <row r="769" spans="1:8">
      <c r="A769" s="86" t="str">
        <v>utl_res_web</v>
      </c>
      <c r="B769" s="239">
        <v>768</v>
      </c>
      <c r="C769" s="86" t="s">
        <v>1618</v>
      </c>
      <c r="D769" s="241">
        <f>COUNTIF($C$1:$C769,C769)</f>
        <v>7</v>
      </c>
      <c r="E769" s="241" t="str">
        <f t="shared" si="31"/>
        <v>Research utilities7</v>
      </c>
      <c r="F769" s="86" t="s">
        <v>1504</v>
      </c>
      <c r="G769" s="242">
        <v>0.42481379310344825</v>
      </c>
      <c r="H769" s="245">
        <v>101.46709798996578</v>
      </c>
    </row>
    <row r="770" spans="1:8">
      <c r="A770" s="86" t="str">
        <v>retles_enqc_app</v>
      </c>
      <c r="B770" s="239">
        <v>769</v>
      </c>
      <c r="C770" s="86" t="s">
        <v>1626</v>
      </c>
      <c r="D770" s="241">
        <f>COUNTIF($C$1:$C770,C770)</f>
        <v>1</v>
      </c>
      <c r="E770" s="241" t="str">
        <f t="shared" si="31"/>
        <v>Make enquiry on retail and leisure1</v>
      </c>
      <c r="F770" s="86" t="s">
        <v>1493</v>
      </c>
      <c r="G770" s="242">
        <v>0.17357241379310345</v>
      </c>
      <c r="H770" s="245">
        <v>89.186478084756445</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0.40033793103448279</v>
      </c>
      <c r="H771" s="245">
        <v>100.25203073109965</v>
      </c>
    </row>
    <row r="772" spans="1:8">
      <c r="A772" s="86" t="str">
        <v>retles_enqc_eml</v>
      </c>
      <c r="B772" s="239">
        <v>771</v>
      </c>
      <c r="C772" s="86" t="s">
        <v>1626</v>
      </c>
      <c r="D772" s="241">
        <f>COUNTIF($C$1:$C772,C772)</f>
        <v>3</v>
      </c>
      <c r="E772" s="241" t="str">
        <f t="shared" si="32"/>
        <v>Make enquiry on retail and leisure3</v>
      </c>
      <c r="F772" s="86" t="s">
        <v>1050</v>
      </c>
      <c r="G772" s="242">
        <v>0.46128965517241377</v>
      </c>
      <c r="H772" s="245">
        <v>99.805414796590298</v>
      </c>
    </row>
    <row r="773" spans="1:8">
      <c r="A773" s="86" t="str">
        <v>retles_enqc_f2f</v>
      </c>
      <c r="B773" s="239">
        <v>772</v>
      </c>
      <c r="C773" s="86" t="s">
        <v>1626</v>
      </c>
      <c r="D773" s="241">
        <f>COUNTIF($C$1:$C773,C773)</f>
        <v>4</v>
      </c>
      <c r="E773" s="241" t="str">
        <f t="shared" si="32"/>
        <v>Make enquiry on retail and leisure4</v>
      </c>
      <c r="F773" s="86" t="s">
        <v>1498</v>
      </c>
      <c r="G773" s="242">
        <v>0.37473103448275857</v>
      </c>
      <c r="H773" s="245">
        <v>97.248539471740415</v>
      </c>
    </row>
    <row r="774" spans="1:8">
      <c r="A774" s="86" t="str">
        <v>retles_enqc_mail</v>
      </c>
      <c r="B774" s="239">
        <v>773</v>
      </c>
      <c r="C774" s="86" t="s">
        <v>1626</v>
      </c>
      <c r="D774" s="241">
        <f>COUNTIF($C$1:$C774,C774)</f>
        <v>5</v>
      </c>
      <c r="E774" s="241" t="str">
        <f t="shared" si="32"/>
        <v>Make enquiry on retail and leisure5</v>
      </c>
      <c r="F774" s="86" t="s">
        <v>1500</v>
      </c>
      <c r="G774" s="242">
        <v>0.15598620689655171</v>
      </c>
      <c r="H774" s="245">
        <v>94.798607363212767</v>
      </c>
    </row>
    <row r="775" spans="1:8">
      <c r="A775" s="86" t="str">
        <v>retles_enqc_txt</v>
      </c>
      <c r="B775" s="239">
        <v>774</v>
      </c>
      <c r="C775" s="86" t="s">
        <v>1626</v>
      </c>
      <c r="D775" s="241">
        <f>COUNTIF($C$1:$C775,C775)</f>
        <v>6</v>
      </c>
      <c r="E775" s="241" t="str">
        <f t="shared" si="32"/>
        <v>Make enquiry on retail and leisure6</v>
      </c>
      <c r="F775" s="86" t="s">
        <v>1502</v>
      </c>
      <c r="G775" s="242">
        <v>9.6917241379310348E-2</v>
      </c>
      <c r="H775" s="245">
        <v>85.414902718329671</v>
      </c>
    </row>
    <row r="776" spans="1:8">
      <c r="A776" s="86" t="str">
        <v>retles_enqc_web</v>
      </c>
      <c r="B776" s="239">
        <v>775</v>
      </c>
      <c r="C776" s="86" t="s">
        <v>1626</v>
      </c>
      <c r="D776" s="241">
        <f>COUNTIF($C$1:$C776,C776)</f>
        <v>7</v>
      </c>
      <c r="E776" s="241" t="str">
        <f t="shared" si="32"/>
        <v>Make enquiry on retail and leisure7</v>
      </c>
      <c r="F776" s="86" t="s">
        <v>1504</v>
      </c>
      <c r="G776" s="242">
        <v>0.3870620689655172</v>
      </c>
      <c r="H776" s="245">
        <v>99.785848467149904</v>
      </c>
    </row>
    <row r="777" spans="1:8">
      <c r="A777" s="86" t="str">
        <v>retles_sub_app</v>
      </c>
      <c r="B777" s="239">
        <v>776</v>
      </c>
      <c r="C777" s="86" t="s">
        <v>1634</v>
      </c>
      <c r="D777" s="241">
        <f>COUNTIF($C$1:$C777,C777)</f>
        <v>1</v>
      </c>
      <c r="E777" s="241" t="str">
        <f t="shared" si="32"/>
        <v>Submit info to retail and leisure1</v>
      </c>
      <c r="F777" s="86" t="s">
        <v>1493</v>
      </c>
      <c r="G777" s="242">
        <v>0.24762068965517242</v>
      </c>
      <c r="H777" s="245">
        <v>95.814477450289743</v>
      </c>
    </row>
    <row r="778" spans="1:8">
      <c r="A778" s="86" t="str">
        <v>retles_sub_call</v>
      </c>
      <c r="B778" s="239">
        <v>777</v>
      </c>
      <c r="C778" s="86" t="s">
        <v>1634</v>
      </c>
      <c r="D778" s="241">
        <f>COUNTIF($C$1:$C778,C778)</f>
        <v>2</v>
      </c>
      <c r="E778" s="241" t="str">
        <f t="shared" si="32"/>
        <v>Submit info to retail and leisure2</v>
      </c>
      <c r="F778" s="86" t="s">
        <v>1495</v>
      </c>
      <c r="G778" s="242">
        <v>0.37497241379310353</v>
      </c>
      <c r="H778" s="245">
        <v>99.992446446585646</v>
      </c>
    </row>
    <row r="779" spans="1:8">
      <c r="A779" s="86" t="str">
        <v>retles_sub_eml</v>
      </c>
      <c r="B779" s="239">
        <v>778</v>
      </c>
      <c r="C779" s="86" t="s">
        <v>1634</v>
      </c>
      <c r="D779" s="241">
        <f>COUNTIF($C$1:$C779,C779)</f>
        <v>3</v>
      </c>
      <c r="E779" s="241" t="str">
        <f t="shared" si="32"/>
        <v>Submit info to retail and leisure3</v>
      </c>
      <c r="F779" s="86" t="s">
        <v>1050</v>
      </c>
      <c r="G779" s="242">
        <v>0.36718620689655163</v>
      </c>
      <c r="H779" s="245">
        <v>99.616613444546374</v>
      </c>
    </row>
    <row r="780" spans="1:8">
      <c r="A780" s="86" t="str">
        <v>retles_sub_f2f</v>
      </c>
      <c r="B780" s="239">
        <v>779</v>
      </c>
      <c r="C780" s="86" t="s">
        <v>1634</v>
      </c>
      <c r="D780" s="241">
        <f>COUNTIF($C$1:$C780,C780)</f>
        <v>4</v>
      </c>
      <c r="E780" s="241" t="str">
        <f t="shared" si="32"/>
        <v>Submit info to retail and leisure4</v>
      </c>
      <c r="F780" s="86" t="s">
        <v>1498</v>
      </c>
      <c r="G780" s="242">
        <v>0.38705517241379311</v>
      </c>
      <c r="H780" s="245">
        <v>98.412859084670643</v>
      </c>
    </row>
    <row r="781" spans="1:8">
      <c r="A781" s="86" t="str">
        <v>retles_sub_mail</v>
      </c>
      <c r="B781" s="239">
        <v>780</v>
      </c>
      <c r="C781" s="86" t="s">
        <v>1634</v>
      </c>
      <c r="D781" s="241">
        <f>COUNTIF($C$1:$C781,C781)</f>
        <v>5</v>
      </c>
      <c r="E781" s="241" t="str">
        <f t="shared" si="32"/>
        <v>Submit info to retail and leisure5</v>
      </c>
      <c r="F781" s="86" t="s">
        <v>1500</v>
      </c>
      <c r="G781" s="242">
        <v>0.12094482758620687</v>
      </c>
      <c r="H781" s="245">
        <v>95.261692073366319</v>
      </c>
    </row>
    <row r="782" spans="1:8">
      <c r="A782" s="86" t="str">
        <v>retles_sub_txt</v>
      </c>
      <c r="B782" s="239">
        <v>781</v>
      </c>
      <c r="C782" s="86" t="s">
        <v>1634</v>
      </c>
      <c r="D782" s="241">
        <f>COUNTIF($C$1:$C782,C782)</f>
        <v>6</v>
      </c>
      <c r="E782" s="241" t="str">
        <f t="shared" si="32"/>
        <v>Submit info to retail and leisure6</v>
      </c>
      <c r="F782" s="86" t="s">
        <v>1502</v>
      </c>
      <c r="G782" s="242">
        <v>0.10628275862068966</v>
      </c>
      <c r="H782" s="245">
        <v>90.921761806730871</v>
      </c>
    </row>
    <row r="783" spans="1:8">
      <c r="A783" s="86" t="str">
        <v>retles_sub_web</v>
      </c>
      <c r="B783" s="239">
        <v>782</v>
      </c>
      <c r="C783" s="86" t="s">
        <v>1634</v>
      </c>
      <c r="D783" s="241">
        <f>COUNTIF($C$1:$C783,C783)</f>
        <v>7</v>
      </c>
      <c r="E783" s="241" t="str">
        <f t="shared" si="32"/>
        <v>Submit info to retail and leisure7</v>
      </c>
      <c r="F783" s="86" t="s">
        <v>1504</v>
      </c>
      <c r="G783" s="242">
        <v>0.4395379310344828</v>
      </c>
      <c r="H783" s="245">
        <v>100.34498144162265</v>
      </c>
    </row>
    <row r="784" spans="1:8">
      <c r="A784" s="86" t="str">
        <v>retles_mark_app</v>
      </c>
      <c r="B784" s="239">
        <v>783</v>
      </c>
      <c r="C784" s="86" t="s">
        <v>1642</v>
      </c>
      <c r="D784" s="241">
        <f>COUNTIF($C$1:$C784,C784)</f>
        <v>1</v>
      </c>
      <c r="E784" s="241" t="str">
        <f t="shared" si="32"/>
        <v>Get info/marketing on retail and leisure1</v>
      </c>
      <c r="F784" s="86" t="s">
        <v>1493</v>
      </c>
      <c r="G784" s="242">
        <v>0.21188275862068964</v>
      </c>
      <c r="H784" s="245">
        <v>97.76188100725237</v>
      </c>
    </row>
    <row r="785" spans="1:8">
      <c r="A785" s="86" t="str">
        <v>retles_mark_call</v>
      </c>
      <c r="B785" s="239">
        <v>784</v>
      </c>
      <c r="C785" s="86" t="s">
        <v>1642</v>
      </c>
      <c r="D785" s="241">
        <f>COUNTIF($C$1:$C785,C785)</f>
        <v>2</v>
      </c>
      <c r="E785" s="241" t="str">
        <f t="shared" si="32"/>
        <v>Get info/marketing on retail and leisure2</v>
      </c>
      <c r="F785" s="86" t="s">
        <v>1495</v>
      </c>
      <c r="G785" s="242">
        <v>0.20827586206896553</v>
      </c>
      <c r="H785" s="245">
        <v>94.677835260151838</v>
      </c>
    </row>
    <row r="786" spans="1:8">
      <c r="A786" s="86" t="str">
        <v>retles_mark_eml</v>
      </c>
      <c r="B786" s="239">
        <v>785</v>
      </c>
      <c r="C786" s="86" t="s">
        <v>1642</v>
      </c>
      <c r="D786" s="241">
        <f>COUNTIF($C$1:$C786,C786)</f>
        <v>3</v>
      </c>
      <c r="E786" s="241" t="str">
        <f t="shared" si="32"/>
        <v>Get info/marketing on retail and leisure3</v>
      </c>
      <c r="F786" s="86" t="s">
        <v>1050</v>
      </c>
      <c r="G786" s="242">
        <v>0.3842000000000001</v>
      </c>
      <c r="H786" s="245">
        <v>100.40022266750741</v>
      </c>
    </row>
    <row r="787" spans="1:8">
      <c r="A787" s="86" t="str">
        <v>retles_mark_f2f</v>
      </c>
      <c r="B787" s="239">
        <v>786</v>
      </c>
      <c r="C787" s="86" t="s">
        <v>1642</v>
      </c>
      <c r="D787" s="241">
        <f>COUNTIF($C$1:$C787,C787)</f>
        <v>4</v>
      </c>
      <c r="E787" s="241" t="str">
        <f t="shared" si="32"/>
        <v>Get info/marketing on retail and leisure4</v>
      </c>
      <c r="F787" s="86" t="s">
        <v>1498</v>
      </c>
      <c r="G787" s="242">
        <v>0.29385517241379311</v>
      </c>
      <c r="H787" s="245">
        <v>95.924227959256783</v>
      </c>
    </row>
    <row r="788" spans="1:8">
      <c r="A788" s="86" t="str">
        <v>retles_mark_mail</v>
      </c>
      <c r="B788" s="239">
        <v>787</v>
      </c>
      <c r="C788" s="86" t="s">
        <v>1642</v>
      </c>
      <c r="D788" s="241">
        <f>COUNTIF($C$1:$C788,C788)</f>
        <v>5</v>
      </c>
      <c r="E788" s="241" t="str">
        <f t="shared" si="32"/>
        <v>Get info/marketing on retail and leisure5</v>
      </c>
      <c r="F788" s="86" t="s">
        <v>1500</v>
      </c>
      <c r="G788" s="242">
        <v>0.19797241379310346</v>
      </c>
      <c r="H788" s="247">
        <v>97.494978263670859</v>
      </c>
    </row>
    <row r="789" spans="1:8">
      <c r="A789" s="86" t="str">
        <v>retles_mark_txt</v>
      </c>
      <c r="B789" s="239">
        <v>788</v>
      </c>
      <c r="C789" s="86" t="s">
        <v>1642</v>
      </c>
      <c r="D789" s="241">
        <f>COUNTIF($C$1:$C789,C789)</f>
        <v>6</v>
      </c>
      <c r="E789" s="241" t="str">
        <f t="shared" si="32"/>
        <v>Get info/marketing on retail and leisure6</v>
      </c>
      <c r="F789" s="86" t="s">
        <v>1502</v>
      </c>
      <c r="G789" s="242">
        <v>0.113951724137931</v>
      </c>
      <c r="H789" s="247">
        <v>92.738904717514416</v>
      </c>
    </row>
    <row r="790" spans="1:8">
      <c r="A790" s="86" t="str">
        <v>retles_mark_web</v>
      </c>
      <c r="B790" s="239">
        <v>789</v>
      </c>
      <c r="C790" s="86" t="s">
        <v>1642</v>
      </c>
      <c r="D790" s="241">
        <f>COUNTIF($C$1:$C790,C790)</f>
        <v>7</v>
      </c>
      <c r="E790" s="241" t="str">
        <f t="shared" si="32"/>
        <v>Get info/marketing on retail and leisure7</v>
      </c>
      <c r="F790" s="86" t="s">
        <v>1504</v>
      </c>
      <c r="G790" s="242">
        <v>0.37611724137931046</v>
      </c>
      <c r="H790" s="247">
        <v>100.02169786849291</v>
      </c>
    </row>
    <row r="791" spans="1:8">
      <c r="A791" s="86" t="str">
        <v>retles_res_app</v>
      </c>
      <c r="B791" s="239">
        <v>790</v>
      </c>
      <c r="C791" s="86" t="s">
        <v>1650</v>
      </c>
      <c r="D791" s="241">
        <f>COUNTIF($C$1:$C791,C791)</f>
        <v>1</v>
      </c>
      <c r="E791" s="241" t="str">
        <f t="shared" si="32"/>
        <v>Research retail and leisure1</v>
      </c>
      <c r="F791" s="86" t="s">
        <v>1493</v>
      </c>
      <c r="G791" s="242">
        <v>0.21852413793103448</v>
      </c>
      <c r="H791" s="247">
        <v>93.823162101993987</v>
      </c>
    </row>
    <row r="792" spans="1:8">
      <c r="A792" s="86" t="str">
        <v>retles_res_call</v>
      </c>
      <c r="B792" s="239">
        <v>791</v>
      </c>
      <c r="C792" s="86" t="s">
        <v>1650</v>
      </c>
      <c r="D792" s="241">
        <f>COUNTIF($C$1:$C792,C792)</f>
        <v>2</v>
      </c>
      <c r="E792" s="241" t="str">
        <f t="shared" si="32"/>
        <v>Research retail and leisure2</v>
      </c>
      <c r="F792" s="86" t="s">
        <v>1495</v>
      </c>
      <c r="G792" s="242">
        <v>0.21292413793103449</v>
      </c>
      <c r="H792" s="247">
        <v>94.038234927737719</v>
      </c>
    </row>
    <row r="793" spans="1:8">
      <c r="A793" s="86" t="str">
        <v>retles_res_eml</v>
      </c>
      <c r="B793" s="239">
        <v>792</v>
      </c>
      <c r="C793" s="86" t="s">
        <v>1650</v>
      </c>
      <c r="D793" s="241">
        <f>COUNTIF($C$1:$C793,C793)</f>
        <v>3</v>
      </c>
      <c r="E793" s="241" t="str">
        <f t="shared" si="32"/>
        <v>Research retail and leisure3</v>
      </c>
      <c r="F793" s="86" t="s">
        <v>1050</v>
      </c>
      <c r="G793" s="242">
        <v>0.25144827586206897</v>
      </c>
      <c r="H793" s="247">
        <v>98.136001431252879</v>
      </c>
    </row>
    <row r="794" spans="1:8">
      <c r="A794" s="86" t="str">
        <v>retles_res_f2f</v>
      </c>
      <c r="B794" s="239">
        <v>793</v>
      </c>
      <c r="C794" s="86" t="s">
        <v>1650</v>
      </c>
      <c r="D794" s="241">
        <f>COUNTIF($C$1:$C794,C794)</f>
        <v>4</v>
      </c>
      <c r="E794" s="241" t="str">
        <f t="shared" si="32"/>
        <v>Research retail and leisure4</v>
      </c>
      <c r="F794" s="86" t="s">
        <v>1498</v>
      </c>
      <c r="G794" s="242">
        <v>0.37991724137931038</v>
      </c>
      <c r="H794" s="247">
        <v>99.03567163099531</v>
      </c>
    </row>
    <row r="795" spans="1:8">
      <c r="A795" s="86" t="str">
        <v>retles_res_mail</v>
      </c>
      <c r="B795" s="239">
        <v>794</v>
      </c>
      <c r="C795" s="86" t="s">
        <v>1650</v>
      </c>
      <c r="D795" s="241">
        <f>COUNTIF($C$1:$C795,C795)</f>
        <v>5</v>
      </c>
      <c r="E795" s="241" t="str">
        <f t="shared" si="32"/>
        <v>Research retail and leisure5</v>
      </c>
      <c r="F795" s="86" t="s">
        <v>1500</v>
      </c>
      <c r="G795" s="242">
        <v>8.6772413793103437E-2</v>
      </c>
      <c r="H795" s="247">
        <v>85.836027975496009</v>
      </c>
    </row>
    <row r="796" spans="1:8">
      <c r="A796" s="86" t="str">
        <v>retles_res_txt</v>
      </c>
      <c r="B796" s="240">
        <v>795</v>
      </c>
      <c r="C796" s="86" t="s">
        <v>1650</v>
      </c>
      <c r="D796" s="241">
        <f>COUNTIF($C$1:$C796,C796)</f>
        <v>6</v>
      </c>
      <c r="E796" s="241" t="str">
        <f t="shared" si="32"/>
        <v>Research retail and leisure6</v>
      </c>
      <c r="F796" s="86" t="s">
        <v>1502</v>
      </c>
      <c r="G796" s="244">
        <v>6.6855172413793101E-2</v>
      </c>
      <c r="H796" s="248">
        <v>78.383411433931911</v>
      </c>
    </row>
    <row r="797" spans="1:8">
      <c r="A797" s="86" t="str">
        <v>retles_res_web</v>
      </c>
      <c r="B797" s="1">
        <v>796</v>
      </c>
      <c r="C797" s="86" t="s">
        <v>1650</v>
      </c>
      <c r="D797" s="241">
        <f>COUNTIF($C$1:$C797,C797)</f>
        <v>7</v>
      </c>
      <c r="E797" s="241" t="str">
        <f t="shared" si="32"/>
        <v>Research retail and leisure7</v>
      </c>
      <c r="F797" s="86" t="s">
        <v>1504</v>
      </c>
      <c r="G797" s="68">
        <v>0.52823448275862062</v>
      </c>
      <c r="H797" s="70">
        <v>103.2768331229683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370C1-4D58-4983-9114-A30C7CAE2B63}">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Little Neston Ward</v>
      </c>
      <c r="C7" s="1" t="str">
        <f>BASE_PROFILE_DESC</f>
        <v>Associated Base - Cheshire West and Chester</v>
      </c>
      <c r="E7" s="1" t="str">
        <f>"Profile Title: "&amp;B7</f>
        <v>Profile Title: Ward: Little Neston Ward</v>
      </c>
      <c r="F7" s="1" t="str">
        <f>"Base Title: "&amp;C7</f>
        <v>Base Title: Associated Base - Cheshire West and Chester</v>
      </c>
    </row>
    <row r="8" spans="1:6">
      <c r="A8" s="1">
        <v>1</v>
      </c>
      <c r="B8" s="1">
        <v>2</v>
      </c>
      <c r="C8" s="1">
        <v>2777</v>
      </c>
      <c r="D8" s="1">
        <v>1</v>
      </c>
    </row>
    <row r="9" spans="1:6">
      <c r="A9" s="1">
        <v>2</v>
      </c>
      <c r="B9" s="1">
        <v>2</v>
      </c>
      <c r="C9" s="1">
        <v>5698</v>
      </c>
      <c r="D9" s="1">
        <v>2</v>
      </c>
    </row>
    <row r="10" spans="1:6">
      <c r="A10" s="1">
        <v>3</v>
      </c>
      <c r="B10" s="1">
        <v>0</v>
      </c>
      <c r="C10" s="1">
        <v>8390</v>
      </c>
      <c r="D10" s="1">
        <v>3</v>
      </c>
    </row>
    <row r="11" spans="1:6">
      <c r="A11" s="1">
        <v>4</v>
      </c>
      <c r="B11" s="1">
        <v>3</v>
      </c>
      <c r="C11" s="1">
        <v>7426</v>
      </c>
      <c r="D11" s="1">
        <v>4</v>
      </c>
    </row>
    <row r="12" spans="1:6">
      <c r="A12" s="1">
        <v>5</v>
      </c>
      <c r="B12" s="1">
        <v>0</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1</v>
      </c>
      <c r="C16" s="1">
        <v>7561</v>
      </c>
      <c r="D16" s="1">
        <v>9</v>
      </c>
    </row>
    <row r="17" spans="1:4">
      <c r="A17" s="1">
        <v>10</v>
      </c>
      <c r="B17" s="1">
        <v>0</v>
      </c>
      <c r="C17" s="1">
        <v>5238</v>
      </c>
      <c r="D17" s="1">
        <v>10</v>
      </c>
    </row>
    <row r="18" spans="1:4">
      <c r="A18" s="1">
        <v>11</v>
      </c>
      <c r="B18" s="1">
        <v>0</v>
      </c>
      <c r="C18" s="1">
        <v>2655</v>
      </c>
      <c r="D18" s="1">
        <v>11</v>
      </c>
    </row>
    <row r="19" spans="1:4">
      <c r="A19" s="1">
        <v>12</v>
      </c>
      <c r="B19" s="1">
        <v>0</v>
      </c>
      <c r="C19" s="1">
        <v>2709</v>
      </c>
      <c r="D19" s="1">
        <v>12</v>
      </c>
    </row>
    <row r="20" spans="1:4">
      <c r="A20" s="1">
        <v>13</v>
      </c>
      <c r="B20" s="1">
        <v>0</v>
      </c>
      <c r="C20" s="1">
        <v>3938</v>
      </c>
      <c r="D20" s="1">
        <v>13</v>
      </c>
    </row>
    <row r="21" spans="1:4">
      <c r="A21" s="1">
        <v>14</v>
      </c>
      <c r="B21" s="1">
        <v>7</v>
      </c>
      <c r="C21" s="1">
        <v>6104</v>
      </c>
      <c r="D21" s="1">
        <v>14</v>
      </c>
    </row>
    <row r="22" spans="1:4">
      <c r="A22" s="1">
        <v>15</v>
      </c>
      <c r="B22" s="1">
        <v>1</v>
      </c>
      <c r="C22" s="1">
        <v>6716</v>
      </c>
      <c r="D22" s="1">
        <v>15</v>
      </c>
    </row>
    <row r="23" spans="1:4">
      <c r="A23" s="1">
        <v>16</v>
      </c>
      <c r="B23" s="1">
        <v>20</v>
      </c>
      <c r="C23" s="1">
        <v>9356</v>
      </c>
      <c r="D23" s="1">
        <v>16</v>
      </c>
    </row>
    <row r="24" spans="1:4">
      <c r="A24" s="1">
        <v>17</v>
      </c>
      <c r="B24" s="1">
        <v>16</v>
      </c>
      <c r="C24" s="1">
        <v>11016</v>
      </c>
      <c r="D24" s="1">
        <v>17</v>
      </c>
    </row>
    <row r="25" spans="1:4">
      <c r="A25" s="1">
        <v>18</v>
      </c>
      <c r="B25" s="1">
        <v>0</v>
      </c>
      <c r="C25" s="1">
        <v>57</v>
      </c>
      <c r="D25" s="1">
        <v>18</v>
      </c>
    </row>
    <row r="26" spans="1:4">
      <c r="A26" s="1">
        <v>19</v>
      </c>
      <c r="B26" s="1">
        <v>49</v>
      </c>
      <c r="C26" s="1">
        <v>21269</v>
      </c>
      <c r="D26" s="1">
        <v>19</v>
      </c>
    </row>
    <row r="27" spans="1:4">
      <c r="A27" s="1">
        <v>20</v>
      </c>
      <c r="B27" s="1">
        <v>18</v>
      </c>
      <c r="C27" s="1">
        <v>11244</v>
      </c>
      <c r="D27" s="1">
        <v>20</v>
      </c>
    </row>
    <row r="28" spans="1:4">
      <c r="A28" s="1">
        <v>21</v>
      </c>
      <c r="B28" s="1">
        <v>12</v>
      </c>
      <c r="C28" s="1">
        <v>2716</v>
      </c>
      <c r="D28" s="1">
        <v>21</v>
      </c>
    </row>
    <row r="29" spans="1:4">
      <c r="A29" s="1">
        <v>22</v>
      </c>
      <c r="B29" s="1">
        <v>0</v>
      </c>
      <c r="C29" s="1">
        <v>667</v>
      </c>
      <c r="D29" s="1">
        <v>22</v>
      </c>
    </row>
    <row r="30" spans="1:4">
      <c r="A30" s="1">
        <v>23</v>
      </c>
      <c r="B30" s="1">
        <v>2</v>
      </c>
      <c r="C30" s="1">
        <v>6358</v>
      </c>
      <c r="D30" s="1">
        <v>23</v>
      </c>
    </row>
    <row r="31" spans="1:4">
      <c r="A31" s="1">
        <v>24</v>
      </c>
      <c r="B31" s="1">
        <v>7</v>
      </c>
      <c r="C31" s="1">
        <v>11759</v>
      </c>
      <c r="D31" s="1">
        <v>24</v>
      </c>
    </row>
    <row r="32" spans="1:4">
      <c r="A32" s="1">
        <v>25</v>
      </c>
      <c r="B32" s="1">
        <v>5</v>
      </c>
      <c r="C32" s="1">
        <v>8487</v>
      </c>
      <c r="D32" s="1">
        <v>25</v>
      </c>
    </row>
    <row r="33" spans="1:4">
      <c r="A33" s="1">
        <v>26</v>
      </c>
      <c r="B33" s="1">
        <v>0</v>
      </c>
      <c r="C33" s="1">
        <v>71</v>
      </c>
      <c r="D33" s="1">
        <v>26</v>
      </c>
    </row>
    <row r="34" spans="1:4">
      <c r="A34" s="1">
        <v>27</v>
      </c>
      <c r="B34" s="1">
        <v>0</v>
      </c>
      <c r="C34" s="1">
        <v>339</v>
      </c>
      <c r="D34" s="1">
        <v>27</v>
      </c>
    </row>
    <row r="35" spans="1:4">
      <c r="A35" s="1">
        <v>28</v>
      </c>
      <c r="B35" s="1">
        <v>0</v>
      </c>
      <c r="C35" s="1">
        <v>0</v>
      </c>
      <c r="D35" s="1">
        <v>28</v>
      </c>
    </row>
    <row r="37" spans="1:4">
      <c r="B37" s="1">
        <f>SUM(B8:B35)</f>
        <v>145</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jbd38dc70aa84a9db3c4f9a6a1a12c99 xmlns="2b146096-1d6b-41d2-b360-201965ba659d">
      <Terms xmlns="http://schemas.microsoft.com/office/infopath/2007/PartnerControls"/>
    </jbd38dc70aa84a9db3c4f9a6a1a12c99>
    <Description xmlns="2B146096-1D6B-41D2-B360-201965BA659D" xsi:nil="true"/>
    <LGCRSClassificationField0 xmlns="2b146096-1d6b-41d2-b360-201965ba659d" xsi:nil="true"/>
    <Text_x0020_line xmlns="2b146096-1d6b-41d2-b360-201965ba659d">AZ</Text_x0020_line>
    <DocumentKeywordsField0 xmlns="2b146096-1d6b-41d2-b360-201965ba659d" xsi:nil="true"/>
    <TaxCatchAll xmlns="f0d41c11-11a1-4f4f-8a12-2be09b511628">
      <Value>263</Value>
    </TaxCatchAll>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documentManagement>
</p:properties>
</file>

<file path=customXml/itemProps1.xml><?xml version="1.0" encoding="utf-8"?>
<ds:datastoreItem xmlns:ds="http://schemas.openxmlformats.org/officeDocument/2006/customXml" ds:itemID="{F2B8CF46-802A-4CA7-A03E-C3866706D158}"/>
</file>

<file path=customXml/itemProps2.xml><?xml version="1.0" encoding="utf-8"?>
<ds:datastoreItem xmlns:ds="http://schemas.openxmlformats.org/officeDocument/2006/customXml" ds:itemID="{DA6EBC52-88D2-4846-A95D-CA269DBCFE9B}"/>
</file>

<file path=customXml/itemProps3.xml><?xml version="1.0" encoding="utf-8"?>
<ds:datastoreItem xmlns:ds="http://schemas.openxmlformats.org/officeDocument/2006/customXml" ds:itemID="{344F086C-B004-43F9-B2E5-9018EF98F73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Little Neston Wellbeing Ward Profile</dc:title>
  <dc:creator>HUXLEY, Lee</dc:creator>
  <cp:lastModifiedBy>HUXLEY, Lee</cp:lastModifiedBy>
  <dcterms:created xsi:type="dcterms:W3CDTF">2022-07-26T16:30:25Z</dcterms:created>
  <dcterms:modified xsi:type="dcterms:W3CDTF">2022-07-26T16:30:45Z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Keywords">
    <vt:lpwstr>263;#Acorn Wellbeing|ff885dbc-d0f0-4b16-83c3-340131be749e</vt:lpwstr>
  </property>
  <property fmtid="{D5CDD505-2E9C-101B-9397-08002B2CF9AE}" pid="3" name="LGCRSClassification">
    <vt:lpwstr/>
  </property>
  <property fmtid="{D5CDD505-2E9C-101B-9397-08002B2CF9AE}" pid="4" name="ContentTypeId">
    <vt:lpwstr>0x010100A98A2766F25C4E5F8C2522351FBAAF5A001DD697640884EA45A47CE0600BF7512E</vt:lpwstr>
  </property>
</Properties>
</file>