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1340386\OneDrive - OurCheshire\documents\LeeHuxley\Acorn\"/>
    </mc:Choice>
  </mc:AlternateContent>
  <xr:revisionPtr revIDLastSave="0" documentId="13_ncr:1_{E16FF232-EA9D-4962-8B08-6F16A58DF340}" xr6:coauthVersionLast="47" xr6:coauthVersionMax="47" xr10:uidLastSave="{00000000-0000-0000-0000-000000000000}"/>
  <bookViews>
    <workbookView xWindow="1900" yWindow="1900" windowWidth="14400" windowHeight="7360" xr2:uid="{80145014-E6B3-4439-8738-2C6D7146F3B1}"/>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E792" i="14"/>
  <c r="D792" i="14"/>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E776" i="14"/>
  <c r="D776" i="14"/>
  <c r="D775" i="14"/>
  <c r="E775" i="14" s="1"/>
  <c r="D774" i="14"/>
  <c r="E774" i="14" s="1"/>
  <c r="D773" i="14"/>
  <c r="E773" i="14" s="1"/>
  <c r="D772" i="14"/>
  <c r="E772" i="14" s="1"/>
  <c r="D771" i="14"/>
  <c r="E771" i="14" s="1"/>
  <c r="D770" i="14"/>
  <c r="E770" i="14" s="1"/>
  <c r="D769" i="14"/>
  <c r="E769" i="14" s="1"/>
  <c r="E768" i="14"/>
  <c r="D768" i="14"/>
  <c r="D767" i="14"/>
  <c r="E767" i="14" s="1"/>
  <c r="D766" i="14"/>
  <c r="E766" i="14" s="1"/>
  <c r="D765" i="14"/>
  <c r="E765" i="14" s="1"/>
  <c r="D764" i="14"/>
  <c r="E764" i="14" s="1"/>
  <c r="D763" i="14"/>
  <c r="E763" i="14" s="1"/>
  <c r="D762" i="14"/>
  <c r="E762" i="14" s="1"/>
  <c r="D761" i="14"/>
  <c r="E761" i="14" s="1"/>
  <c r="E760" i="14"/>
  <c r="D760" i="14"/>
  <c r="D759" i="14"/>
  <c r="E759" i="14" s="1"/>
  <c r="D758" i="14"/>
  <c r="E758" i="14" s="1"/>
  <c r="D757" i="14"/>
  <c r="E757" i="14" s="1"/>
  <c r="D756" i="14"/>
  <c r="E756" i="14" s="1"/>
  <c r="D755" i="14"/>
  <c r="E755" i="14" s="1"/>
  <c r="D754" i="14"/>
  <c r="E754" i="14" s="1"/>
  <c r="D753" i="14"/>
  <c r="E753" i="14" s="1"/>
  <c r="E752" i="14"/>
  <c r="D752" i="14"/>
  <c r="D751" i="14"/>
  <c r="E751" i="14" s="1"/>
  <c r="D750" i="14"/>
  <c r="E750" i="14" s="1"/>
  <c r="D749" i="14"/>
  <c r="E749" i="14" s="1"/>
  <c r="D748" i="14"/>
  <c r="E748" i="14" s="1"/>
  <c r="D747" i="14"/>
  <c r="E747" i="14" s="1"/>
  <c r="D746" i="14"/>
  <c r="E746" i="14" s="1"/>
  <c r="D745" i="14"/>
  <c r="E745" i="14" s="1"/>
  <c r="E744" i="14"/>
  <c r="D744" i="14"/>
  <c r="D743" i="14"/>
  <c r="E743" i="14" s="1"/>
  <c r="D742" i="14"/>
  <c r="E742" i="14" s="1"/>
  <c r="D741" i="14"/>
  <c r="E741" i="14" s="1"/>
  <c r="D740" i="14"/>
  <c r="E740" i="14" s="1"/>
  <c r="D739" i="14"/>
  <c r="E739" i="14" s="1"/>
  <c r="D738" i="14"/>
  <c r="E738" i="14" s="1"/>
  <c r="D737" i="14"/>
  <c r="E737" i="14" s="1"/>
  <c r="E736" i="14"/>
  <c r="D736" i="14"/>
  <c r="D735" i="14"/>
  <c r="E735" i="14" s="1"/>
  <c r="D734" i="14"/>
  <c r="E734" i="14" s="1"/>
  <c r="D733" i="14"/>
  <c r="E733" i="14" s="1"/>
  <c r="D732" i="14"/>
  <c r="E732" i="14" s="1"/>
  <c r="D731" i="14"/>
  <c r="E731" i="14" s="1"/>
  <c r="D730" i="14"/>
  <c r="E730" i="14" s="1"/>
  <c r="D729" i="14"/>
  <c r="E729" i="14" s="1"/>
  <c r="E728" i="14"/>
  <c r="D728" i="14"/>
  <c r="D727" i="14"/>
  <c r="E727" i="14" s="1"/>
  <c r="D726" i="14"/>
  <c r="E726" i="14" s="1"/>
  <c r="D725" i="14"/>
  <c r="E725" i="14" s="1"/>
  <c r="D724" i="14"/>
  <c r="E724" i="14" s="1"/>
  <c r="D723" i="14"/>
  <c r="E723" i="14" s="1"/>
  <c r="D722" i="14"/>
  <c r="E722" i="14" s="1"/>
  <c r="D721" i="14"/>
  <c r="E721" i="14" s="1"/>
  <c r="E720" i="14"/>
  <c r="D720" i="14"/>
  <c r="D719" i="14"/>
  <c r="E719" i="14" s="1"/>
  <c r="D718" i="14"/>
  <c r="E718" i="14" s="1"/>
  <c r="D717" i="14"/>
  <c r="E717" i="14" s="1"/>
  <c r="D716" i="14"/>
  <c r="E716" i="14" s="1"/>
  <c r="D715" i="14"/>
  <c r="E715" i="14" s="1"/>
  <c r="D714" i="14"/>
  <c r="E714" i="14" s="1"/>
  <c r="D713" i="14"/>
  <c r="E713" i="14" s="1"/>
  <c r="E712" i="14"/>
  <c r="D712" i="14"/>
  <c r="D711" i="14"/>
  <c r="E711" i="14" s="1"/>
  <c r="D710" i="14"/>
  <c r="E710" i="14" s="1"/>
  <c r="D709" i="14"/>
  <c r="E709" i="14" s="1"/>
  <c r="D708" i="14"/>
  <c r="E708" i="14" s="1"/>
  <c r="D707" i="14"/>
  <c r="E707" i="14" s="1"/>
  <c r="D706" i="14"/>
  <c r="E706" i="14" s="1"/>
  <c r="D705" i="14"/>
  <c r="E705" i="14" s="1"/>
  <c r="E704" i="14"/>
  <c r="D704" i="14"/>
  <c r="D703" i="14"/>
  <c r="E703" i="14" s="1"/>
  <c r="D702" i="14"/>
  <c r="E702" i="14" s="1"/>
  <c r="D701" i="14"/>
  <c r="E701" i="14" s="1"/>
  <c r="D700" i="14"/>
  <c r="E700" i="14" s="1"/>
  <c r="D699" i="14"/>
  <c r="E699" i="14" s="1"/>
  <c r="D698" i="14"/>
  <c r="E698" i="14" s="1"/>
  <c r="D697" i="14"/>
  <c r="E697" i="14" s="1"/>
  <c r="E696" i="14"/>
  <c r="D696" i="14"/>
  <c r="D695" i="14"/>
  <c r="E695" i="14" s="1"/>
  <c r="D694" i="14"/>
  <c r="E694" i="14" s="1"/>
  <c r="D693" i="14"/>
  <c r="E693" i="14" s="1"/>
  <c r="D692" i="14"/>
  <c r="E692" i="14" s="1"/>
  <c r="D691" i="14"/>
  <c r="E691" i="14" s="1"/>
  <c r="D690" i="14"/>
  <c r="E690" i="14" s="1"/>
  <c r="D689" i="14"/>
  <c r="E689" i="14" s="1"/>
  <c r="E688" i="14"/>
  <c r="D688" i="14"/>
  <c r="D687" i="14"/>
  <c r="E687" i="14" s="1"/>
  <c r="D686" i="14"/>
  <c r="E686" i="14" s="1"/>
  <c r="D685" i="14"/>
  <c r="E685" i="14" s="1"/>
  <c r="D684" i="14"/>
  <c r="E684" i="14" s="1"/>
  <c r="D683" i="14"/>
  <c r="E683" i="14" s="1"/>
  <c r="D682" i="14"/>
  <c r="E682" i="14" s="1"/>
  <c r="D681" i="14"/>
  <c r="E681" i="14" s="1"/>
  <c r="E680" i="14"/>
  <c r="D680" i="14"/>
  <c r="D679" i="14"/>
  <c r="E679" i="14" s="1"/>
  <c r="D678" i="14"/>
  <c r="E678" i="14" s="1"/>
  <c r="D677" i="14"/>
  <c r="E677" i="14" s="1"/>
  <c r="D676" i="14"/>
  <c r="E676" i="14" s="1"/>
  <c r="D675" i="14"/>
  <c r="E675" i="14" s="1"/>
  <c r="D674" i="14"/>
  <c r="E674" i="14" s="1"/>
  <c r="D673" i="14"/>
  <c r="E673" i="14" s="1"/>
  <c r="E672" i="14"/>
  <c r="D672" i="14"/>
  <c r="D671" i="14"/>
  <c r="E671" i="14" s="1"/>
  <c r="D670" i="14"/>
  <c r="E670" i="14" s="1"/>
  <c r="D669" i="14"/>
  <c r="E669" i="14" s="1"/>
  <c r="D668" i="14"/>
  <c r="E668" i="14" s="1"/>
  <c r="D667" i="14"/>
  <c r="E667" i="14" s="1"/>
  <c r="D666" i="14"/>
  <c r="E666" i="14" s="1"/>
  <c r="D665" i="14"/>
  <c r="E665" i="14" s="1"/>
  <c r="E664" i="14"/>
  <c r="D664" i="14"/>
  <c r="D663" i="14"/>
  <c r="E663" i="14" s="1"/>
  <c r="D662" i="14"/>
  <c r="E662" i="14" s="1"/>
  <c r="D661" i="14"/>
  <c r="E661" i="14" s="1"/>
  <c r="D660" i="14"/>
  <c r="E660" i="14" s="1"/>
  <c r="D659" i="14"/>
  <c r="E659" i="14" s="1"/>
  <c r="D658" i="14"/>
  <c r="E658" i="14" s="1"/>
  <c r="D657" i="14"/>
  <c r="E657" i="14" s="1"/>
  <c r="E656" i="14"/>
  <c r="D656" i="14"/>
  <c r="D655" i="14"/>
  <c r="E655" i="14" s="1"/>
  <c r="D654" i="14"/>
  <c r="E654" i="14" s="1"/>
  <c r="D653" i="14"/>
  <c r="E653" i="14" s="1"/>
  <c r="D652" i="14"/>
  <c r="E652" i="14" s="1"/>
  <c r="D651" i="14"/>
  <c r="E651" i="14" s="1"/>
  <c r="D650" i="14"/>
  <c r="E650" i="14" s="1"/>
  <c r="D649" i="14"/>
  <c r="E649" i="14" s="1"/>
  <c r="E648" i="14"/>
  <c r="D648" i="14"/>
  <c r="D647" i="14"/>
  <c r="E647" i="14" s="1"/>
  <c r="D646" i="14"/>
  <c r="E646" i="14" s="1"/>
  <c r="D645" i="14"/>
  <c r="E645" i="14" s="1"/>
  <c r="D644" i="14"/>
  <c r="E644" i="14" s="1"/>
  <c r="D643" i="14"/>
  <c r="E643" i="14" s="1"/>
  <c r="D642" i="14"/>
  <c r="E642" i="14" s="1"/>
  <c r="D641" i="14"/>
  <c r="E641" i="14" s="1"/>
  <c r="E640" i="14"/>
  <c r="D640" i="14"/>
  <c r="D639" i="14"/>
  <c r="E639" i="14" s="1"/>
  <c r="D638" i="14"/>
  <c r="E638" i="14" s="1"/>
  <c r="D637" i="14"/>
  <c r="E637" i="14" s="1"/>
  <c r="D636" i="14"/>
  <c r="E636" i="14" s="1"/>
  <c r="D635" i="14"/>
  <c r="E635" i="14" s="1"/>
  <c r="D634" i="14"/>
  <c r="E634" i="14" s="1"/>
  <c r="D633" i="14"/>
  <c r="E633" i="14" s="1"/>
  <c r="E632" i="14"/>
  <c r="D632" i="14"/>
  <c r="D631" i="14"/>
  <c r="E631" i="14" s="1"/>
  <c r="D630" i="14"/>
  <c r="E630" i="14" s="1"/>
  <c r="D629" i="14"/>
  <c r="E629" i="14" s="1"/>
  <c r="D628" i="14"/>
  <c r="E628" i="14" s="1"/>
  <c r="E627" i="14"/>
  <c r="D627" i="14"/>
  <c r="D626" i="14"/>
  <c r="E626" i="14" s="1"/>
  <c r="E625" i="14"/>
  <c r="D625" i="14"/>
  <c r="D624" i="14"/>
  <c r="E624" i="14" s="1"/>
  <c r="E623" i="14"/>
  <c r="D623" i="14"/>
  <c r="D622" i="14"/>
  <c r="E622" i="14" s="1"/>
  <c r="E621" i="14"/>
  <c r="D621" i="14"/>
  <c r="D620" i="14"/>
  <c r="E620" i="14" s="1"/>
  <c r="E619" i="14"/>
  <c r="D619" i="14"/>
  <c r="D618" i="14"/>
  <c r="E618" i="14" s="1"/>
  <c r="E617" i="14"/>
  <c r="D617" i="14"/>
  <c r="D616" i="14"/>
  <c r="E616" i="14" s="1"/>
  <c r="E615" i="14"/>
  <c r="D615" i="14"/>
  <c r="D614" i="14"/>
  <c r="E614" i="14" s="1"/>
  <c r="E613" i="14"/>
  <c r="D613" i="14"/>
  <c r="D612" i="14"/>
  <c r="E612" i="14" s="1"/>
  <c r="E611" i="14"/>
  <c r="D611" i="14"/>
  <c r="D610" i="14"/>
  <c r="E610" i="14" s="1"/>
  <c r="D609" i="14"/>
  <c r="E609" i="14" s="1"/>
  <c r="D608" i="14"/>
  <c r="E608" i="14" s="1"/>
  <c r="D607" i="14"/>
  <c r="E607" i="14" s="1"/>
  <c r="D606" i="14"/>
  <c r="E606" i="14" s="1"/>
  <c r="E605" i="14"/>
  <c r="D605" i="14"/>
  <c r="D604" i="14"/>
  <c r="E604" i="14" s="1"/>
  <c r="E603" i="14"/>
  <c r="D603" i="14"/>
  <c r="D602" i="14"/>
  <c r="E602" i="14" s="1"/>
  <c r="D601" i="14"/>
  <c r="E601" i="14" s="1"/>
  <c r="D600" i="14"/>
  <c r="E600" i="14" s="1"/>
  <c r="D599" i="14"/>
  <c r="E599" i="14" s="1"/>
  <c r="D598" i="14"/>
  <c r="E598" i="14" s="1"/>
  <c r="E597" i="14"/>
  <c r="D597" i="14"/>
  <c r="D596" i="14"/>
  <c r="E596" i="14" s="1"/>
  <c r="E595" i="14"/>
  <c r="D595" i="14"/>
  <c r="D594" i="14"/>
  <c r="E594" i="14" s="1"/>
  <c r="D593" i="14"/>
  <c r="E593" i="14" s="1"/>
  <c r="D592" i="14"/>
  <c r="E592" i="14" s="1"/>
  <c r="D591" i="14"/>
  <c r="E591" i="14" s="1"/>
  <c r="D590" i="14"/>
  <c r="E590" i="14" s="1"/>
  <c r="E589" i="14"/>
  <c r="D589" i="14"/>
  <c r="D588" i="14"/>
  <c r="E588" i="14" s="1"/>
  <c r="E587" i="14"/>
  <c r="D587" i="14"/>
  <c r="D586" i="14"/>
  <c r="E586" i="14" s="1"/>
  <c r="D585" i="14"/>
  <c r="E585" i="14" s="1"/>
  <c r="D584" i="14"/>
  <c r="E584" i="14" s="1"/>
  <c r="D583" i="14"/>
  <c r="E583" i="14" s="1"/>
  <c r="D582" i="14"/>
  <c r="E582" i="14" s="1"/>
  <c r="E581" i="14"/>
  <c r="D581" i="14"/>
  <c r="D580" i="14"/>
  <c r="E580" i="14" s="1"/>
  <c r="E579" i="14"/>
  <c r="D579" i="14"/>
  <c r="D578" i="14"/>
  <c r="E578" i="14" s="1"/>
  <c r="D577" i="14"/>
  <c r="E577" i="14" s="1"/>
  <c r="D576" i="14"/>
  <c r="E576" i="14" s="1"/>
  <c r="D575" i="14"/>
  <c r="E575" i="14" s="1"/>
  <c r="D574" i="14"/>
  <c r="E574" i="14" s="1"/>
  <c r="E573" i="14"/>
  <c r="D573" i="14"/>
  <c r="D572" i="14"/>
  <c r="E572" i="14" s="1"/>
  <c r="E571" i="14"/>
  <c r="D571" i="14"/>
  <c r="D570" i="14"/>
  <c r="E570" i="14" s="1"/>
  <c r="D569" i="14"/>
  <c r="E569" i="14" s="1"/>
  <c r="D568" i="14"/>
  <c r="E568" i="14" s="1"/>
  <c r="D567" i="14"/>
  <c r="E567" i="14" s="1"/>
  <c r="D566" i="14"/>
  <c r="E566" i="14" s="1"/>
  <c r="E565" i="14"/>
  <c r="D565" i="14"/>
  <c r="D564" i="14"/>
  <c r="E564" i="14" s="1"/>
  <c r="E563" i="14"/>
  <c r="D563" i="14"/>
  <c r="D562" i="14"/>
  <c r="E562" i="14" s="1"/>
  <c r="D561" i="14"/>
  <c r="E561" i="14" s="1"/>
  <c r="D560" i="14"/>
  <c r="E560" i="14" s="1"/>
  <c r="D559" i="14"/>
  <c r="E559" i="14" s="1"/>
  <c r="D558" i="14"/>
  <c r="E558" i="14" s="1"/>
  <c r="E557" i="14"/>
  <c r="D557" i="14"/>
  <c r="D556" i="14"/>
  <c r="E556" i="14" s="1"/>
  <c r="D555" i="14"/>
  <c r="E555" i="14" s="1"/>
  <c r="D554" i="14"/>
  <c r="E554" i="14" s="1"/>
  <c r="D553" i="14"/>
  <c r="E553" i="14" s="1"/>
  <c r="D552" i="14"/>
  <c r="E552" i="14" s="1"/>
  <c r="D551" i="14"/>
  <c r="E551" i="14" s="1"/>
  <c r="D550" i="14"/>
  <c r="E550" i="14" s="1"/>
  <c r="E549" i="14"/>
  <c r="D549" i="14"/>
  <c r="D548" i="14"/>
  <c r="E548" i="14" s="1"/>
  <c r="E547" i="14"/>
  <c r="D547" i="14"/>
  <c r="D546" i="14"/>
  <c r="E546" i="14" s="1"/>
  <c r="D545" i="14"/>
  <c r="E545" i="14" s="1"/>
  <c r="D544" i="14"/>
  <c r="E544" i="14" s="1"/>
  <c r="D543" i="14"/>
  <c r="E543" i="14" s="1"/>
  <c r="D542" i="14"/>
  <c r="E542" i="14" s="1"/>
  <c r="E541" i="14"/>
  <c r="D541" i="14"/>
  <c r="D540" i="14"/>
  <c r="E540" i="14" s="1"/>
  <c r="D539" i="14"/>
  <c r="E539" i="14" s="1"/>
  <c r="D538" i="14"/>
  <c r="E538" i="14" s="1"/>
  <c r="D537" i="14"/>
  <c r="E537" i="14" s="1"/>
  <c r="D536" i="14"/>
  <c r="E536" i="14" s="1"/>
  <c r="D535" i="14"/>
  <c r="E535" i="14" s="1"/>
  <c r="D534" i="14"/>
  <c r="E534" i="14" s="1"/>
  <c r="E533" i="14"/>
  <c r="D533" i="14"/>
  <c r="D532" i="14"/>
  <c r="E532" i="14" s="1"/>
  <c r="E531" i="14"/>
  <c r="D531" i="14"/>
  <c r="D530" i="14"/>
  <c r="E530" i="14" s="1"/>
  <c r="D529" i="14"/>
  <c r="E529" i="14" s="1"/>
  <c r="D528" i="14"/>
  <c r="E528" i="14" s="1"/>
  <c r="D527" i="14"/>
  <c r="E527" i="14" s="1"/>
  <c r="D526" i="14"/>
  <c r="E526" i="14" s="1"/>
  <c r="E525" i="14"/>
  <c r="D525" i="14"/>
  <c r="D524" i="14"/>
  <c r="E524" i="14" s="1"/>
  <c r="D523" i="14"/>
  <c r="E523" i="14" s="1"/>
  <c r="D522" i="14"/>
  <c r="E522" i="14" s="1"/>
  <c r="D521" i="14"/>
  <c r="E521" i="14" s="1"/>
  <c r="D520" i="14"/>
  <c r="E520" i="14" s="1"/>
  <c r="D519" i="14"/>
  <c r="E519" i="14" s="1"/>
  <c r="D518" i="14"/>
  <c r="E518" i="14" s="1"/>
  <c r="E517" i="14"/>
  <c r="D517" i="14"/>
  <c r="D516" i="14"/>
  <c r="E516" i="14" s="1"/>
  <c r="E515" i="14"/>
  <c r="D515" i="14"/>
  <c r="D514" i="14"/>
  <c r="E514" i="14" s="1"/>
  <c r="D513" i="14"/>
  <c r="E513" i="14" s="1"/>
  <c r="D512" i="14"/>
  <c r="E512" i="14" s="1"/>
  <c r="D511" i="14"/>
  <c r="E511" i="14" s="1"/>
  <c r="D510" i="14"/>
  <c r="E510" i="14" s="1"/>
  <c r="E509" i="14"/>
  <c r="D509" i="14"/>
  <c r="D508" i="14"/>
  <c r="E508" i="14" s="1"/>
  <c r="D507" i="14"/>
  <c r="E507" i="14" s="1"/>
  <c r="D506" i="14"/>
  <c r="E506" i="14" s="1"/>
  <c r="D505" i="14"/>
  <c r="E505" i="14" s="1"/>
  <c r="D504" i="14"/>
  <c r="E504" i="14" s="1"/>
  <c r="D503" i="14"/>
  <c r="E503" i="14" s="1"/>
  <c r="D502" i="14"/>
  <c r="E502" i="14" s="1"/>
  <c r="E501" i="14"/>
  <c r="D501" i="14"/>
  <c r="D500" i="14"/>
  <c r="E500" i="14" s="1"/>
  <c r="E499" i="14"/>
  <c r="D499" i="14"/>
  <c r="D498" i="14"/>
  <c r="E498" i="14" s="1"/>
  <c r="D497" i="14"/>
  <c r="E497" i="14" s="1"/>
  <c r="D496" i="14"/>
  <c r="E496" i="14" s="1"/>
  <c r="D495" i="14"/>
  <c r="E495" i="14" s="1"/>
  <c r="D494" i="14"/>
  <c r="E494" i="14" s="1"/>
  <c r="D493" i="14"/>
  <c r="E493" i="14" s="1"/>
  <c r="D492" i="14"/>
  <c r="E492" i="14" s="1"/>
  <c r="E491" i="14"/>
  <c r="D491" i="14"/>
  <c r="D490" i="14"/>
  <c r="E490" i="14" s="1"/>
  <c r="E489" i="14"/>
  <c r="D489" i="14"/>
  <c r="D488" i="14"/>
  <c r="E488" i="14" s="1"/>
  <c r="D487" i="14"/>
  <c r="E487" i="14" s="1"/>
  <c r="D486" i="14"/>
  <c r="E486" i="14" s="1"/>
  <c r="D485" i="14"/>
  <c r="E485" i="14" s="1"/>
  <c r="D484" i="14"/>
  <c r="E484" i="14" s="1"/>
  <c r="E483" i="14"/>
  <c r="D483" i="14"/>
  <c r="D482" i="14"/>
  <c r="E482" i="14" s="1"/>
  <c r="D481" i="14"/>
  <c r="E481" i="14" s="1"/>
  <c r="D480" i="14"/>
  <c r="E480" i="14" s="1"/>
  <c r="D479" i="14"/>
  <c r="E479" i="14" s="1"/>
  <c r="D478" i="14"/>
  <c r="E478" i="14" s="1"/>
  <c r="D477" i="14"/>
  <c r="E477" i="14" s="1"/>
  <c r="D476" i="14"/>
  <c r="E476" i="14" s="1"/>
  <c r="E475" i="14"/>
  <c r="D475" i="14"/>
  <c r="D474" i="14"/>
  <c r="E474" i="14" s="1"/>
  <c r="E473" i="14"/>
  <c r="D473" i="14"/>
  <c r="D472" i="14"/>
  <c r="E472" i="14" s="1"/>
  <c r="D471" i="14"/>
  <c r="E471" i="14" s="1"/>
  <c r="D470" i="14"/>
  <c r="E470" i="14" s="1"/>
  <c r="D469" i="14"/>
  <c r="E469" i="14" s="1"/>
  <c r="D468" i="14"/>
  <c r="E468" i="14" s="1"/>
  <c r="E467" i="14"/>
  <c r="D467" i="14"/>
  <c r="D466" i="14"/>
  <c r="E466" i="14" s="1"/>
  <c r="D465" i="14"/>
  <c r="E465" i="14" s="1"/>
  <c r="D464" i="14"/>
  <c r="E464" i="14" s="1"/>
  <c r="D463" i="14"/>
  <c r="E463" i="14" s="1"/>
  <c r="D462" i="14"/>
  <c r="E462" i="14" s="1"/>
  <c r="D461" i="14"/>
  <c r="E461" i="14" s="1"/>
  <c r="D460" i="14"/>
  <c r="E460" i="14" s="1"/>
  <c r="E459" i="14"/>
  <c r="D459" i="14"/>
  <c r="D458" i="14"/>
  <c r="E458" i="14" s="1"/>
  <c r="E457" i="14"/>
  <c r="D457" i="14"/>
  <c r="D456" i="14"/>
  <c r="E456" i="14" s="1"/>
  <c r="D455" i="14"/>
  <c r="E455" i="14" s="1"/>
  <c r="D454" i="14"/>
  <c r="E454" i="14" s="1"/>
  <c r="D453" i="14"/>
  <c r="E453" i="14" s="1"/>
  <c r="D452" i="14"/>
  <c r="E452" i="14" s="1"/>
  <c r="E451" i="14"/>
  <c r="D451" i="14"/>
  <c r="D450" i="14"/>
  <c r="E450" i="14" s="1"/>
  <c r="D449" i="14"/>
  <c r="E449" i="14" s="1"/>
  <c r="D448" i="14"/>
  <c r="E448" i="14" s="1"/>
  <c r="D447" i="14"/>
  <c r="E447" i="14" s="1"/>
  <c r="D446" i="14"/>
  <c r="E446" i="14" s="1"/>
  <c r="D445" i="14"/>
  <c r="E445" i="14" s="1"/>
  <c r="D444" i="14"/>
  <c r="E444" i="14" s="1"/>
  <c r="E443" i="14"/>
  <c r="D443" i="14"/>
  <c r="D442" i="14"/>
  <c r="E442" i="14" s="1"/>
  <c r="E441" i="14"/>
  <c r="D441" i="14"/>
  <c r="D440" i="14"/>
  <c r="E440" i="14" s="1"/>
  <c r="D439" i="14"/>
  <c r="E439" i="14" s="1"/>
  <c r="D438" i="14"/>
  <c r="E438" i="14" s="1"/>
  <c r="D437" i="14"/>
  <c r="E437" i="14" s="1"/>
  <c r="D436" i="14"/>
  <c r="E436" i="14" s="1"/>
  <c r="E435" i="14"/>
  <c r="D435" i="14"/>
  <c r="D434" i="14"/>
  <c r="E434" i="14" s="1"/>
  <c r="D433" i="14"/>
  <c r="E433" i="14" s="1"/>
  <c r="D432" i="14"/>
  <c r="E432" i="14" s="1"/>
  <c r="D431" i="14"/>
  <c r="E431" i="14" s="1"/>
  <c r="D430" i="14"/>
  <c r="E430" i="14" s="1"/>
  <c r="D429" i="14"/>
  <c r="E429" i="14" s="1"/>
  <c r="D428" i="14"/>
  <c r="E428" i="14" s="1"/>
  <c r="E427" i="14"/>
  <c r="D427" i="14"/>
  <c r="D426" i="14"/>
  <c r="E426" i="14" s="1"/>
  <c r="E425" i="14"/>
  <c r="D425" i="14"/>
  <c r="D424" i="14"/>
  <c r="E424" i="14" s="1"/>
  <c r="D423" i="14"/>
  <c r="E423" i="14" s="1"/>
  <c r="D422" i="14"/>
  <c r="E422" i="14" s="1"/>
  <c r="D421" i="14"/>
  <c r="E421" i="14" s="1"/>
  <c r="D420" i="14"/>
  <c r="E420" i="14" s="1"/>
  <c r="E419" i="14"/>
  <c r="D419" i="14"/>
  <c r="D418" i="14"/>
  <c r="E418" i="14" s="1"/>
  <c r="D417" i="14"/>
  <c r="E417" i="14" s="1"/>
  <c r="D416" i="14"/>
  <c r="E416" i="14" s="1"/>
  <c r="D415" i="14"/>
  <c r="E415" i="14" s="1"/>
  <c r="D414" i="14"/>
  <c r="E414" i="14" s="1"/>
  <c r="D413" i="14"/>
  <c r="E413" i="14" s="1"/>
  <c r="D412" i="14"/>
  <c r="E412" i="14" s="1"/>
  <c r="E411" i="14"/>
  <c r="D411" i="14"/>
  <c r="D410" i="14"/>
  <c r="E410" i="14" s="1"/>
  <c r="E409" i="14"/>
  <c r="D409" i="14"/>
  <c r="D408" i="14"/>
  <c r="E408" i="14" s="1"/>
  <c r="D407" i="14"/>
  <c r="E407" i="14" s="1"/>
  <c r="D406" i="14"/>
  <c r="E406" i="14" s="1"/>
  <c r="E405" i="14"/>
  <c r="D405" i="14"/>
  <c r="D404" i="14"/>
  <c r="E404" i="14" s="1"/>
  <c r="E403" i="14"/>
  <c r="D403" i="14"/>
  <c r="D402" i="14"/>
  <c r="E402" i="14" s="1"/>
  <c r="D401" i="14"/>
  <c r="E401" i="14" s="1"/>
  <c r="D400" i="14"/>
  <c r="E400" i="14" s="1"/>
  <c r="D399" i="14"/>
  <c r="E399" i="14" s="1"/>
  <c r="D398" i="14"/>
  <c r="E398" i="14" s="1"/>
  <c r="E397" i="14"/>
  <c r="D397" i="14"/>
  <c r="D396" i="14"/>
  <c r="E396" i="14" s="1"/>
  <c r="E395" i="14"/>
  <c r="D395" i="14"/>
  <c r="D394" i="14"/>
  <c r="E394" i="14" s="1"/>
  <c r="D393" i="14"/>
  <c r="E393" i="14" s="1"/>
  <c r="D392" i="14"/>
  <c r="E392" i="14" s="1"/>
  <c r="D391" i="14"/>
  <c r="E391" i="14" s="1"/>
  <c r="D390" i="14"/>
  <c r="E390" i="14" s="1"/>
  <c r="E389" i="14"/>
  <c r="D389" i="14"/>
  <c r="D388" i="14"/>
  <c r="E388" i="14" s="1"/>
  <c r="E387" i="14"/>
  <c r="D387" i="14"/>
  <c r="D386" i="14"/>
  <c r="E386" i="14" s="1"/>
  <c r="D385" i="14"/>
  <c r="E385" i="14" s="1"/>
  <c r="D384" i="14"/>
  <c r="E384" i="14" s="1"/>
  <c r="D383" i="14"/>
  <c r="E383" i="14" s="1"/>
  <c r="D382" i="14"/>
  <c r="E382" i="14" s="1"/>
  <c r="E381" i="14"/>
  <c r="D381" i="14"/>
  <c r="D380" i="14"/>
  <c r="E380" i="14" s="1"/>
  <c r="E379" i="14"/>
  <c r="D379" i="14"/>
  <c r="D378" i="14"/>
  <c r="E378" i="14" s="1"/>
  <c r="E377" i="14"/>
  <c r="D377" i="14"/>
  <c r="D376" i="14"/>
  <c r="E376" i="14" s="1"/>
  <c r="D375" i="14"/>
  <c r="E375" i="14" s="1"/>
  <c r="D374" i="14"/>
  <c r="E374" i="14" s="1"/>
  <c r="E373" i="14"/>
  <c r="D373" i="14"/>
  <c r="D372" i="14"/>
  <c r="E372" i="14" s="1"/>
  <c r="E371" i="14"/>
  <c r="D371" i="14"/>
  <c r="D370" i="14"/>
  <c r="E370" i="14" s="1"/>
  <c r="E369" i="14"/>
  <c r="D369" i="14"/>
  <c r="D368" i="14"/>
  <c r="E368" i="14" s="1"/>
  <c r="D367" i="14"/>
  <c r="E367" i="14" s="1"/>
  <c r="D366" i="14"/>
  <c r="E366" i="14" s="1"/>
  <c r="E365" i="14"/>
  <c r="D365" i="14"/>
  <c r="D364" i="14"/>
  <c r="E364" i="14" s="1"/>
  <c r="E363" i="14"/>
  <c r="D363" i="14"/>
  <c r="D362" i="14"/>
  <c r="E362" i="14" s="1"/>
  <c r="D361" i="14"/>
  <c r="E361" i="14" s="1"/>
  <c r="D360" i="14"/>
  <c r="E360" i="14" s="1"/>
  <c r="D359" i="14"/>
  <c r="E359" i="14" s="1"/>
  <c r="D358" i="14"/>
  <c r="E358" i="14" s="1"/>
  <c r="D357" i="14"/>
  <c r="E357" i="14" s="1"/>
  <c r="D356" i="14"/>
  <c r="E356" i="14" s="1"/>
  <c r="D355" i="14"/>
  <c r="E355" i="14" s="1"/>
  <c r="E354" i="14"/>
  <c r="D354" i="14"/>
  <c r="D353" i="14"/>
  <c r="E353" i="14" s="1"/>
  <c r="E352" i="14"/>
  <c r="D352" i="14"/>
  <c r="D351" i="14"/>
  <c r="E351" i="14" s="1"/>
  <c r="D350" i="14"/>
  <c r="E350" i="14" s="1"/>
  <c r="D349" i="14"/>
  <c r="E349" i="14" s="1"/>
  <c r="D348" i="14"/>
  <c r="E348" i="14" s="1"/>
  <c r="D347" i="14"/>
  <c r="E347" i="14" s="1"/>
  <c r="E346" i="14"/>
  <c r="D346" i="14"/>
  <c r="D345" i="14"/>
  <c r="E345" i="14" s="1"/>
  <c r="D344" i="14"/>
  <c r="E344" i="14" s="1"/>
  <c r="D343" i="14"/>
  <c r="E343" i="14" s="1"/>
  <c r="D342" i="14"/>
  <c r="E342" i="14" s="1"/>
  <c r="D341" i="14"/>
  <c r="E341" i="14" s="1"/>
  <c r="D340" i="14"/>
  <c r="E340" i="14" s="1"/>
  <c r="D339" i="14"/>
  <c r="E339" i="14" s="1"/>
  <c r="E338" i="14"/>
  <c r="D338" i="14"/>
  <c r="D337" i="14"/>
  <c r="E337" i="14" s="1"/>
  <c r="E336" i="14"/>
  <c r="D336" i="14"/>
  <c r="D335" i="14"/>
  <c r="E335" i="14" s="1"/>
  <c r="D334" i="14"/>
  <c r="E334" i="14" s="1"/>
  <c r="D333" i="14"/>
  <c r="E333" i="14" s="1"/>
  <c r="D332" i="14"/>
  <c r="E332" i="14" s="1"/>
  <c r="D331" i="14"/>
  <c r="E331" i="14" s="1"/>
  <c r="E330" i="14"/>
  <c r="D330" i="14"/>
  <c r="D329" i="14"/>
  <c r="E329" i="14" s="1"/>
  <c r="D328" i="14"/>
  <c r="E328" i="14" s="1"/>
  <c r="D327" i="14"/>
  <c r="E327" i="14" s="1"/>
  <c r="D326" i="14"/>
  <c r="E326" i="14" s="1"/>
  <c r="D325" i="14"/>
  <c r="E325" i="14" s="1"/>
  <c r="D324" i="14"/>
  <c r="E324" i="14" s="1"/>
  <c r="D323" i="14"/>
  <c r="E323" i="14" s="1"/>
  <c r="E322" i="14"/>
  <c r="D322" i="14"/>
  <c r="D321" i="14"/>
  <c r="E321" i="14" s="1"/>
  <c r="E320" i="14"/>
  <c r="D320" i="14"/>
  <c r="D319" i="14"/>
  <c r="E319" i="14" s="1"/>
  <c r="D318" i="14"/>
  <c r="E318" i="14" s="1"/>
  <c r="D317" i="14"/>
  <c r="E317" i="14" s="1"/>
  <c r="D316" i="14"/>
  <c r="E316" i="14" s="1"/>
  <c r="D315" i="14"/>
  <c r="E315" i="14" s="1"/>
  <c r="E314" i="14"/>
  <c r="D314" i="14"/>
  <c r="D313" i="14"/>
  <c r="E313" i="14" s="1"/>
  <c r="D312" i="14"/>
  <c r="E312" i="14" s="1"/>
  <c r="D311" i="14"/>
  <c r="E311" i="14" s="1"/>
  <c r="D310" i="14"/>
  <c r="E310" i="14" s="1"/>
  <c r="D309" i="14"/>
  <c r="E309" i="14" s="1"/>
  <c r="D308" i="14"/>
  <c r="E308" i="14" s="1"/>
  <c r="D307" i="14"/>
  <c r="E307" i="14" s="1"/>
  <c r="E306" i="14"/>
  <c r="D306" i="14"/>
  <c r="D305" i="14"/>
  <c r="E305" i="14" s="1"/>
  <c r="E304" i="14"/>
  <c r="D304" i="14"/>
  <c r="D303" i="14"/>
  <c r="E303" i="14" s="1"/>
  <c r="D302" i="14"/>
  <c r="E302" i="14" s="1"/>
  <c r="D301" i="14"/>
  <c r="E301" i="14" s="1"/>
  <c r="D300" i="14"/>
  <c r="E300" i="14" s="1"/>
  <c r="D299" i="14"/>
  <c r="E299" i="14" s="1"/>
  <c r="E298" i="14"/>
  <c r="D298" i="14"/>
  <c r="D297" i="14"/>
  <c r="E297" i="14" s="1"/>
  <c r="D296" i="14"/>
  <c r="E296" i="14" s="1"/>
  <c r="D295" i="14"/>
  <c r="E295" i="14" s="1"/>
  <c r="D294" i="14"/>
  <c r="E294" i="14" s="1"/>
  <c r="D293" i="14"/>
  <c r="E293" i="14" s="1"/>
  <c r="D292" i="14"/>
  <c r="E292" i="14" s="1"/>
  <c r="D291" i="14"/>
  <c r="E291" i="14" s="1"/>
  <c r="E290" i="14"/>
  <c r="D290" i="14"/>
  <c r="D289" i="14"/>
  <c r="E289" i="14" s="1"/>
  <c r="E288" i="14"/>
  <c r="D288" i="14"/>
  <c r="D287" i="14"/>
  <c r="E287" i="14" s="1"/>
  <c r="D286" i="14"/>
  <c r="E286" i="14" s="1"/>
  <c r="D285" i="14"/>
  <c r="E285" i="14" s="1"/>
  <c r="D284" i="14"/>
  <c r="E284" i="14" s="1"/>
  <c r="D283" i="14"/>
  <c r="E283" i="14" s="1"/>
  <c r="E282" i="14"/>
  <c r="D282" i="14"/>
  <c r="D281" i="14"/>
  <c r="E281" i="14" s="1"/>
  <c r="D280" i="14"/>
  <c r="E280" i="14" s="1"/>
  <c r="D279" i="14"/>
  <c r="E279" i="14" s="1"/>
  <c r="D278" i="14"/>
  <c r="E278" i="14" s="1"/>
  <c r="D277" i="14"/>
  <c r="E277" i="14" s="1"/>
  <c r="D276" i="14"/>
  <c r="E276" i="14" s="1"/>
  <c r="D275" i="14"/>
  <c r="E275" i="14" s="1"/>
  <c r="E274" i="14"/>
  <c r="D274" i="14"/>
  <c r="D273" i="14"/>
  <c r="E273" i="14" s="1"/>
  <c r="E272" i="14"/>
  <c r="D272" i="14"/>
  <c r="D271" i="14"/>
  <c r="E271" i="14" s="1"/>
  <c r="D270" i="14"/>
  <c r="E270" i="14" s="1"/>
  <c r="D269" i="14"/>
  <c r="E269" i="14" s="1"/>
  <c r="D268" i="14"/>
  <c r="E268" i="14" s="1"/>
  <c r="D267" i="14"/>
  <c r="E267" i="14" s="1"/>
  <c r="E266" i="14"/>
  <c r="D266" i="14"/>
  <c r="D265" i="14"/>
  <c r="E265" i="14" s="1"/>
  <c r="D264" i="14"/>
  <c r="E264" i="14" s="1"/>
  <c r="D263" i="14"/>
  <c r="E263" i="14" s="1"/>
  <c r="D262" i="14"/>
  <c r="E262" i="14" s="1"/>
  <c r="D261" i="14"/>
  <c r="E261" i="14" s="1"/>
  <c r="D260" i="14"/>
  <c r="E260" i="14" s="1"/>
  <c r="D259" i="14"/>
  <c r="E259" i="14" s="1"/>
  <c r="E258" i="14"/>
  <c r="D258" i="14"/>
  <c r="D257" i="14"/>
  <c r="E257" i="14" s="1"/>
  <c r="E256" i="14"/>
  <c r="D256" i="14"/>
  <c r="D255" i="14"/>
  <c r="E255" i="14" s="1"/>
  <c r="D254" i="14"/>
  <c r="E254" i="14" s="1"/>
  <c r="D253" i="14"/>
  <c r="E253" i="14" s="1"/>
  <c r="D252" i="14"/>
  <c r="E252" i="14" s="1"/>
  <c r="D251" i="14"/>
  <c r="E251" i="14" s="1"/>
  <c r="E250" i="14"/>
  <c r="D250" i="14"/>
  <c r="D249" i="14"/>
  <c r="E249" i="14" s="1"/>
  <c r="D248" i="14"/>
  <c r="E248" i="14" s="1"/>
  <c r="D247" i="14"/>
  <c r="E247" i="14" s="1"/>
  <c r="D246" i="14"/>
  <c r="E246" i="14" s="1"/>
  <c r="D245" i="14"/>
  <c r="E245" i="14" s="1"/>
  <c r="D244" i="14"/>
  <c r="E244" i="14" s="1"/>
  <c r="D243" i="14"/>
  <c r="E243" i="14" s="1"/>
  <c r="E242" i="14"/>
  <c r="D242" i="14"/>
  <c r="D241" i="14"/>
  <c r="E241" i="14" s="1"/>
  <c r="E240" i="14"/>
  <c r="D240" i="14"/>
  <c r="D239" i="14"/>
  <c r="E239" i="14" s="1"/>
  <c r="D238" i="14"/>
  <c r="E238" i="14" s="1"/>
  <c r="D237" i="14"/>
  <c r="E237" i="14" s="1"/>
  <c r="D236" i="14"/>
  <c r="E236" i="14" s="1"/>
  <c r="D235" i="14"/>
  <c r="E235" i="14" s="1"/>
  <c r="E234" i="14"/>
  <c r="D234" i="14"/>
  <c r="D233" i="14"/>
  <c r="E233" i="14" s="1"/>
  <c r="D232" i="14"/>
  <c r="E232" i="14" s="1"/>
  <c r="D231" i="14"/>
  <c r="E231" i="14" s="1"/>
  <c r="D230" i="14"/>
  <c r="E230" i="14" s="1"/>
  <c r="D229" i="14"/>
  <c r="E229" i="14" s="1"/>
  <c r="D228" i="14"/>
  <c r="E228" i="14" s="1"/>
  <c r="D227" i="14"/>
  <c r="E227" i="14" s="1"/>
  <c r="E226" i="14"/>
  <c r="D226" i="14"/>
  <c r="D225" i="14"/>
  <c r="E225" i="14" s="1"/>
  <c r="D224" i="14"/>
  <c r="E224" i="14" s="1"/>
  <c r="D223" i="14"/>
  <c r="E223" i="14" s="1"/>
  <c r="D222" i="14"/>
  <c r="E222" i="14" s="1"/>
  <c r="D221" i="14"/>
  <c r="E221" i="14" s="1"/>
  <c r="D220" i="14"/>
  <c r="E220" i="14" s="1"/>
  <c r="D219" i="14"/>
  <c r="E219" i="14" s="1"/>
  <c r="E218" i="14"/>
  <c r="D218" i="14"/>
  <c r="D217" i="14"/>
  <c r="E217" i="14" s="1"/>
  <c r="D216" i="14"/>
  <c r="E216" i="14" s="1"/>
  <c r="D215" i="14"/>
  <c r="E215" i="14" s="1"/>
  <c r="D214" i="14"/>
  <c r="E214" i="14" s="1"/>
  <c r="D213" i="14"/>
  <c r="E213" i="14" s="1"/>
  <c r="D212" i="14"/>
  <c r="E212" i="14" s="1"/>
  <c r="D211" i="14"/>
  <c r="E211" i="14" s="1"/>
  <c r="E210" i="14"/>
  <c r="D210" i="14"/>
  <c r="D209" i="14"/>
  <c r="E209" i="14" s="1"/>
  <c r="D208" i="14"/>
  <c r="E208" i="14" s="1"/>
  <c r="D207" i="14"/>
  <c r="E207" i="14" s="1"/>
  <c r="D206" i="14"/>
  <c r="E206" i="14" s="1"/>
  <c r="D205" i="14"/>
  <c r="E205" i="14" s="1"/>
  <c r="D204" i="14"/>
  <c r="E204" i="14" s="1"/>
  <c r="D203" i="14"/>
  <c r="E203" i="14" s="1"/>
  <c r="E202" i="14"/>
  <c r="D202" i="14"/>
  <c r="D201" i="14"/>
  <c r="E201" i="14" s="1"/>
  <c r="D200" i="14"/>
  <c r="E200" i="14" s="1"/>
  <c r="D199" i="14"/>
  <c r="E199" i="14" s="1"/>
  <c r="D198" i="14"/>
  <c r="E198" i="14" s="1"/>
  <c r="D197" i="14"/>
  <c r="E197" i="14" s="1"/>
  <c r="D196" i="14"/>
  <c r="E196" i="14" s="1"/>
  <c r="D195" i="14"/>
  <c r="E195" i="14" s="1"/>
  <c r="E194" i="14"/>
  <c r="D194" i="14"/>
  <c r="D193" i="14"/>
  <c r="E193" i="14" s="1"/>
  <c r="D192" i="14"/>
  <c r="E192" i="14" s="1"/>
  <c r="D191" i="14"/>
  <c r="E191" i="14" s="1"/>
  <c r="D190" i="14"/>
  <c r="E190" i="14" s="1"/>
  <c r="D189" i="14"/>
  <c r="E189" i="14" s="1"/>
  <c r="D188" i="14"/>
  <c r="E188" i="14" s="1"/>
  <c r="D187" i="14"/>
  <c r="E187" i="14" s="1"/>
  <c r="E186" i="14"/>
  <c r="D186" i="14"/>
  <c r="D185" i="14"/>
  <c r="E185" i="14" s="1"/>
  <c r="D184" i="14"/>
  <c r="E184" i="14" s="1"/>
  <c r="D183" i="14"/>
  <c r="E183" i="14" s="1"/>
  <c r="D182" i="14"/>
  <c r="E182" i="14" s="1"/>
  <c r="D181" i="14"/>
  <c r="E181" i="14" s="1"/>
  <c r="D180" i="14"/>
  <c r="E180" i="14" s="1"/>
  <c r="D179" i="14"/>
  <c r="E179" i="14" s="1"/>
  <c r="E178" i="14"/>
  <c r="D178" i="14"/>
  <c r="D177" i="14"/>
  <c r="E177" i="14" s="1"/>
  <c r="D176" i="14"/>
  <c r="E176" i="14" s="1"/>
  <c r="D175" i="14"/>
  <c r="E175" i="14" s="1"/>
  <c r="D174" i="14"/>
  <c r="E174" i="14" s="1"/>
  <c r="D173" i="14"/>
  <c r="E173" i="14" s="1"/>
  <c r="D172" i="14"/>
  <c r="E172" i="14" s="1"/>
  <c r="D171" i="14"/>
  <c r="E171" i="14" s="1"/>
  <c r="E170" i="14"/>
  <c r="D170" i="14"/>
  <c r="D169" i="14"/>
  <c r="E169" i="14" s="1"/>
  <c r="D168" i="14"/>
  <c r="E168" i="14" s="1"/>
  <c r="D167" i="14"/>
  <c r="E167" i="14" s="1"/>
  <c r="D166" i="14"/>
  <c r="E166" i="14" s="1"/>
  <c r="D165" i="14"/>
  <c r="E165" i="14" s="1"/>
  <c r="D164" i="14"/>
  <c r="E164" i="14" s="1"/>
  <c r="D163" i="14"/>
  <c r="E163" i="14" s="1"/>
  <c r="E162" i="14"/>
  <c r="D162" i="14"/>
  <c r="D161" i="14"/>
  <c r="E161" i="14" s="1"/>
  <c r="D160" i="14"/>
  <c r="E160" i="14" s="1"/>
  <c r="D159" i="14"/>
  <c r="E159" i="14" s="1"/>
  <c r="D158" i="14"/>
  <c r="E158" i="14" s="1"/>
  <c r="D157" i="14"/>
  <c r="E157" i="14" s="1"/>
  <c r="D156" i="14"/>
  <c r="E156" i="14" s="1"/>
  <c r="D155" i="14"/>
  <c r="E155" i="14" s="1"/>
  <c r="E154" i="14"/>
  <c r="D154" i="14"/>
  <c r="D153" i="14"/>
  <c r="E153" i="14" s="1"/>
  <c r="D152" i="14"/>
  <c r="E152" i="14" s="1"/>
  <c r="D151" i="14"/>
  <c r="E151" i="14" s="1"/>
  <c r="D150" i="14"/>
  <c r="E150" i="14" s="1"/>
  <c r="D149" i="14"/>
  <c r="E149" i="14" s="1"/>
  <c r="D148" i="14"/>
  <c r="E148" i="14" s="1"/>
  <c r="D147" i="14"/>
  <c r="E147" i="14" s="1"/>
  <c r="E146" i="14"/>
  <c r="D146" i="14"/>
  <c r="D145" i="14"/>
  <c r="E145" i="14" s="1"/>
  <c r="D144" i="14"/>
  <c r="E144" i="14" s="1"/>
  <c r="D143" i="14"/>
  <c r="E143" i="14" s="1"/>
  <c r="D142" i="14"/>
  <c r="E142" i="14" s="1"/>
  <c r="D141" i="14"/>
  <c r="E141" i="14" s="1"/>
  <c r="D140" i="14"/>
  <c r="E140" i="14" s="1"/>
  <c r="D139" i="14"/>
  <c r="E139" i="14" s="1"/>
  <c r="E138" i="14"/>
  <c r="D138" i="14"/>
  <c r="D137" i="14"/>
  <c r="E137" i="14" s="1"/>
  <c r="D136" i="14"/>
  <c r="E136" i="14" s="1"/>
  <c r="D135" i="14"/>
  <c r="E135" i="14" s="1"/>
  <c r="D134" i="14"/>
  <c r="E134" i="14" s="1"/>
  <c r="D133" i="14"/>
  <c r="E133" i="14" s="1"/>
  <c r="D132" i="14"/>
  <c r="E132" i="14" s="1"/>
  <c r="D131" i="14"/>
  <c r="E131" i="14" s="1"/>
  <c r="E130" i="14"/>
  <c r="D130" i="14"/>
  <c r="D129" i="14"/>
  <c r="E129" i="14" s="1"/>
  <c r="D128" i="14"/>
  <c r="E128" i="14" s="1"/>
  <c r="D127" i="14"/>
  <c r="E127" i="14" s="1"/>
  <c r="D126" i="14"/>
  <c r="E126" i="14" s="1"/>
  <c r="D125" i="14"/>
  <c r="E125" i="14" s="1"/>
  <c r="D124" i="14"/>
  <c r="E124" i="14" s="1"/>
  <c r="D123" i="14"/>
  <c r="E123" i="14" s="1"/>
  <c r="E122" i="14"/>
  <c r="D122" i="14"/>
  <c r="D121" i="14"/>
  <c r="E121" i="14" s="1"/>
  <c r="D120" i="14"/>
  <c r="E120" i="14" s="1"/>
  <c r="D119" i="14"/>
  <c r="E119" i="14" s="1"/>
  <c r="D118" i="14"/>
  <c r="E118" i="14" s="1"/>
  <c r="D117" i="14"/>
  <c r="E117" i="14" s="1"/>
  <c r="D116" i="14"/>
  <c r="E116" i="14" s="1"/>
  <c r="D115" i="14"/>
  <c r="E115" i="14" s="1"/>
  <c r="E114" i="14"/>
  <c r="D114" i="14"/>
  <c r="D113" i="14"/>
  <c r="E113" i="14" s="1"/>
  <c r="D112" i="14"/>
  <c r="E112" i="14" s="1"/>
  <c r="D111" i="14"/>
  <c r="E111" i="14" s="1"/>
  <c r="D110" i="14"/>
  <c r="E110" i="14" s="1"/>
  <c r="D109" i="14"/>
  <c r="E109" i="14" s="1"/>
  <c r="D108" i="14"/>
  <c r="E108" i="14" s="1"/>
  <c r="D107" i="14"/>
  <c r="E107" i="14" s="1"/>
  <c r="E106" i="14"/>
  <c r="D106" i="14"/>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D95" i="14"/>
  <c r="E95" i="14" s="1"/>
  <c r="J94" i="14"/>
  <c r="E94" i="14"/>
  <c r="D94" i="14"/>
  <c r="J93" i="14"/>
  <c r="D93" i="14"/>
  <c r="E93" i="14" s="1"/>
  <c r="J92" i="14"/>
  <c r="E92" i="14"/>
  <c r="D92" i="14"/>
  <c r="J91" i="14"/>
  <c r="D91" i="14"/>
  <c r="E91" i="14" s="1"/>
  <c r="J90" i="14"/>
  <c r="E90" i="14"/>
  <c r="D90" i="14"/>
  <c r="J89" i="14"/>
  <c r="D89" i="14"/>
  <c r="E89" i="14" s="1"/>
  <c r="J88" i="14"/>
  <c r="E88" i="14"/>
  <c r="D88" i="14"/>
  <c r="J87" i="14"/>
  <c r="D87" i="14"/>
  <c r="E87" i="14" s="1"/>
  <c r="J86" i="14"/>
  <c r="E86" i="14"/>
  <c r="D86" i="14"/>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O22" i="14"/>
  <c r="J22" i="14"/>
  <c r="E22" i="14"/>
  <c r="D22" i="14"/>
  <c r="J21" i="14"/>
  <c r="D21" i="14"/>
  <c r="E21" i="14" s="1"/>
  <c r="J20" i="14"/>
  <c r="D20" i="14"/>
  <c r="E20" i="14" s="1"/>
  <c r="J19" i="14"/>
  <c r="D19" i="14"/>
  <c r="E19" i="14" s="1"/>
  <c r="O18" i="14"/>
  <c r="J18" i="14"/>
  <c r="E18" i="14"/>
  <c r="D18" i="14"/>
  <c r="J17" i="14"/>
  <c r="D17" i="14"/>
  <c r="E17" i="14" s="1"/>
  <c r="AH16" i="14"/>
  <c r="AF16" i="14"/>
  <c r="AD16" i="14"/>
  <c r="J16" i="14"/>
  <c r="D16" i="14"/>
  <c r="E16" i="14" s="1"/>
  <c r="J15" i="14"/>
  <c r="D15" i="14"/>
  <c r="E15" i="14" s="1"/>
  <c r="O14" i="14"/>
  <c r="J14" i="14"/>
  <c r="D14" i="14"/>
  <c r="E14" i="14" s="1"/>
  <c r="J13" i="14"/>
  <c r="E13" i="14"/>
  <c r="D13" i="14"/>
  <c r="J12" i="14"/>
  <c r="D12" i="14"/>
  <c r="E12" i="14" s="1"/>
  <c r="J11" i="14"/>
  <c r="D11" i="14"/>
  <c r="E11" i="14" s="1"/>
  <c r="J10" i="14"/>
  <c r="E10" i="14"/>
  <c r="D10" i="14"/>
  <c r="O9" i="14"/>
  <c r="J9" i="14"/>
  <c r="E9" i="14"/>
  <c r="D9" i="14"/>
  <c r="J8" i="14"/>
  <c r="D8" i="14"/>
  <c r="E8" i="14" s="1"/>
  <c r="J7" i="14"/>
  <c r="D7" i="14"/>
  <c r="E7" i="14" s="1"/>
  <c r="O6" i="14"/>
  <c r="J6" i="14"/>
  <c r="D6" i="14"/>
  <c r="E6" i="14" s="1"/>
  <c r="J5" i="14"/>
  <c r="E5" i="14"/>
  <c r="D5" i="14"/>
  <c r="J4" i="14"/>
  <c r="D4" i="14"/>
  <c r="E4" i="14" s="1"/>
  <c r="J3" i="14"/>
  <c r="D3" i="14"/>
  <c r="E3" i="14" s="1"/>
  <c r="AF78" i="14" s="1"/>
  <c r="Y2" i="14"/>
  <c r="X2" i="14"/>
  <c r="W2" i="14"/>
  <c r="R2" i="14" a="1"/>
  <c r="R2" i="14" s="1"/>
  <c r="Q2" i="14" a="1"/>
  <c r="Q2" i="14" s="1"/>
  <c r="N2" i="14"/>
  <c r="O2" i="14" s="1"/>
  <c r="N2" i="14" a="1"/>
  <c r="K2" i="14" a="1"/>
  <c r="J2" i="14"/>
  <c r="H2" i="14" a="1"/>
  <c r="H2" i="14" s="1"/>
  <c r="AE18" i="14" s="1"/>
  <c r="G2" i="14" a="1"/>
  <c r="G2" i="14" s="1"/>
  <c r="D2" i="14"/>
  <c r="E2" i="14" s="1"/>
  <c r="AE83"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E17" i="10"/>
  <c r="I17" i="10" s="1"/>
  <c r="G16" i="10"/>
  <c r="I16" i="10" s="1"/>
  <c r="E16" i="10"/>
  <c r="G15" i="10"/>
  <c r="I15" i="10" s="1"/>
  <c r="E15" i="10"/>
  <c r="G14" i="10"/>
  <c r="E14" i="10"/>
  <c r="E19" i="10" s="1"/>
  <c r="G13" i="10"/>
  <c r="E13" i="10"/>
  <c r="I13"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D71" i="8"/>
  <c r="F71" i="8" s="1"/>
  <c r="C71" i="8"/>
  <c r="E71" i="8" s="1"/>
  <c r="B71" i="8"/>
  <c r="D70" i="8"/>
  <c r="F70" i="8" s="1"/>
  <c r="C70" i="8"/>
  <c r="E70" i="8" s="1"/>
  <c r="B70" i="8"/>
  <c r="E69" i="8"/>
  <c r="D69" i="8"/>
  <c r="F69" i="8" s="1"/>
  <c r="C69" i="8"/>
  <c r="B69" i="8"/>
  <c r="F68" i="8"/>
  <c r="D68" i="8"/>
  <c r="C68" i="8"/>
  <c r="E68" i="8" s="1"/>
  <c r="B68" i="8"/>
  <c r="D67" i="8"/>
  <c r="F67" i="8" s="1"/>
  <c r="C67" i="8"/>
  <c r="E67" i="8" s="1"/>
  <c r="B67" i="8"/>
  <c r="D66" i="8"/>
  <c r="F66" i="8" s="1"/>
  <c r="C66" i="8"/>
  <c r="E66" i="8" s="1"/>
  <c r="B66" i="8"/>
  <c r="E65" i="8"/>
  <c r="D65" i="8"/>
  <c r="F65" i="8" s="1"/>
  <c r="C65" i="8"/>
  <c r="B65" i="8"/>
  <c r="F64" i="8"/>
  <c r="D64" i="8"/>
  <c r="C64" i="8"/>
  <c r="E64" i="8" s="1"/>
  <c r="B64" i="8"/>
  <c r="D63" i="8"/>
  <c r="F63" i="8" s="1"/>
  <c r="C63" i="8"/>
  <c r="E63" i="8" s="1"/>
  <c r="B63" i="8"/>
  <c r="E62" i="8"/>
  <c r="D62" i="8"/>
  <c r="F62" i="8" s="1"/>
  <c r="C62" i="8"/>
  <c r="B62" i="8"/>
  <c r="F61" i="8"/>
  <c r="E61" i="8"/>
  <c r="D61" i="8"/>
  <c r="C61" i="8"/>
  <c r="B61" i="8"/>
  <c r="F60" i="8"/>
  <c r="D60" i="8"/>
  <c r="C60" i="8"/>
  <c r="E60" i="8" s="1"/>
  <c r="B60" i="8"/>
  <c r="D59" i="8"/>
  <c r="F59" i="8" s="1"/>
  <c r="C59" i="8"/>
  <c r="E59" i="8" s="1"/>
  <c r="B59" i="8"/>
  <c r="E58" i="8"/>
  <c r="D58" i="8"/>
  <c r="F58" i="8" s="1"/>
  <c r="C58" i="8"/>
  <c r="B58" i="8"/>
  <c r="F57" i="8"/>
  <c r="E57" i="8"/>
  <c r="D57" i="8"/>
  <c r="C57" i="8"/>
  <c r="B57" i="8"/>
  <c r="F56" i="8"/>
  <c r="D56" i="8"/>
  <c r="C56" i="8"/>
  <c r="E56" i="8" s="1"/>
  <c r="B56" i="8"/>
  <c r="D55" i="8"/>
  <c r="F55" i="8" s="1"/>
  <c r="C55" i="8"/>
  <c r="E55" i="8" s="1"/>
  <c r="B55" i="8"/>
  <c r="E54" i="8"/>
  <c r="D54" i="8"/>
  <c r="F54" i="8" s="1"/>
  <c r="C54" i="8"/>
  <c r="B54" i="8"/>
  <c r="F53" i="8"/>
  <c r="E53" i="8"/>
  <c r="D53" i="8"/>
  <c r="C53" i="8"/>
  <c r="B53" i="8"/>
  <c r="F52" i="8"/>
  <c r="D52" i="8"/>
  <c r="C52" i="8"/>
  <c r="E52" i="8" s="1"/>
  <c r="B52" i="8"/>
  <c r="D51" i="8"/>
  <c r="F51" i="8" s="1"/>
  <c r="C51" i="8"/>
  <c r="E51" i="8" s="1"/>
  <c r="B51" i="8"/>
  <c r="E50" i="8"/>
  <c r="D50" i="8"/>
  <c r="F50" i="8" s="1"/>
  <c r="C50" i="8"/>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c r="AE797" i="6" a="1"/>
  <c r="AD797" i="6" a="1"/>
  <c r="AD797" i="6" s="1"/>
  <c r="AC797" i="6" a="1"/>
  <c r="AC797" i="6" s="1"/>
  <c r="AB797" i="6" a="1"/>
  <c r="AB797" i="6" s="1"/>
  <c r="AA797" i="6"/>
  <c r="AA797" i="6" a="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c r="O797" i="6" a="1"/>
  <c r="N797" i="6" a="1"/>
  <c r="N797" i="6" s="1"/>
  <c r="M797" i="6" a="1"/>
  <c r="M797" i="6" s="1"/>
  <c r="L797" i="6" a="1"/>
  <c r="L797" i="6" s="1"/>
  <c r="K797" i="6"/>
  <c r="K797" i="6" a="1"/>
  <c r="AI796" i="6"/>
  <c r="AI796" i="6" a="1"/>
  <c r="AH796" i="6"/>
  <c r="AH796" i="6" a="1"/>
  <c r="AG796" i="6"/>
  <c r="AG796" i="6" a="1"/>
  <c r="AF796" i="6" a="1"/>
  <c r="AF796" i="6" s="1"/>
  <c r="AE796" i="6" a="1"/>
  <c r="AE796" i="6" s="1"/>
  <c r="AD796" i="6" a="1"/>
  <c r="AD796" i="6" s="1"/>
  <c r="AC796" i="6"/>
  <c r="AC796" i="6" a="1"/>
  <c r="AB796" i="6" a="1"/>
  <c r="AB796" i="6" s="1"/>
  <c r="AA796" i="6" a="1"/>
  <c r="AA796" i="6" s="1"/>
  <c r="Z796" i="6" a="1"/>
  <c r="Z796" i="6" s="1"/>
  <c r="Y796" i="6"/>
  <c r="Y796" i="6" a="1"/>
  <c r="X796" i="6" a="1"/>
  <c r="X796" i="6" s="1"/>
  <c r="W796" i="6" a="1"/>
  <c r="W796" i="6" s="1"/>
  <c r="V796" i="6" a="1"/>
  <c r="V796" i="6" s="1"/>
  <c r="U796" i="6"/>
  <c r="U796" i="6" a="1"/>
  <c r="T796" i="6" a="1"/>
  <c r="T796" i="6" s="1"/>
  <c r="S796" i="6" a="1"/>
  <c r="S796" i="6" s="1"/>
  <c r="R796" i="6" a="1"/>
  <c r="R796" i="6" s="1"/>
  <c r="Q796" i="6"/>
  <c r="Q796" i="6" a="1"/>
  <c r="P796" i="6" a="1"/>
  <c r="P796" i="6" s="1"/>
  <c r="O796" i="6" a="1"/>
  <c r="O796" i="6" s="1"/>
  <c r="N796" i="6" a="1"/>
  <c r="N796" i="6" s="1"/>
  <c r="M796" i="6"/>
  <c r="M796" i="6" a="1"/>
  <c r="L796" i="6" a="1"/>
  <c r="L796" i="6" s="1"/>
  <c r="K796" i="6" a="1"/>
  <c r="K796" i="6" s="1"/>
  <c r="AI795" i="6" a="1"/>
  <c r="AI795" i="6" s="1"/>
  <c r="AH795" i="6" a="1"/>
  <c r="AH795" i="6" s="1"/>
  <c r="AG795" i="6"/>
  <c r="AG795" i="6" a="1"/>
  <c r="AF795" i="6" a="1"/>
  <c r="AF795" i="6" s="1"/>
  <c r="AE795" i="6" a="1"/>
  <c r="AE795" i="6" s="1"/>
  <c r="AD795" i="6" a="1"/>
  <c r="AD795" i="6" s="1"/>
  <c r="AC795" i="6"/>
  <c r="AC795" i="6" a="1"/>
  <c r="AB795" i="6" a="1"/>
  <c r="AB795" i="6" s="1"/>
  <c r="AA795" i="6" a="1"/>
  <c r="AA795" i="6" s="1"/>
  <c r="Z795" i="6" a="1"/>
  <c r="Z795" i="6" s="1"/>
  <c r="Y795" i="6"/>
  <c r="Y795" i="6" a="1"/>
  <c r="X795" i="6" a="1"/>
  <c r="X795" i="6" s="1"/>
  <c r="W795" i="6" a="1"/>
  <c r="W795" i="6" s="1"/>
  <c r="V795" i="6" a="1"/>
  <c r="V795" i="6" s="1"/>
  <c r="U795" i="6"/>
  <c r="U795" i="6" a="1"/>
  <c r="T795" i="6" a="1"/>
  <c r="T795" i="6" s="1"/>
  <c r="S795" i="6" a="1"/>
  <c r="S795" i="6" s="1"/>
  <c r="R795" i="6" a="1"/>
  <c r="R795" i="6" s="1"/>
  <c r="Q795" i="6"/>
  <c r="Q795" i="6" a="1"/>
  <c r="P795" i="6" a="1"/>
  <c r="P795" i="6" s="1"/>
  <c r="O795" i="6" a="1"/>
  <c r="O795" i="6" s="1"/>
  <c r="N795" i="6" a="1"/>
  <c r="N795" i="6" s="1"/>
  <c r="M795" i="6"/>
  <c r="M795" i="6" a="1"/>
  <c r="L795" i="6" a="1"/>
  <c r="L795" i="6" s="1"/>
  <c r="K795" i="6" a="1"/>
  <c r="K795" i="6" s="1"/>
  <c r="AI794" i="6" a="1"/>
  <c r="AI794" i="6" s="1"/>
  <c r="AH794" i="6" a="1"/>
  <c r="AH794" i="6" s="1"/>
  <c r="AG794" i="6"/>
  <c r="AG794" i="6" a="1"/>
  <c r="AF794" i="6" a="1"/>
  <c r="AF794" i="6" s="1"/>
  <c r="AE794" i="6" a="1"/>
  <c r="AE794" i="6" s="1"/>
  <c r="AD794" i="6" a="1"/>
  <c r="AD794" i="6" s="1"/>
  <c r="AC794" i="6"/>
  <c r="AC794" i="6" a="1"/>
  <c r="AB794" i="6" a="1"/>
  <c r="AB794" i="6" s="1"/>
  <c r="AA794" i="6" a="1"/>
  <c r="AA794" i="6" s="1"/>
  <c r="Z794" i="6" a="1"/>
  <c r="Z794" i="6" s="1"/>
  <c r="Y794" i="6"/>
  <c r="Y794" i="6" a="1"/>
  <c r="X794" i="6" a="1"/>
  <c r="X794" i="6" s="1"/>
  <c r="W794" i="6" a="1"/>
  <c r="W794" i="6" s="1"/>
  <c r="V794" i="6" a="1"/>
  <c r="V794" i="6" s="1"/>
  <c r="U794" i="6"/>
  <c r="U794" i="6" a="1"/>
  <c r="T794" i="6" a="1"/>
  <c r="T794" i="6" s="1"/>
  <c r="S794" i="6" a="1"/>
  <c r="S794" i="6" s="1"/>
  <c r="R794" i="6" a="1"/>
  <c r="R794" i="6" s="1"/>
  <c r="Q794" i="6"/>
  <c r="Q794" i="6" a="1"/>
  <c r="P794" i="6" a="1"/>
  <c r="P794" i="6" s="1"/>
  <c r="O794" i="6" a="1"/>
  <c r="O794" i="6" s="1"/>
  <c r="N794" i="6" a="1"/>
  <c r="N794" i="6" s="1"/>
  <c r="M794" i="6"/>
  <c r="M794" i="6" a="1"/>
  <c r="L794" i="6" a="1"/>
  <c r="L794" i="6" s="1"/>
  <c r="K794" i="6" a="1"/>
  <c r="K794" i="6" s="1"/>
  <c r="AI793" i="6" a="1"/>
  <c r="AI793" i="6" s="1"/>
  <c r="AH793" i="6" a="1"/>
  <c r="AH793" i="6" s="1"/>
  <c r="AG793" i="6"/>
  <c r="AG793" i="6" a="1"/>
  <c r="AF793" i="6" a="1"/>
  <c r="AF793" i="6" s="1"/>
  <c r="AE793" i="6" a="1"/>
  <c r="AE793" i="6" s="1"/>
  <c r="AD793" i="6" a="1"/>
  <c r="AD793" i="6" s="1"/>
  <c r="AC793" i="6"/>
  <c r="AC793" i="6" a="1"/>
  <c r="AB793" i="6" a="1"/>
  <c r="AB793" i="6" s="1"/>
  <c r="AA793" i="6" a="1"/>
  <c r="AA793" i="6" s="1"/>
  <c r="Z793" i="6" a="1"/>
  <c r="Z793" i="6" s="1"/>
  <c r="Y793" i="6"/>
  <c r="Y793" i="6" a="1"/>
  <c r="X793" i="6" a="1"/>
  <c r="X793" i="6" s="1"/>
  <c r="W793" i="6" a="1"/>
  <c r="W793" i="6" s="1"/>
  <c r="V793" i="6" a="1"/>
  <c r="V793" i="6" s="1"/>
  <c r="U793" i="6"/>
  <c r="U793" i="6" a="1"/>
  <c r="T793" i="6" a="1"/>
  <c r="T793" i="6" s="1"/>
  <c r="S793" i="6" a="1"/>
  <c r="S793" i="6" s="1"/>
  <c r="R793" i="6" a="1"/>
  <c r="R793" i="6" s="1"/>
  <c r="Q793" i="6"/>
  <c r="Q793" i="6" a="1"/>
  <c r="P793" i="6" a="1"/>
  <c r="P793" i="6" s="1"/>
  <c r="O793" i="6" a="1"/>
  <c r="O793" i="6" s="1"/>
  <c r="N793" i="6" a="1"/>
  <c r="N793" i="6" s="1"/>
  <c r="M793" i="6"/>
  <c r="M793" i="6" a="1"/>
  <c r="L793" i="6" a="1"/>
  <c r="L793" i="6" s="1"/>
  <c r="K793" i="6" a="1"/>
  <c r="K793" i="6" s="1"/>
  <c r="AI792" i="6" a="1"/>
  <c r="AI792" i="6" s="1"/>
  <c r="AH792" i="6" a="1"/>
  <c r="AH792" i="6" s="1"/>
  <c r="AG792" i="6"/>
  <c r="AG792" i="6" a="1"/>
  <c r="AF792" i="6" a="1"/>
  <c r="AF792" i="6" s="1"/>
  <c r="AE792" i="6" a="1"/>
  <c r="AE792" i="6" s="1"/>
  <c r="AD792" i="6" a="1"/>
  <c r="AD792" i="6" s="1"/>
  <c r="AC792" i="6"/>
  <c r="AC792" i="6" a="1"/>
  <c r="AB792" i="6" a="1"/>
  <c r="AB792" i="6" s="1"/>
  <c r="AA792" i="6" a="1"/>
  <c r="AA792" i="6" s="1"/>
  <c r="Z792" i="6" a="1"/>
  <c r="Z792" i="6" s="1"/>
  <c r="Y792" i="6"/>
  <c r="Y792" i="6" a="1"/>
  <c r="X792" i="6" a="1"/>
  <c r="X792" i="6" s="1"/>
  <c r="W792" i="6" a="1"/>
  <c r="W792" i="6" s="1"/>
  <c r="V792" i="6" a="1"/>
  <c r="V792" i="6" s="1"/>
  <c r="U792" i="6"/>
  <c r="U792" i="6" a="1"/>
  <c r="T792" i="6" a="1"/>
  <c r="T792" i="6" s="1"/>
  <c r="S792" i="6" a="1"/>
  <c r="S792" i="6" s="1"/>
  <c r="R792" i="6" a="1"/>
  <c r="R792" i="6" s="1"/>
  <c r="Q792" i="6"/>
  <c r="Q792" i="6" a="1"/>
  <c r="P792" i="6" a="1"/>
  <c r="P792" i="6" s="1"/>
  <c r="O792" i="6" a="1"/>
  <c r="O792" i="6" s="1"/>
  <c r="N792" i="6" a="1"/>
  <c r="N792" i="6" s="1"/>
  <c r="M792" i="6"/>
  <c r="M792" i="6" a="1"/>
  <c r="L792" i="6" a="1"/>
  <c r="L792" i="6" s="1"/>
  <c r="K792" i="6" a="1"/>
  <c r="K792" i="6" s="1"/>
  <c r="AI791" i="6" a="1"/>
  <c r="AI791" i="6" s="1"/>
  <c r="AH791" i="6" a="1"/>
  <c r="AH791" i="6" s="1"/>
  <c r="AG791" i="6"/>
  <c r="AG791" i="6" a="1"/>
  <c r="AF791" i="6" a="1"/>
  <c r="AF791" i="6" s="1"/>
  <c r="AE791" i="6" a="1"/>
  <c r="AE791" i="6" s="1"/>
  <c r="AD791" i="6" a="1"/>
  <c r="AD791" i="6" s="1"/>
  <c r="AC791" i="6" a="1"/>
  <c r="AC791" i="6" s="1"/>
  <c r="AB791" i="6" a="1"/>
  <c r="AB791" i="6" s="1"/>
  <c r="AA791" i="6" a="1"/>
  <c r="AA791" i="6" s="1"/>
  <c r="Z791" i="6" a="1"/>
  <c r="Z791" i="6" s="1"/>
  <c r="Y791" i="6" a="1"/>
  <c r="Y791" i="6" s="1"/>
  <c r="X791" i="6"/>
  <c r="X791" i="6" a="1"/>
  <c r="W791" i="6" a="1"/>
  <c r="W791" i="6" s="1"/>
  <c r="V791" i="6" a="1"/>
  <c r="V791" i="6" s="1"/>
  <c r="U791" i="6" a="1"/>
  <c r="U791" i="6" s="1"/>
  <c r="T791" i="6" a="1"/>
  <c r="T791" i="6" s="1"/>
  <c r="S791" i="6" a="1"/>
  <c r="S791" i="6" s="1"/>
  <c r="R791" i="6" a="1"/>
  <c r="R791" i="6" s="1"/>
  <c r="Q791" i="6" a="1"/>
  <c r="Q791" i="6" s="1"/>
  <c r="P791" i="6"/>
  <c r="P791" i="6" a="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c r="AB790" i="6" a="1"/>
  <c r="AA790" i="6" a="1"/>
  <c r="AA790" i="6" s="1"/>
  <c r="Z790" i="6" a="1"/>
  <c r="Z790" i="6" s="1"/>
  <c r="Y790" i="6" a="1"/>
  <c r="Y790" i="6" s="1"/>
  <c r="X790" i="6" a="1"/>
  <c r="X790" i="6" s="1"/>
  <c r="W790" i="6" a="1"/>
  <c r="W790" i="6" s="1"/>
  <c r="V790" i="6" a="1"/>
  <c r="V790" i="6" s="1"/>
  <c r="U790" i="6" a="1"/>
  <c r="U790" i="6" s="1"/>
  <c r="T790" i="6"/>
  <c r="T790" i="6" a="1"/>
  <c r="S790" i="6" a="1"/>
  <c r="S790" i="6" s="1"/>
  <c r="R790" i="6" a="1"/>
  <c r="R790" i="6" s="1"/>
  <c r="Q790" i="6" a="1"/>
  <c r="Q790" i="6" s="1"/>
  <c r="P790" i="6" a="1"/>
  <c r="P790" i="6" s="1"/>
  <c r="O790" i="6" a="1"/>
  <c r="O790" i="6" s="1"/>
  <c r="N790" i="6" a="1"/>
  <c r="N790" i="6" s="1"/>
  <c r="M790" i="6" a="1"/>
  <c r="M790" i="6" s="1"/>
  <c r="L790" i="6"/>
  <c r="L790" i="6" a="1"/>
  <c r="K790" i="6" a="1"/>
  <c r="K790" i="6" s="1"/>
  <c r="AI789" i="6" a="1"/>
  <c r="AI789" i="6" s="1"/>
  <c r="AH789" i="6" a="1"/>
  <c r="AH789" i="6" s="1"/>
  <c r="AG789" i="6" a="1"/>
  <c r="AG789" i="6" s="1"/>
  <c r="AF789" i="6"/>
  <c r="AF789" i="6" a="1"/>
  <c r="AE789" i="6" a="1"/>
  <c r="AE789" i="6" s="1"/>
  <c r="AD789" i="6" a="1"/>
  <c r="AD789" i="6" s="1"/>
  <c r="AC789" i="6" a="1"/>
  <c r="AC789" i="6" s="1"/>
  <c r="AB789" i="6" a="1"/>
  <c r="AB789" i="6" s="1"/>
  <c r="AA789" i="6" a="1"/>
  <c r="AA789" i="6" s="1"/>
  <c r="Z789" i="6" a="1"/>
  <c r="Z789" i="6" s="1"/>
  <c r="Y789" i="6" a="1"/>
  <c r="Y789" i="6" s="1"/>
  <c r="X789" i="6"/>
  <c r="X789" i="6" a="1"/>
  <c r="W789" i="6" a="1"/>
  <c r="W789" i="6" s="1"/>
  <c r="V789" i="6" a="1"/>
  <c r="V789" i="6" s="1"/>
  <c r="U789" i="6" a="1"/>
  <c r="U789" i="6" s="1"/>
  <c r="T789" i="6" a="1"/>
  <c r="T789" i="6" s="1"/>
  <c r="S789" i="6" a="1"/>
  <c r="S789" i="6" s="1"/>
  <c r="R789" i="6" a="1"/>
  <c r="R789" i="6" s="1"/>
  <c r="Q789" i="6" a="1"/>
  <c r="Q789" i="6" s="1"/>
  <c r="P789" i="6"/>
  <c r="P789" i="6" a="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c r="AD788" i="6" a="1"/>
  <c r="AC788" i="6" a="1"/>
  <c r="AC788" i="6" s="1"/>
  <c r="AB788" i="6" a="1"/>
  <c r="AB788" i="6" s="1"/>
  <c r="AA788" i="6" a="1"/>
  <c r="AA788" i="6" s="1"/>
  <c r="Z788" i="6" a="1"/>
  <c r="Z788" i="6" s="1"/>
  <c r="Y788" i="6" a="1"/>
  <c r="Y788" i="6" s="1"/>
  <c r="X788" i="6" a="1"/>
  <c r="X788" i="6" s="1"/>
  <c r="W788" i="6" a="1"/>
  <c r="W788" i="6" s="1"/>
  <c r="V788" i="6" a="1"/>
  <c r="V788" i="6" s="1"/>
  <c r="U788" i="6" a="1"/>
  <c r="U788" i="6" s="1"/>
  <c r="T788" i="6"/>
  <c r="T788" i="6" a="1"/>
  <c r="S788" i="6" a="1"/>
  <c r="S788" i="6" s="1"/>
  <c r="R788" i="6" a="1"/>
  <c r="R788" i="6" s="1"/>
  <c r="Q788" i="6" a="1"/>
  <c r="Q788" i="6" s="1"/>
  <c r="P788" i="6" a="1"/>
  <c r="P788" i="6" s="1"/>
  <c r="O788" i="6" a="1"/>
  <c r="O788" i="6" s="1"/>
  <c r="N788" i="6"/>
  <c r="N788" i="6" a="1"/>
  <c r="M788" i="6" a="1"/>
  <c r="M788" i="6" s="1"/>
  <c r="L788" i="6" a="1"/>
  <c r="L788" i="6" s="1"/>
  <c r="K788" i="6" a="1"/>
  <c r="K788" i="6" s="1"/>
  <c r="AI787" i="6" a="1"/>
  <c r="AI787" i="6" s="1"/>
  <c r="AH787" i="6"/>
  <c r="AH787" i="6" a="1"/>
  <c r="AG787" i="6" a="1"/>
  <c r="AG787" i="6" s="1"/>
  <c r="AF787" i="6" a="1"/>
  <c r="AF787" i="6" s="1"/>
  <c r="AE787" i="6" a="1"/>
  <c r="AE787" i="6" s="1"/>
  <c r="AD787" i="6" a="1"/>
  <c r="AD787" i="6" s="1"/>
  <c r="AC787" i="6" a="1"/>
  <c r="AC787" i="6" s="1"/>
  <c r="AB787" i="6" a="1"/>
  <c r="AB787" i="6" s="1"/>
  <c r="AA787" i="6" a="1"/>
  <c r="AA787" i="6" s="1"/>
  <c r="Z787" i="6" a="1"/>
  <c r="Z787" i="6" s="1"/>
  <c r="Y787" i="6" a="1"/>
  <c r="Y787" i="6" s="1"/>
  <c r="X787" i="6"/>
  <c r="X787" i="6" a="1"/>
  <c r="W787" i="6" a="1"/>
  <c r="W787" i="6" s="1"/>
  <c r="V787" i="6" a="1"/>
  <c r="V787" i="6" s="1"/>
  <c r="U787" i="6" a="1"/>
  <c r="U787" i="6" s="1"/>
  <c r="T787" i="6" a="1"/>
  <c r="T787" i="6" s="1"/>
  <c r="S787" i="6" a="1"/>
  <c r="S787" i="6" s="1"/>
  <c r="R787" i="6"/>
  <c r="R787" i="6" a="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c r="AB786" i="6" a="1"/>
  <c r="AA786" i="6" a="1"/>
  <c r="AA786" i="6" s="1"/>
  <c r="Z786" i="6" a="1"/>
  <c r="Z786" i="6" s="1"/>
  <c r="Y786" i="6"/>
  <c r="Y786" i="6" a="1"/>
  <c r="X786" i="6" a="1"/>
  <c r="X786" i="6" s="1"/>
  <c r="W786" i="6" a="1"/>
  <c r="W786" i="6" s="1"/>
  <c r="V786" i="6" a="1"/>
  <c r="V786" i="6" s="1"/>
  <c r="U786" i="6" a="1"/>
  <c r="U786" i="6" s="1"/>
  <c r="T786" i="6" a="1"/>
  <c r="T786" i="6" s="1"/>
  <c r="S786" i="6" a="1"/>
  <c r="S786" i="6" s="1"/>
  <c r="R786" i="6" a="1"/>
  <c r="R786" i="6" s="1"/>
  <c r="Q786" i="6"/>
  <c r="Q786" i="6" a="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c r="AC785" i="6" a="1"/>
  <c r="AB785" i="6" a="1"/>
  <c r="AB785" i="6" s="1"/>
  <c r="AA785" i="6" a="1"/>
  <c r="AA785" i="6" s="1"/>
  <c r="Z785" i="6" a="1"/>
  <c r="Z785" i="6" s="1"/>
  <c r="Y785" i="6" a="1"/>
  <c r="Y785" i="6" s="1"/>
  <c r="X785" i="6" a="1"/>
  <c r="X785" i="6" s="1"/>
  <c r="W785" i="6" a="1"/>
  <c r="W785" i="6" s="1"/>
  <c r="V785" i="6" a="1"/>
  <c r="V785" i="6" s="1"/>
  <c r="U785" i="6"/>
  <c r="U785" i="6" a="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c r="AE784" i="6" a="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c r="Q784" i="6" a="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c r="AC783" i="6" a="1"/>
  <c r="AB783" i="6" a="1"/>
  <c r="AB783" i="6" s="1"/>
  <c r="AA783" i="6" a="1"/>
  <c r="AA783" i="6" s="1"/>
  <c r="Z783" i="6" a="1"/>
  <c r="Z783" i="6" s="1"/>
  <c r="Y783" i="6" a="1"/>
  <c r="Y783" i="6" s="1"/>
  <c r="X783" i="6" a="1"/>
  <c r="X783" i="6" s="1"/>
  <c r="W783" i="6" a="1"/>
  <c r="W783" i="6" s="1"/>
  <c r="V783" i="6" a="1"/>
  <c r="V783" i="6" s="1"/>
  <c r="U783" i="6" a="1"/>
  <c r="U783" i="6" s="1"/>
  <c r="T783" i="6" a="1"/>
  <c r="T783" i="6" s="1"/>
  <c r="S783" i="6"/>
  <c r="S783" i="6" a="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c r="Y782" i="6" a="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c r="AC781" i="6" a="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c r="M781" i="6" a="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a="1"/>
  <c r="Y780" i="6" s="1"/>
  <c r="X780" i="6" a="1"/>
  <c r="X780" i="6" s="1"/>
  <c r="W780" i="6"/>
  <c r="W780" i="6" a="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c r="AA779" i="6" a="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c r="N779" i="6" a="1"/>
  <c r="M779" i="6" a="1"/>
  <c r="M779" i="6" s="1"/>
  <c r="L779" i="6" a="1"/>
  <c r="L779" i="6" s="1"/>
  <c r="K779" i="6" a="1"/>
  <c r="K779" i="6" s="1"/>
  <c r="AI778" i="6" a="1"/>
  <c r="AI778" i="6" s="1"/>
  <c r="AH778" i="6" a="1"/>
  <c r="AH778" i="6" s="1"/>
  <c r="AG778" i="6" a="1"/>
  <c r="AG778" i="6" s="1"/>
  <c r="AF778" i="6"/>
  <c r="AF778" i="6" a="1"/>
  <c r="AE778" i="6" a="1"/>
  <c r="AE778" i="6" s="1"/>
  <c r="AD778" i="6" a="1"/>
  <c r="AD778" i="6" s="1"/>
  <c r="AC778" i="6" a="1"/>
  <c r="AC778" i="6" s="1"/>
  <c r="AB778" i="6"/>
  <c r="AB778" i="6" a="1"/>
  <c r="AA778" i="6" a="1"/>
  <c r="AA778" i="6" s="1"/>
  <c r="Z778" i="6" a="1"/>
  <c r="Z778" i="6" s="1"/>
  <c r="Y778" i="6" a="1"/>
  <c r="Y778" i="6" s="1"/>
  <c r="X778" i="6"/>
  <c r="X778" i="6" a="1"/>
  <c r="W778" i="6" a="1"/>
  <c r="W778" i="6" s="1"/>
  <c r="V778" i="6" a="1"/>
  <c r="V778" i="6" s="1"/>
  <c r="U778" i="6" a="1"/>
  <c r="U778" i="6" s="1"/>
  <c r="T778" i="6"/>
  <c r="T778" i="6" a="1"/>
  <c r="S778" i="6" a="1"/>
  <c r="S778" i="6" s="1"/>
  <c r="R778" i="6" a="1"/>
  <c r="R778" i="6" s="1"/>
  <c r="Q778" i="6" a="1"/>
  <c r="Q778" i="6" s="1"/>
  <c r="P778" i="6"/>
  <c r="P778" i="6" a="1"/>
  <c r="O778" i="6" a="1"/>
  <c r="O778" i="6" s="1"/>
  <c r="N778" i="6" a="1"/>
  <c r="N778" i="6" s="1"/>
  <c r="M778" i="6" a="1"/>
  <c r="M778" i="6" s="1"/>
  <c r="L778" i="6"/>
  <c r="L778" i="6" a="1"/>
  <c r="K778" i="6" a="1"/>
  <c r="K778" i="6" s="1"/>
  <c r="AI777" i="6" a="1"/>
  <c r="AI777" i="6" s="1"/>
  <c r="AH777" i="6"/>
  <c r="AH777" i="6" a="1"/>
  <c r="AG777" i="6" a="1"/>
  <c r="AG777" i="6" s="1"/>
  <c r="AF777" i="6" a="1"/>
  <c r="AF777" i="6" s="1"/>
  <c r="AE777" i="6" a="1"/>
  <c r="AE777" i="6" s="1"/>
  <c r="AD777" i="6"/>
  <c r="AD777" i="6" a="1"/>
  <c r="AC777" i="6" a="1"/>
  <c r="AC777" i="6" s="1"/>
  <c r="AB777" i="6" a="1"/>
  <c r="AB777" i="6" s="1"/>
  <c r="AA777" i="6" a="1"/>
  <c r="AA777" i="6" s="1"/>
  <c r="Z777" i="6"/>
  <c r="Z777" i="6" a="1"/>
  <c r="Y777" i="6" a="1"/>
  <c r="Y777" i="6" s="1"/>
  <c r="X777" i="6" a="1"/>
  <c r="X777" i="6" s="1"/>
  <c r="W777" i="6" a="1"/>
  <c r="W777" i="6" s="1"/>
  <c r="V777" i="6"/>
  <c r="V777" i="6" a="1"/>
  <c r="U777" i="6" a="1"/>
  <c r="U777" i="6" s="1"/>
  <c r="T777" i="6" a="1"/>
  <c r="T777" i="6" s="1"/>
  <c r="S777" i="6" a="1"/>
  <c r="S777" i="6" s="1"/>
  <c r="R777" i="6"/>
  <c r="R777" i="6" a="1"/>
  <c r="Q777" i="6" a="1"/>
  <c r="Q777" i="6" s="1"/>
  <c r="P777" i="6" a="1"/>
  <c r="P777" i="6" s="1"/>
  <c r="O777" i="6" a="1"/>
  <c r="O777" i="6" s="1"/>
  <c r="N777" i="6"/>
  <c r="N777" i="6" a="1"/>
  <c r="M777" i="6" a="1"/>
  <c r="M777" i="6" s="1"/>
  <c r="L777" i="6" a="1"/>
  <c r="L777" i="6" s="1"/>
  <c r="K777" i="6" a="1"/>
  <c r="K777" i="6" s="1"/>
  <c r="AI776" i="6" a="1"/>
  <c r="AI776" i="6" s="1"/>
  <c r="AH776" i="6" a="1"/>
  <c r="AH776" i="6" s="1"/>
  <c r="AG776" i="6" a="1"/>
  <c r="AG776" i="6" s="1"/>
  <c r="AF776" i="6"/>
  <c r="AF776" i="6" a="1"/>
  <c r="AE776" i="6" a="1"/>
  <c r="AE776" i="6" s="1"/>
  <c r="AD776" i="6" a="1"/>
  <c r="AD776" i="6" s="1"/>
  <c r="AC776" i="6" a="1"/>
  <c r="AC776" i="6" s="1"/>
  <c r="AB776" i="6"/>
  <c r="AB776" i="6" a="1"/>
  <c r="AA776" i="6" a="1"/>
  <c r="AA776" i="6" s="1"/>
  <c r="Z776" i="6" a="1"/>
  <c r="Z776" i="6" s="1"/>
  <c r="Y776" i="6" a="1"/>
  <c r="Y776" i="6" s="1"/>
  <c r="X776" i="6"/>
  <c r="X776" i="6" a="1"/>
  <c r="W776" i="6" a="1"/>
  <c r="W776" i="6" s="1"/>
  <c r="V776" i="6" a="1"/>
  <c r="V776" i="6" s="1"/>
  <c r="U776" i="6" a="1"/>
  <c r="U776" i="6" s="1"/>
  <c r="T776" i="6"/>
  <c r="T776" i="6" a="1"/>
  <c r="S776" i="6" a="1"/>
  <c r="S776" i="6" s="1"/>
  <c r="R776" i="6" a="1"/>
  <c r="R776" i="6" s="1"/>
  <c r="Q776" i="6" a="1"/>
  <c r="Q776" i="6" s="1"/>
  <c r="P776" i="6"/>
  <c r="P776" i="6" a="1"/>
  <c r="O776" i="6" a="1"/>
  <c r="O776" i="6" s="1"/>
  <c r="N776" i="6" a="1"/>
  <c r="N776" i="6" s="1"/>
  <c r="M776" i="6" a="1"/>
  <c r="M776" i="6" s="1"/>
  <c r="L776" i="6"/>
  <c r="L776" i="6" a="1"/>
  <c r="K776" i="6" a="1"/>
  <c r="K776" i="6" s="1"/>
  <c r="AI775" i="6" a="1"/>
  <c r="AI775" i="6" s="1"/>
  <c r="AH775" i="6"/>
  <c r="AH775" i="6" a="1"/>
  <c r="AG775" i="6" a="1"/>
  <c r="AG775" i="6" s="1"/>
  <c r="AF775" i="6" a="1"/>
  <c r="AF775" i="6" s="1"/>
  <c r="AE775" i="6" a="1"/>
  <c r="AE775" i="6" s="1"/>
  <c r="AD775" i="6"/>
  <c r="AD775" i="6" a="1"/>
  <c r="AC775" i="6" a="1"/>
  <c r="AC775" i="6" s="1"/>
  <c r="AB775" i="6" a="1"/>
  <c r="AB775" i="6" s="1"/>
  <c r="AA775" i="6" a="1"/>
  <c r="AA775" i="6" s="1"/>
  <c r="Z775" i="6"/>
  <c r="Z775" i="6" a="1"/>
  <c r="Y775" i="6" a="1"/>
  <c r="Y775" i="6" s="1"/>
  <c r="X775" i="6" a="1"/>
  <c r="X775" i="6" s="1"/>
  <c r="W775" i="6" a="1"/>
  <c r="W775" i="6" s="1"/>
  <c r="V775" i="6"/>
  <c r="V775" i="6" a="1"/>
  <c r="U775" i="6" a="1"/>
  <c r="U775" i="6" s="1"/>
  <c r="T775" i="6" a="1"/>
  <c r="T775" i="6" s="1"/>
  <c r="S775" i="6" a="1"/>
  <c r="S775" i="6" s="1"/>
  <c r="R775" i="6"/>
  <c r="R775" i="6" a="1"/>
  <c r="Q775" i="6" a="1"/>
  <c r="Q775" i="6" s="1"/>
  <c r="P775" i="6" a="1"/>
  <c r="P775" i="6" s="1"/>
  <c r="O775" i="6" a="1"/>
  <c r="O775" i="6" s="1"/>
  <c r="N775" i="6" a="1"/>
  <c r="N775" i="6" s="1"/>
  <c r="M775" i="6" a="1"/>
  <c r="M775" i="6" s="1"/>
  <c r="L775" i="6" a="1"/>
  <c r="L775" i="6" s="1"/>
  <c r="K775" i="6" a="1"/>
  <c r="K775" i="6" s="1"/>
  <c r="AI774" i="6" a="1"/>
  <c r="AI774" i="6" s="1"/>
  <c r="AH774" i="6"/>
  <c r="AH774" i="6" a="1"/>
  <c r="AG774" i="6" a="1"/>
  <c r="AG774" i="6" s="1"/>
  <c r="AF774" i="6" a="1"/>
  <c r="AF774" i="6" s="1"/>
  <c r="AE774" i="6" a="1"/>
  <c r="AE774" i="6" s="1"/>
  <c r="AD774" i="6"/>
  <c r="AD774" i="6" a="1"/>
  <c r="AC774" i="6" a="1"/>
  <c r="AC774" i="6" s="1"/>
  <c r="AB774" i="6" a="1"/>
  <c r="AB774" i="6" s="1"/>
  <c r="AA774" i="6" a="1"/>
  <c r="AA774" i="6" s="1"/>
  <c r="Z774" i="6"/>
  <c r="Z774" i="6" a="1"/>
  <c r="Y774" i="6" a="1"/>
  <c r="Y774" i="6" s="1"/>
  <c r="X774" i="6" a="1"/>
  <c r="X774" i="6" s="1"/>
  <c r="W774" i="6" a="1"/>
  <c r="W774" i="6" s="1"/>
  <c r="V774" i="6"/>
  <c r="V774" i="6" a="1"/>
  <c r="U774" i="6" a="1"/>
  <c r="U774" i="6" s="1"/>
  <c r="T774" i="6" a="1"/>
  <c r="T774" i="6" s="1"/>
  <c r="S774" i="6" a="1"/>
  <c r="S774" i="6" s="1"/>
  <c r="R774" i="6"/>
  <c r="R774" i="6" a="1"/>
  <c r="Q774" i="6" a="1"/>
  <c r="Q774" i="6" s="1"/>
  <c r="P774" i="6" a="1"/>
  <c r="P774" i="6" s="1"/>
  <c r="O774" i="6" a="1"/>
  <c r="O774" i="6" s="1"/>
  <c r="N774" i="6"/>
  <c r="N774" i="6" a="1"/>
  <c r="M774" i="6" a="1"/>
  <c r="M774" i="6" s="1"/>
  <c r="L774" i="6" a="1"/>
  <c r="L774" i="6" s="1"/>
  <c r="K774" i="6" a="1"/>
  <c r="K774" i="6" s="1"/>
  <c r="AI773" i="6" a="1"/>
  <c r="AI773" i="6" s="1"/>
  <c r="AH773" i="6" a="1"/>
  <c r="AH773" i="6" s="1"/>
  <c r="AG773" i="6" a="1"/>
  <c r="AG773" i="6" s="1"/>
  <c r="AF773" i="6"/>
  <c r="AF773" i="6" a="1"/>
  <c r="AE773" i="6" a="1"/>
  <c r="AE773" i="6" s="1"/>
  <c r="AD773" i="6" a="1"/>
  <c r="AD773" i="6" s="1"/>
  <c r="AC773" i="6" a="1"/>
  <c r="AC773" i="6" s="1"/>
  <c r="AB773" i="6"/>
  <c r="AB773" i="6" a="1"/>
  <c r="AA773" i="6" a="1"/>
  <c r="AA773" i="6" s="1"/>
  <c r="Z773" i="6" a="1"/>
  <c r="Z773" i="6" s="1"/>
  <c r="Y773" i="6" a="1"/>
  <c r="Y773" i="6" s="1"/>
  <c r="X773" i="6"/>
  <c r="X773" i="6" a="1"/>
  <c r="W773" i="6" a="1"/>
  <c r="W773" i="6" s="1"/>
  <c r="V773" i="6" a="1"/>
  <c r="V773" i="6" s="1"/>
  <c r="U773" i="6" a="1"/>
  <c r="U773" i="6" s="1"/>
  <c r="T773" i="6"/>
  <c r="T773" i="6" a="1"/>
  <c r="S773" i="6" a="1"/>
  <c r="S773" i="6" s="1"/>
  <c r="R773" i="6" a="1"/>
  <c r="R773" i="6" s="1"/>
  <c r="Q773" i="6" a="1"/>
  <c r="Q773" i="6" s="1"/>
  <c r="P773" i="6"/>
  <c r="P773" i="6" a="1"/>
  <c r="O773" i="6" a="1"/>
  <c r="O773" i="6" s="1"/>
  <c r="N773" i="6" a="1"/>
  <c r="N773" i="6" s="1"/>
  <c r="M773" i="6" a="1"/>
  <c r="M773" i="6" s="1"/>
  <c r="L773" i="6"/>
  <c r="L773" i="6" a="1"/>
  <c r="K773" i="6" a="1"/>
  <c r="K773" i="6" s="1"/>
  <c r="AI772" i="6" a="1"/>
  <c r="AI772" i="6" s="1"/>
  <c r="AH772" i="6"/>
  <c r="AH772" i="6" a="1"/>
  <c r="AG772" i="6" a="1"/>
  <c r="AG772" i="6" s="1"/>
  <c r="AF772" i="6" a="1"/>
  <c r="AF772" i="6" s="1"/>
  <c r="AE772" i="6" a="1"/>
  <c r="AE772" i="6" s="1"/>
  <c r="AD772" i="6"/>
  <c r="AD772" i="6" a="1"/>
  <c r="AC772" i="6" a="1"/>
  <c r="AC772" i="6" s="1"/>
  <c r="AB772" i="6" a="1"/>
  <c r="AB772" i="6" s="1"/>
  <c r="AA772" i="6" a="1"/>
  <c r="AA772" i="6" s="1"/>
  <c r="Z772" i="6"/>
  <c r="Z772" i="6" a="1"/>
  <c r="Y772" i="6" a="1"/>
  <c r="Y772" i="6" s="1"/>
  <c r="X772" i="6" a="1"/>
  <c r="X772" i="6" s="1"/>
  <c r="W772" i="6" a="1"/>
  <c r="W772" i="6" s="1"/>
  <c r="V772" i="6"/>
  <c r="V772" i="6" a="1"/>
  <c r="U772" i="6" a="1"/>
  <c r="U772" i="6" s="1"/>
  <c r="T772" i="6" a="1"/>
  <c r="T772" i="6" s="1"/>
  <c r="S772" i="6" a="1"/>
  <c r="S772" i="6" s="1"/>
  <c r="R772" i="6"/>
  <c r="R772" i="6" a="1"/>
  <c r="Q772" i="6" a="1"/>
  <c r="Q772" i="6" s="1"/>
  <c r="P772" i="6" a="1"/>
  <c r="P772" i="6" s="1"/>
  <c r="O772" i="6" a="1"/>
  <c r="O772" i="6" s="1"/>
  <c r="N772" i="6" a="1"/>
  <c r="N772" i="6" s="1"/>
  <c r="M772" i="6" a="1"/>
  <c r="M772" i="6" s="1"/>
  <c r="L772" i="6"/>
  <c r="L772" i="6" a="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c r="L770" i="6" a="1"/>
  <c r="K770" i="6" a="1"/>
  <c r="K770" i="6" s="1"/>
  <c r="AI769" i="6" a="1"/>
  <c r="AI769" i="6" s="1"/>
  <c r="AH769" i="6" a="1"/>
  <c r="AH769" i="6" s="1"/>
  <c r="AG769" i="6" a="1"/>
  <c r="AG769" i="6" s="1"/>
  <c r="AF769" i="6"/>
  <c r="AF769" i="6" a="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c r="P769" i="6" a="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c r="AB768" i="6" a="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c r="L768" i="6" a="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c r="P767" i="6" a="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c r="AB766" i="6" a="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c r="L766" i="6" a="1"/>
  <c r="K766" i="6" a="1"/>
  <c r="K766" i="6" s="1"/>
  <c r="AI765" i="6" a="1"/>
  <c r="AI765" i="6" s="1"/>
  <c r="AH765" i="6" a="1"/>
  <c r="AH765" i="6" s="1"/>
  <c r="AG765" i="6" a="1"/>
  <c r="AG765" i="6" s="1"/>
  <c r="AF765" i="6"/>
  <c r="AF765" i="6" a="1"/>
  <c r="AE765" i="6" a="1"/>
  <c r="AE765" i="6" s="1"/>
  <c r="AD765" i="6" a="1"/>
  <c r="AD765" i="6" s="1"/>
  <c r="AC765" i="6" a="1"/>
  <c r="AC765" i="6" s="1"/>
  <c r="AB765" i="6" a="1"/>
  <c r="AB765" i="6" s="1"/>
  <c r="AA765" i="6" a="1"/>
  <c r="AA765" i="6" s="1"/>
  <c r="Z765" i="6" a="1"/>
  <c r="Z765" i="6" s="1"/>
  <c r="Y765" i="6" a="1"/>
  <c r="Y765" i="6" s="1"/>
  <c r="X765" i="6" a="1"/>
  <c r="X765" i="6" s="1"/>
  <c r="W765" i="6" a="1"/>
  <c r="W765" i="6" s="1"/>
  <c r="V765" i="6"/>
  <c r="V765" i="6" a="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c r="Z764" i="6" a="1"/>
  <c r="Y764" i="6" a="1"/>
  <c r="Y764" i="6" s="1"/>
  <c r="X764" i="6" a="1"/>
  <c r="X764" i="6" s="1"/>
  <c r="W764" i="6" a="1"/>
  <c r="W764" i="6" s="1"/>
  <c r="V764" i="6" a="1"/>
  <c r="V764" i="6" s="1"/>
  <c r="U764" i="6" a="1"/>
  <c r="U764" i="6" s="1"/>
  <c r="T764" i="6"/>
  <c r="T764" i="6" a="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c r="AF763" i="6" a="1"/>
  <c r="AE763" i="6" a="1"/>
  <c r="AE763" i="6" s="1"/>
  <c r="AD763" i="6" a="1"/>
  <c r="AD763" i="6" s="1"/>
  <c r="AC763" i="6" a="1"/>
  <c r="AC763" i="6" s="1"/>
  <c r="AB763" i="6"/>
  <c r="AB763" i="6" a="1"/>
  <c r="AA763" i="6" a="1"/>
  <c r="AA763" i="6" s="1"/>
  <c r="Z763" i="6" a="1"/>
  <c r="Z763" i="6" s="1"/>
  <c r="Y763" i="6" a="1"/>
  <c r="Y763" i="6" s="1"/>
  <c r="X763" i="6" a="1"/>
  <c r="X763" i="6" s="1"/>
  <c r="W763" i="6" a="1"/>
  <c r="W763" i="6" s="1"/>
  <c r="V763" i="6"/>
  <c r="V763" i="6" a="1"/>
  <c r="U763" i="6" a="1"/>
  <c r="U763" i="6" s="1"/>
  <c r="T763" i="6"/>
  <c r="T763" i="6" a="1"/>
  <c r="S763" i="6" a="1"/>
  <c r="S763" i="6" s="1"/>
  <c r="R763" i="6" a="1"/>
  <c r="R763" i="6" s="1"/>
  <c r="Q763" i="6" a="1"/>
  <c r="Q763" i="6" s="1"/>
  <c r="P763" i="6" a="1"/>
  <c r="P763" i="6" s="1"/>
  <c r="O763" i="6" a="1"/>
  <c r="O763" i="6" s="1"/>
  <c r="N763" i="6" a="1"/>
  <c r="N763" i="6" s="1"/>
  <c r="M763" i="6" a="1"/>
  <c r="M763" i="6" s="1"/>
  <c r="L763" i="6"/>
  <c r="L763" i="6" a="1"/>
  <c r="K763" i="6" a="1"/>
  <c r="K763" i="6" s="1"/>
  <c r="AI762" i="6" a="1"/>
  <c r="AI762" i="6" s="1"/>
  <c r="AH762" i="6"/>
  <c r="AH762" i="6" a="1"/>
  <c r="AG762" i="6" a="1"/>
  <c r="AG762" i="6" s="1"/>
  <c r="AF762" i="6" a="1"/>
  <c r="AF762" i="6" s="1"/>
  <c r="AE762" i="6" a="1"/>
  <c r="AE762" i="6" s="1"/>
  <c r="AD762" i="6" a="1"/>
  <c r="AD762" i="6" s="1"/>
  <c r="AC762" i="6" a="1"/>
  <c r="AC762" i="6" s="1"/>
  <c r="AB762" i="6" a="1"/>
  <c r="AB762" i="6" s="1"/>
  <c r="AA762" i="6" a="1"/>
  <c r="AA762" i="6" s="1"/>
  <c r="Z762" i="6" a="1"/>
  <c r="Z762" i="6" s="1"/>
  <c r="Y762" i="6" a="1"/>
  <c r="Y762" i="6" s="1"/>
  <c r="X762" i="6"/>
  <c r="X762" i="6" a="1"/>
  <c r="W762" i="6" a="1"/>
  <c r="W762" i="6" s="1"/>
  <c r="V762" i="6" a="1"/>
  <c r="V762" i="6" s="1"/>
  <c r="U762" i="6" a="1"/>
  <c r="U762" i="6" s="1"/>
  <c r="T762" i="6" a="1"/>
  <c r="T762" i="6" s="1"/>
  <c r="S762" i="6" a="1"/>
  <c r="S762" i="6" s="1"/>
  <c r="R762" i="6"/>
  <c r="R762" i="6" a="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c r="V761" i="6" a="1"/>
  <c r="U761" i="6" a="1"/>
  <c r="U761" i="6" s="1"/>
  <c r="T761" i="6"/>
  <c r="T761" i="6" a="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c r="AF760" i="6" a="1"/>
  <c r="AE760" i="6" a="1"/>
  <c r="AE760" i="6" s="1"/>
  <c r="AD760" i="6" a="1"/>
  <c r="AD760" i="6" s="1"/>
  <c r="AC760" i="6" a="1"/>
  <c r="AC760" i="6" s="1"/>
  <c r="AB760" i="6" a="1"/>
  <c r="AB760" i="6" s="1"/>
  <c r="AA760" i="6" a="1"/>
  <c r="AA760" i="6" s="1"/>
  <c r="Z760" i="6"/>
  <c r="Z760" i="6" a="1"/>
  <c r="Y760" i="6" a="1"/>
  <c r="Y760" i="6" s="1"/>
  <c r="X760" i="6" a="1"/>
  <c r="X760" i="6" s="1"/>
  <c r="W760" i="6" a="1"/>
  <c r="W760" i="6" s="1"/>
  <c r="V760" i="6" a="1"/>
  <c r="V760" i="6" s="1"/>
  <c r="U760" i="6" a="1"/>
  <c r="U760" i="6" s="1"/>
  <c r="T760" i="6" a="1"/>
  <c r="T760" i="6" s="1"/>
  <c r="S760" i="6" a="1"/>
  <c r="S760" i="6" s="1"/>
  <c r="R760" i="6" a="1"/>
  <c r="R760" i="6" s="1"/>
  <c r="Q760" i="6" a="1"/>
  <c r="Q760" i="6" s="1"/>
  <c r="P760" i="6"/>
  <c r="P760" i="6" a="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c r="AD759" i="6" a="1"/>
  <c r="AC759" i="6" a="1"/>
  <c r="AC759" i="6" s="1"/>
  <c r="AB759" i="6"/>
  <c r="AB759" i="6" a="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c r="N759" i="6" a="1"/>
  <c r="M759" i="6" a="1"/>
  <c r="M759" i="6" s="1"/>
  <c r="L759" i="6"/>
  <c r="L759" i="6" a="1"/>
  <c r="K759" i="6" a="1"/>
  <c r="K759" i="6" s="1"/>
  <c r="AI758" i="6" a="1"/>
  <c r="AI758" i="6" s="1"/>
  <c r="AH758" i="6"/>
  <c r="AH758" i="6" a="1"/>
  <c r="AG758" i="6" a="1"/>
  <c r="AG758" i="6" s="1"/>
  <c r="AF758" i="6" a="1"/>
  <c r="AF758" i="6" s="1"/>
  <c r="AE758" i="6" a="1"/>
  <c r="AE758" i="6" s="1"/>
  <c r="AD758" i="6" a="1"/>
  <c r="AD758" i="6" s="1"/>
  <c r="AC758" i="6" a="1"/>
  <c r="AC758" i="6" s="1"/>
  <c r="AB758" i="6" a="1"/>
  <c r="AB758" i="6" s="1"/>
  <c r="AA758" i="6" a="1"/>
  <c r="AA758" i="6" s="1"/>
  <c r="Z758" i="6" a="1"/>
  <c r="Z758" i="6" s="1"/>
  <c r="Y758" i="6" a="1"/>
  <c r="Y758" i="6" s="1"/>
  <c r="X758" i="6"/>
  <c r="X758" i="6" a="1"/>
  <c r="W758" i="6" a="1"/>
  <c r="W758" i="6" s="1"/>
  <c r="V758" i="6" a="1"/>
  <c r="V758" i="6" s="1"/>
  <c r="U758" i="6" a="1"/>
  <c r="U758" i="6" s="1"/>
  <c r="T758" i="6" a="1"/>
  <c r="T758" i="6" s="1"/>
  <c r="S758" i="6" a="1"/>
  <c r="S758" i="6" s="1"/>
  <c r="R758" i="6"/>
  <c r="R758" i="6" a="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c r="AB757" i="6" a="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c r="AF756" i="6" a="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c r="T756" i="6" a="1"/>
  <c r="S756" i="6" a="1"/>
  <c r="S756" i="6" s="1"/>
  <c r="R756" i="6" a="1"/>
  <c r="R756" i="6" s="1"/>
  <c r="Q756" i="6" a="1"/>
  <c r="Q756" i="6" s="1"/>
  <c r="P756" i="6"/>
  <c r="P756" i="6" a="1"/>
  <c r="O756" i="6" a="1"/>
  <c r="O756" i="6" s="1"/>
  <c r="N756" i="6" a="1"/>
  <c r="N756" i="6" s="1"/>
  <c r="M756" i="6" a="1"/>
  <c r="M756" i="6" s="1"/>
  <c r="L756" i="6" a="1"/>
  <c r="L756" i="6" s="1"/>
  <c r="K756" i="6" a="1"/>
  <c r="K756" i="6" s="1"/>
  <c r="AI755" i="6" a="1"/>
  <c r="AI755" i="6" s="1"/>
  <c r="AH755" i="6" a="1"/>
  <c r="AH755" i="6" s="1"/>
  <c r="AG755" i="6" a="1"/>
  <c r="AG755" i="6" s="1"/>
  <c r="AF755" i="6"/>
  <c r="AF755" i="6" a="1"/>
  <c r="AE755" i="6" a="1"/>
  <c r="AE755" i="6" s="1"/>
  <c r="AD755" i="6" a="1"/>
  <c r="AD755" i="6" s="1"/>
  <c r="AC755" i="6" a="1"/>
  <c r="AC755" i="6" s="1"/>
  <c r="AB755" i="6"/>
  <c r="AB755" i="6" a="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c r="P755" i="6" a="1"/>
  <c r="O755" i="6" a="1"/>
  <c r="O755" i="6" s="1"/>
  <c r="N755" i="6" a="1"/>
  <c r="N755" i="6" s="1"/>
  <c r="M755" i="6" a="1"/>
  <c r="M755" i="6" s="1"/>
  <c r="L755" i="6"/>
  <c r="L755" i="6" a="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c r="AC733" i="6" a="1"/>
  <c r="AB733" i="6" a="1"/>
  <c r="AB733" i="6" s="1"/>
  <c r="AA733" i="6" a="1"/>
  <c r="AA733" i="6" s="1"/>
  <c r="Z733" i="6" a="1"/>
  <c r="Z733" i="6" s="1"/>
  <c r="Y733" i="6" a="1"/>
  <c r="Y733" i="6" s="1"/>
  <c r="X733" i="6" a="1"/>
  <c r="X733" i="6" s="1"/>
  <c r="W733" i="6"/>
  <c r="W733" i="6" a="1"/>
  <c r="V733" i="6" a="1"/>
  <c r="V733" i="6" s="1"/>
  <c r="U733" i="6"/>
  <c r="U733" i="6" a="1"/>
  <c r="T733" i="6" a="1"/>
  <c r="T733" i="6" s="1"/>
  <c r="S733" i="6" a="1"/>
  <c r="S733" i="6" s="1"/>
  <c r="R733" i="6" a="1"/>
  <c r="R733" i="6" s="1"/>
  <c r="Q733" i="6" a="1"/>
  <c r="Q733" i="6" s="1"/>
  <c r="P733" i="6" a="1"/>
  <c r="P733" i="6" s="1"/>
  <c r="O733" i="6"/>
  <c r="O733" i="6" a="1"/>
  <c r="N733" i="6" a="1"/>
  <c r="N733" i="6" s="1"/>
  <c r="M733" i="6"/>
  <c r="M733" i="6" a="1"/>
  <c r="L733" i="6" a="1"/>
  <c r="L733" i="6" s="1"/>
  <c r="K733" i="6" a="1"/>
  <c r="K733" i="6" s="1"/>
  <c r="AI732" i="6"/>
  <c r="AI732" i="6" a="1"/>
  <c r="AH732" i="6" a="1"/>
  <c r="AH732" i="6" s="1"/>
  <c r="AG732" i="6"/>
  <c r="AG732" i="6" a="1"/>
  <c r="AF732" i="6" a="1"/>
  <c r="AF732" i="6" s="1"/>
  <c r="AE732" i="6" a="1"/>
  <c r="AE732" i="6" s="1"/>
  <c r="AD732" i="6" a="1"/>
  <c r="AD732" i="6" s="1"/>
  <c r="AC732" i="6" a="1"/>
  <c r="AC732" i="6" s="1"/>
  <c r="AB732" i="6" a="1"/>
  <c r="AB732" i="6" s="1"/>
  <c r="AA732" i="6"/>
  <c r="AA732" i="6" a="1"/>
  <c r="Z732" i="6" a="1"/>
  <c r="Z732" i="6" s="1"/>
  <c r="Y732" i="6"/>
  <c r="Y732" i="6" a="1"/>
  <c r="X732" i="6" a="1"/>
  <c r="X732" i="6" s="1"/>
  <c r="W732" i="6" a="1"/>
  <c r="W732" i="6" s="1"/>
  <c r="V732" i="6" a="1"/>
  <c r="V732" i="6" s="1"/>
  <c r="U732" i="6" a="1"/>
  <c r="U732" i="6" s="1"/>
  <c r="T732" i="6" a="1"/>
  <c r="T732" i="6" s="1"/>
  <c r="S732" i="6"/>
  <c r="S732" i="6" a="1"/>
  <c r="R732" i="6" a="1"/>
  <c r="R732" i="6" s="1"/>
  <c r="Q732" i="6" a="1"/>
  <c r="Q732" i="6" s="1"/>
  <c r="P732" i="6" a="1"/>
  <c r="P732" i="6" s="1"/>
  <c r="O732" i="6" a="1"/>
  <c r="O732" i="6" s="1"/>
  <c r="N732" i="6" a="1"/>
  <c r="N732" i="6" s="1"/>
  <c r="M732" i="6" a="1"/>
  <c r="M732" i="6" s="1"/>
  <c r="L732" i="6" a="1"/>
  <c r="L732" i="6" s="1"/>
  <c r="K732" i="6" a="1"/>
  <c r="K732" i="6" s="1"/>
  <c r="AI731" i="6"/>
  <c r="AI731" i="6" a="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c r="W731" i="6" a="1"/>
  <c r="V731" i="6" a="1"/>
  <c r="V731" i="6" s="1"/>
  <c r="U731" i="6" a="1"/>
  <c r="U731" i="6" s="1"/>
  <c r="T731" i="6" a="1"/>
  <c r="T731" i="6" s="1"/>
  <c r="S731" i="6"/>
  <c r="S731" i="6" a="1"/>
  <c r="R731" i="6" a="1"/>
  <c r="R731" i="6" s="1"/>
  <c r="Q731" i="6" a="1"/>
  <c r="Q731" i="6" s="1"/>
  <c r="P731" i="6" a="1"/>
  <c r="P731" i="6" s="1"/>
  <c r="O731" i="6" a="1"/>
  <c r="O731" i="6" s="1"/>
  <c r="N731" i="6" a="1"/>
  <c r="N731" i="6" s="1"/>
  <c r="M731" i="6" a="1"/>
  <c r="M731" i="6" s="1"/>
  <c r="L731" i="6" a="1"/>
  <c r="L731" i="6" s="1"/>
  <c r="K731" i="6" a="1"/>
  <c r="K731" i="6" s="1"/>
  <c r="AI730" i="6"/>
  <c r="AI730" i="6" a="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c r="W730" i="6" a="1"/>
  <c r="V730" i="6" a="1"/>
  <c r="V730" i="6" s="1"/>
  <c r="U730" i="6" a="1"/>
  <c r="U730" i="6" s="1"/>
  <c r="T730" i="6" a="1"/>
  <c r="T730" i="6" s="1"/>
  <c r="S730" i="6"/>
  <c r="S730" i="6" a="1"/>
  <c r="R730" i="6" a="1"/>
  <c r="R730" i="6" s="1"/>
  <c r="Q730" i="6" a="1"/>
  <c r="Q730" i="6" s="1"/>
  <c r="P730" i="6" a="1"/>
  <c r="P730" i="6" s="1"/>
  <c r="O730" i="6" a="1"/>
  <c r="O730" i="6" s="1"/>
  <c r="N730" i="6" a="1"/>
  <c r="N730" i="6" s="1"/>
  <c r="M730" i="6" a="1"/>
  <c r="M730" i="6" s="1"/>
  <c r="L730" i="6" a="1"/>
  <c r="L730" i="6" s="1"/>
  <c r="K730" i="6" a="1"/>
  <c r="K730" i="6" s="1"/>
  <c r="AI729" i="6"/>
  <c r="AI729" i="6" a="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c r="W729" i="6" a="1"/>
  <c r="V729" i="6" a="1"/>
  <c r="V729" i="6" s="1"/>
  <c r="U729" i="6" a="1"/>
  <c r="U729" i="6" s="1"/>
  <c r="T729" i="6" a="1"/>
  <c r="T729" i="6" s="1"/>
  <c r="S729" i="6"/>
  <c r="S729" i="6" a="1"/>
  <c r="R729" i="6" a="1"/>
  <c r="R729" i="6" s="1"/>
  <c r="Q729" i="6" a="1"/>
  <c r="Q729" i="6" s="1"/>
  <c r="P729" i="6" a="1"/>
  <c r="P729" i="6" s="1"/>
  <c r="O729" i="6" a="1"/>
  <c r="O729" i="6" s="1"/>
  <c r="N729" i="6" a="1"/>
  <c r="N729" i="6" s="1"/>
  <c r="M729" i="6" a="1"/>
  <c r="M729" i="6" s="1"/>
  <c r="L729" i="6" a="1"/>
  <c r="L729" i="6" s="1"/>
  <c r="K729" i="6" a="1"/>
  <c r="K729" i="6" s="1"/>
  <c r="AI728" i="6"/>
  <c r="AI728" i="6" a="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c r="W728" i="6" a="1"/>
  <c r="V728" i="6" a="1"/>
  <c r="V728" i="6" s="1"/>
  <c r="U728" i="6" a="1"/>
  <c r="U728" i="6" s="1"/>
  <c r="T728" i="6" a="1"/>
  <c r="T728" i="6" s="1"/>
  <c r="S728" i="6"/>
  <c r="S728" i="6" a="1"/>
  <c r="R728" i="6" a="1"/>
  <c r="R728" i="6" s="1"/>
  <c r="Q728" i="6" a="1"/>
  <c r="Q728" i="6" s="1"/>
  <c r="P728" i="6" a="1"/>
  <c r="P728" i="6" s="1"/>
  <c r="O728" i="6" a="1"/>
  <c r="O728" i="6" s="1"/>
  <c r="N728" i="6" a="1"/>
  <c r="N728" i="6" s="1"/>
  <c r="M728" i="6" a="1"/>
  <c r="M728" i="6" s="1"/>
  <c r="L728" i="6" a="1"/>
  <c r="L728" i="6" s="1"/>
  <c r="K728" i="6" a="1"/>
  <c r="K728" i="6" s="1"/>
  <c r="AI727" i="6"/>
  <c r="AI727" i="6" a="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c r="W727" i="6" a="1"/>
  <c r="V727" i="6" a="1"/>
  <c r="V727" i="6" s="1"/>
  <c r="U727" i="6" a="1"/>
  <c r="U727" i="6" s="1"/>
  <c r="T727" i="6" a="1"/>
  <c r="T727" i="6" s="1"/>
  <c r="S727" i="6"/>
  <c r="S727" i="6" a="1"/>
  <c r="R727" i="6" a="1"/>
  <c r="R727" i="6" s="1"/>
  <c r="Q727" i="6" a="1"/>
  <c r="Q727" i="6" s="1"/>
  <c r="P727" i="6" a="1"/>
  <c r="P727" i="6" s="1"/>
  <c r="O727" i="6" a="1"/>
  <c r="O727" i="6" s="1"/>
  <c r="N727" i="6" a="1"/>
  <c r="N727" i="6" s="1"/>
  <c r="M727" i="6" a="1"/>
  <c r="M727" i="6" s="1"/>
  <c r="L727" i="6" a="1"/>
  <c r="L727" i="6" s="1"/>
  <c r="K727" i="6" a="1"/>
  <c r="K727" i="6" s="1"/>
  <c r="AI726" i="6"/>
  <c r="AI726" i="6" a="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c r="W726" i="6" a="1"/>
  <c r="V726" i="6" a="1"/>
  <c r="V726" i="6" s="1"/>
  <c r="U726" i="6" a="1"/>
  <c r="U726" i="6" s="1"/>
  <c r="T726" i="6" a="1"/>
  <c r="T726" i="6" s="1"/>
  <c r="S726" i="6"/>
  <c r="S726" i="6" a="1"/>
  <c r="R726" i="6" a="1"/>
  <c r="R726" i="6" s="1"/>
  <c r="Q726" i="6" a="1"/>
  <c r="Q726" i="6" s="1"/>
  <c r="P726" i="6" a="1"/>
  <c r="P726" i="6" s="1"/>
  <c r="O726" i="6" a="1"/>
  <c r="O726" i="6" s="1"/>
  <c r="N726" i="6" a="1"/>
  <c r="N726" i="6" s="1"/>
  <c r="M726" i="6" a="1"/>
  <c r="M726" i="6" s="1"/>
  <c r="L726" i="6" a="1"/>
  <c r="L726" i="6" s="1"/>
  <c r="K726" i="6" a="1"/>
  <c r="K726" i="6" s="1"/>
  <c r="AI725" i="6"/>
  <c r="AI725" i="6" a="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c r="W725" i="6" a="1"/>
  <c r="V725" i="6" a="1"/>
  <c r="V725" i="6" s="1"/>
  <c r="U725" i="6" a="1"/>
  <c r="U725" i="6" s="1"/>
  <c r="T725" i="6" a="1"/>
  <c r="T725" i="6" s="1"/>
  <c r="S725" i="6"/>
  <c r="S725" i="6" a="1"/>
  <c r="R725" i="6" a="1"/>
  <c r="R725" i="6" s="1"/>
  <c r="Q725" i="6" a="1"/>
  <c r="Q725" i="6" s="1"/>
  <c r="P725" i="6" a="1"/>
  <c r="P725" i="6" s="1"/>
  <c r="O725" i="6" a="1"/>
  <c r="O725" i="6" s="1"/>
  <c r="N725" i="6" a="1"/>
  <c r="N725" i="6" s="1"/>
  <c r="M725" i="6" a="1"/>
  <c r="M725" i="6" s="1"/>
  <c r="L725" i="6" a="1"/>
  <c r="L725" i="6" s="1"/>
  <c r="K725" i="6" a="1"/>
  <c r="K725" i="6" s="1"/>
  <c r="AI724" i="6"/>
  <c r="AI724" i="6" a="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c r="W724" i="6" a="1"/>
  <c r="V724" i="6" a="1"/>
  <c r="V724" i="6" s="1"/>
  <c r="U724" i="6" a="1"/>
  <c r="U724" i="6" s="1"/>
  <c r="T724" i="6" a="1"/>
  <c r="T724" i="6" s="1"/>
  <c r="S724" i="6"/>
  <c r="S724" i="6" a="1"/>
  <c r="R724" i="6" a="1"/>
  <c r="R724" i="6" s="1"/>
  <c r="Q724" i="6" a="1"/>
  <c r="Q724" i="6" s="1"/>
  <c r="P724" i="6" a="1"/>
  <c r="P724" i="6" s="1"/>
  <c r="O724" i="6" a="1"/>
  <c r="O724" i="6" s="1"/>
  <c r="N724" i="6" a="1"/>
  <c r="N724" i="6" s="1"/>
  <c r="M724" i="6" a="1"/>
  <c r="M724" i="6" s="1"/>
  <c r="L724" i="6" a="1"/>
  <c r="L724" i="6" s="1"/>
  <c r="K724" i="6" a="1"/>
  <c r="K724" i="6" s="1"/>
  <c r="AI723" i="6"/>
  <c r="AI723" i="6" a="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c r="W723" i="6" a="1"/>
  <c r="V723" i="6" a="1"/>
  <c r="V723" i="6" s="1"/>
  <c r="U723" i="6" a="1"/>
  <c r="U723" i="6" s="1"/>
  <c r="T723" i="6" a="1"/>
  <c r="T723" i="6" s="1"/>
  <c r="S723" i="6"/>
  <c r="S723" i="6" a="1"/>
  <c r="R723" i="6" a="1"/>
  <c r="R723" i="6" s="1"/>
  <c r="Q723" i="6" a="1"/>
  <c r="Q723" i="6" s="1"/>
  <c r="P723" i="6" a="1"/>
  <c r="P723" i="6" s="1"/>
  <c r="O723" i="6" a="1"/>
  <c r="O723" i="6" s="1"/>
  <c r="N723" i="6" a="1"/>
  <c r="N723" i="6" s="1"/>
  <c r="M723" i="6" a="1"/>
  <c r="M723" i="6" s="1"/>
  <c r="L723" i="6" a="1"/>
  <c r="L723" i="6" s="1"/>
  <c r="K723" i="6" a="1"/>
  <c r="K723" i="6" s="1"/>
  <c r="AI722" i="6"/>
  <c r="AI722" i="6" a="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c r="W722" i="6" a="1"/>
  <c r="V722" i="6" a="1"/>
  <c r="V722" i="6" s="1"/>
  <c r="U722" i="6" a="1"/>
  <c r="U722" i="6" s="1"/>
  <c r="T722" i="6" a="1"/>
  <c r="T722" i="6" s="1"/>
  <c r="S722" i="6"/>
  <c r="S722" i="6" a="1"/>
  <c r="R722" i="6" a="1"/>
  <c r="R722" i="6" s="1"/>
  <c r="Q722" i="6" a="1"/>
  <c r="Q722" i="6" s="1"/>
  <c r="P722" i="6" a="1"/>
  <c r="P722" i="6" s="1"/>
  <c r="O722" i="6" a="1"/>
  <c r="O722" i="6" s="1"/>
  <c r="N722" i="6" a="1"/>
  <c r="N722" i="6" s="1"/>
  <c r="M722" i="6" a="1"/>
  <c r="M722" i="6" s="1"/>
  <c r="L722" i="6" a="1"/>
  <c r="L722" i="6" s="1"/>
  <c r="K722" i="6" a="1"/>
  <c r="K722" i="6" s="1"/>
  <c r="AI721" i="6"/>
  <c r="AI721" i="6" a="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c r="W721" i="6" a="1"/>
  <c r="V721" i="6" a="1"/>
  <c r="V721" i="6" s="1"/>
  <c r="U721" i="6" a="1"/>
  <c r="U721" i="6" s="1"/>
  <c r="T721" i="6" a="1"/>
  <c r="T721" i="6" s="1"/>
  <c r="S721" i="6"/>
  <c r="S721" i="6" a="1"/>
  <c r="R721" i="6" a="1"/>
  <c r="R721" i="6" s="1"/>
  <c r="Q721" i="6" a="1"/>
  <c r="Q721" i="6" s="1"/>
  <c r="P721" i="6" a="1"/>
  <c r="P721" i="6" s="1"/>
  <c r="O721" i="6" a="1"/>
  <c r="O721" i="6" s="1"/>
  <c r="N721" i="6" a="1"/>
  <c r="N721" i="6" s="1"/>
  <c r="M721" i="6" a="1"/>
  <c r="M721" i="6" s="1"/>
  <c r="L721" i="6" a="1"/>
  <c r="L721" i="6" s="1"/>
  <c r="K721" i="6" a="1"/>
  <c r="K721" i="6" s="1"/>
  <c r="AI720" i="6"/>
  <c r="AI720" i="6" a="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c r="W720" i="6" a="1"/>
  <c r="V720" i="6" a="1"/>
  <c r="V720" i="6" s="1"/>
  <c r="U720" i="6" a="1"/>
  <c r="U720" i="6" s="1"/>
  <c r="T720" i="6" a="1"/>
  <c r="T720" i="6" s="1"/>
  <c r="S720" i="6"/>
  <c r="S720" i="6" a="1"/>
  <c r="R720" i="6" a="1"/>
  <c r="R720" i="6" s="1"/>
  <c r="Q720" i="6" a="1"/>
  <c r="Q720" i="6" s="1"/>
  <c r="P720" i="6" a="1"/>
  <c r="P720" i="6" s="1"/>
  <c r="O720" i="6" a="1"/>
  <c r="O720" i="6" s="1"/>
  <c r="N720" i="6" a="1"/>
  <c r="N720" i="6" s="1"/>
  <c r="M720" i="6" a="1"/>
  <c r="M720" i="6" s="1"/>
  <c r="L720" i="6" a="1"/>
  <c r="L720" i="6" s="1"/>
  <c r="K720" i="6" a="1"/>
  <c r="K720" i="6" s="1"/>
  <c r="AI719" i="6"/>
  <c r="AI719" i="6" a="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c r="W719" i="6" a="1"/>
  <c r="V719" i="6" a="1"/>
  <c r="V719" i="6" s="1"/>
  <c r="U719" i="6" a="1"/>
  <c r="U719" i="6" s="1"/>
  <c r="T719" i="6" a="1"/>
  <c r="T719" i="6" s="1"/>
  <c r="S719" i="6"/>
  <c r="S719" i="6" a="1"/>
  <c r="R719" i="6" a="1"/>
  <c r="R719" i="6" s="1"/>
  <c r="Q719" i="6" a="1"/>
  <c r="Q719" i="6" s="1"/>
  <c r="P719" i="6" a="1"/>
  <c r="P719" i="6" s="1"/>
  <c r="O719" i="6" a="1"/>
  <c r="O719" i="6" s="1"/>
  <c r="N719" i="6" a="1"/>
  <c r="N719" i="6" s="1"/>
  <c r="M719" i="6" a="1"/>
  <c r="M719" i="6" s="1"/>
  <c r="L719" i="6" a="1"/>
  <c r="L719" i="6" s="1"/>
  <c r="K719" i="6" a="1"/>
  <c r="K719" i="6" s="1"/>
  <c r="AI718" i="6"/>
  <c r="AI718" i="6" a="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c r="W718" i="6" a="1"/>
  <c r="V718" i="6" a="1"/>
  <c r="V718" i="6" s="1"/>
  <c r="U718" i="6" a="1"/>
  <c r="U718" i="6" s="1"/>
  <c r="T718" i="6" a="1"/>
  <c r="T718" i="6" s="1"/>
  <c r="S718" i="6"/>
  <c r="S718" i="6" a="1"/>
  <c r="R718" i="6" a="1"/>
  <c r="R718" i="6" s="1"/>
  <c r="Q718" i="6" a="1"/>
  <c r="Q718" i="6" s="1"/>
  <c r="P718" i="6" a="1"/>
  <c r="P718" i="6" s="1"/>
  <c r="O718" i="6" a="1"/>
  <c r="O718" i="6" s="1"/>
  <c r="N718" i="6" a="1"/>
  <c r="N718" i="6" s="1"/>
  <c r="M718" i="6" a="1"/>
  <c r="M718" i="6" s="1"/>
  <c r="L718" i="6" a="1"/>
  <c r="L718" i="6" s="1"/>
  <c r="K718" i="6" a="1"/>
  <c r="K718" i="6" s="1"/>
  <c r="AI717" i="6"/>
  <c r="AI717" i="6" a="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c r="W717" i="6" a="1"/>
  <c r="V717" i="6" a="1"/>
  <c r="V717" i="6" s="1"/>
  <c r="U717" i="6" a="1"/>
  <c r="U717" i="6" s="1"/>
  <c r="T717" i="6" a="1"/>
  <c r="T717" i="6" s="1"/>
  <c r="S717" i="6"/>
  <c r="S717" i="6" a="1"/>
  <c r="R717" i="6" a="1"/>
  <c r="R717" i="6" s="1"/>
  <c r="Q717" i="6" a="1"/>
  <c r="Q717" i="6" s="1"/>
  <c r="P717" i="6" a="1"/>
  <c r="P717" i="6" s="1"/>
  <c r="O717" i="6" a="1"/>
  <c r="O717" i="6" s="1"/>
  <c r="N717" i="6" a="1"/>
  <c r="N717" i="6" s="1"/>
  <c r="M717" i="6" a="1"/>
  <c r="M717" i="6" s="1"/>
  <c r="L717" i="6" a="1"/>
  <c r="L717" i="6" s="1"/>
  <c r="K717" i="6" a="1"/>
  <c r="K717" i="6" s="1"/>
  <c r="AI716" i="6"/>
  <c r="AI716" i="6" a="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c r="W716" i="6" a="1"/>
  <c r="V716" i="6" a="1"/>
  <c r="V716" i="6" s="1"/>
  <c r="U716" i="6" a="1"/>
  <c r="U716" i="6" s="1"/>
  <c r="T716" i="6" a="1"/>
  <c r="T716" i="6" s="1"/>
  <c r="S716" i="6"/>
  <c r="S716" i="6" a="1"/>
  <c r="R716" i="6" a="1"/>
  <c r="R716" i="6" s="1"/>
  <c r="Q716" i="6" a="1"/>
  <c r="Q716" i="6" s="1"/>
  <c r="P716" i="6" a="1"/>
  <c r="P716" i="6" s="1"/>
  <c r="O716" i="6" a="1"/>
  <c r="O716" i="6" s="1"/>
  <c r="N716" i="6" a="1"/>
  <c r="N716" i="6" s="1"/>
  <c r="M716" i="6" a="1"/>
  <c r="M716" i="6" s="1"/>
  <c r="L716" i="6" a="1"/>
  <c r="L716" i="6" s="1"/>
  <c r="K716" i="6" a="1"/>
  <c r="K716" i="6" s="1"/>
  <c r="AI715" i="6"/>
  <c r="AI715" i="6" a="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c r="W715" i="6" a="1"/>
  <c r="V715" i="6" a="1"/>
  <c r="V715" i="6" s="1"/>
  <c r="U715" i="6" a="1"/>
  <c r="U715" i="6" s="1"/>
  <c r="T715" i="6" a="1"/>
  <c r="T715" i="6" s="1"/>
  <c r="S715" i="6"/>
  <c r="S715" i="6" a="1"/>
  <c r="R715" i="6" a="1"/>
  <c r="R715" i="6" s="1"/>
  <c r="Q715" i="6" a="1"/>
  <c r="Q715" i="6" s="1"/>
  <c r="P715" i="6" a="1"/>
  <c r="P715" i="6" s="1"/>
  <c r="O715" i="6" a="1"/>
  <c r="O715" i="6" s="1"/>
  <c r="N715" i="6" a="1"/>
  <c r="N715" i="6" s="1"/>
  <c r="M715" i="6" a="1"/>
  <c r="M715" i="6" s="1"/>
  <c r="L715" i="6" a="1"/>
  <c r="L715" i="6" s="1"/>
  <c r="K715" i="6" a="1"/>
  <c r="K715" i="6" s="1"/>
  <c r="AI714" i="6"/>
  <c r="AI714" i="6" a="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c r="W714" i="6" a="1"/>
  <c r="V714" i="6" a="1"/>
  <c r="V714" i="6" s="1"/>
  <c r="U714" i="6" a="1"/>
  <c r="U714" i="6" s="1"/>
  <c r="T714" i="6" a="1"/>
  <c r="T714" i="6" s="1"/>
  <c r="S714" i="6"/>
  <c r="S714" i="6" a="1"/>
  <c r="R714" i="6" a="1"/>
  <c r="R714" i="6" s="1"/>
  <c r="Q714" i="6" a="1"/>
  <c r="Q714" i="6" s="1"/>
  <c r="P714" i="6" a="1"/>
  <c r="P714" i="6" s="1"/>
  <c r="O714" i="6" a="1"/>
  <c r="O714" i="6" s="1"/>
  <c r="N714" i="6" a="1"/>
  <c r="N714" i="6" s="1"/>
  <c r="M714" i="6" a="1"/>
  <c r="M714" i="6" s="1"/>
  <c r="L714" i="6" a="1"/>
  <c r="L714" i="6" s="1"/>
  <c r="K714" i="6" a="1"/>
  <c r="K714" i="6" s="1"/>
  <c r="AI713" i="6"/>
  <c r="AI713" i="6" a="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c r="W713" i="6" a="1"/>
  <c r="V713" i="6" a="1"/>
  <c r="V713" i="6" s="1"/>
  <c r="U713" i="6" a="1"/>
  <c r="U713" i="6" s="1"/>
  <c r="T713" i="6" a="1"/>
  <c r="T713" i="6" s="1"/>
  <c r="S713" i="6"/>
  <c r="S713" i="6" a="1"/>
  <c r="R713" i="6" a="1"/>
  <c r="R713" i="6" s="1"/>
  <c r="Q713" i="6" a="1"/>
  <c r="Q713" i="6" s="1"/>
  <c r="P713" i="6" a="1"/>
  <c r="P713" i="6" s="1"/>
  <c r="O713" i="6" a="1"/>
  <c r="O713" i="6" s="1"/>
  <c r="N713" i="6" a="1"/>
  <c r="N713" i="6" s="1"/>
  <c r="M713" i="6" a="1"/>
  <c r="M713" i="6" s="1"/>
  <c r="L713" i="6" a="1"/>
  <c r="L713" i="6" s="1"/>
  <c r="K713" i="6" a="1"/>
  <c r="K713" i="6" s="1"/>
  <c r="AI712" i="6"/>
  <c r="AI712" i="6" a="1"/>
  <c r="AH712" i="6" a="1"/>
  <c r="AH712" i="6" s="1"/>
  <c r="AG712" i="6" a="1"/>
  <c r="AG712" i="6" s="1"/>
  <c r="AF712" i="6" a="1"/>
  <c r="AF712" i="6" s="1"/>
  <c r="AE712" i="6" a="1"/>
  <c r="AE712" i="6" s="1"/>
  <c r="AD712" i="6" a="1"/>
  <c r="AD712" i="6" s="1"/>
  <c r="AC712" i="6"/>
  <c r="AC712" i="6" a="1"/>
  <c r="AB712" i="6" a="1"/>
  <c r="AB712" i="6" s="1"/>
  <c r="AA712" i="6" a="1"/>
  <c r="AA712" i="6" s="1"/>
  <c r="Z712" i="6" a="1"/>
  <c r="Z712" i="6" s="1"/>
  <c r="Y712" i="6" a="1"/>
  <c r="Y712" i="6" s="1"/>
  <c r="X712" i="6" a="1"/>
  <c r="X712" i="6" s="1"/>
  <c r="W712" i="6"/>
  <c r="W712" i="6" a="1"/>
  <c r="V712" i="6" a="1"/>
  <c r="V712" i="6" s="1"/>
  <c r="U712" i="6" a="1"/>
  <c r="U712" i="6" s="1"/>
  <c r="T712" i="6" a="1"/>
  <c r="T712" i="6" s="1"/>
  <c r="S712" i="6"/>
  <c r="S712" i="6" a="1"/>
  <c r="R712" i="6" a="1"/>
  <c r="R712" i="6" s="1"/>
  <c r="Q712" i="6" a="1"/>
  <c r="Q712" i="6" s="1"/>
  <c r="P712" i="6" a="1"/>
  <c r="P712" i="6" s="1"/>
  <c r="O712" i="6" a="1"/>
  <c r="O712" i="6" s="1"/>
  <c r="N712" i="6" a="1"/>
  <c r="N712" i="6" s="1"/>
  <c r="M712" i="6"/>
  <c r="M712" i="6" a="1"/>
  <c r="L712" i="6" a="1"/>
  <c r="L712" i="6" s="1"/>
  <c r="K712" i="6" a="1"/>
  <c r="K712" i="6" s="1"/>
  <c r="AI711" i="6"/>
  <c r="AI711" i="6" a="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c r="S711" i="6" a="1"/>
  <c r="R711" i="6" a="1"/>
  <c r="R711" i="6" s="1"/>
  <c r="Q711" i="6" a="1"/>
  <c r="Q711" i="6" s="1"/>
  <c r="P711" i="6" a="1"/>
  <c r="P711" i="6" s="1"/>
  <c r="O711" i="6" a="1"/>
  <c r="O711" i="6" s="1"/>
  <c r="N711" i="6" a="1"/>
  <c r="N711" i="6" s="1"/>
  <c r="M711" i="6" a="1"/>
  <c r="M711" i="6" s="1"/>
  <c r="L711" i="6" a="1"/>
  <c r="L711" i="6" s="1"/>
  <c r="K711" i="6" a="1"/>
  <c r="K711" i="6" s="1"/>
  <c r="AI710" i="6"/>
  <c r="AI710" i="6" a="1"/>
  <c r="AH710" i="6" a="1"/>
  <c r="AH710" i="6" s="1"/>
  <c r="AG710" i="6"/>
  <c r="AG710" i="6" a="1"/>
  <c r="AF710" i="6" a="1"/>
  <c r="AF710" i="6" s="1"/>
  <c r="AE710" i="6"/>
  <c r="AE710" i="6" a="1"/>
  <c r="AD710" i="6" a="1"/>
  <c r="AD710" i="6" s="1"/>
  <c r="AC710" i="6"/>
  <c r="AC710" i="6" a="1"/>
  <c r="AB710" i="6" a="1"/>
  <c r="AB710" i="6" s="1"/>
  <c r="AA710" i="6"/>
  <c r="AA710" i="6" a="1"/>
  <c r="Z710" i="6" a="1"/>
  <c r="Z710" i="6" s="1"/>
  <c r="Y710" i="6"/>
  <c r="Y710" i="6" a="1"/>
  <c r="X710" i="6" a="1"/>
  <c r="X710" i="6" s="1"/>
  <c r="W710" i="6" a="1"/>
  <c r="W710" i="6" s="1"/>
  <c r="V710" i="6"/>
  <c r="V710" i="6" a="1"/>
  <c r="U710" i="6" a="1"/>
  <c r="U710" i="6" s="1"/>
  <c r="T710" i="6"/>
  <c r="T710" i="6" a="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c r="S686" i="6" a="1"/>
  <c r="R686" i="6" a="1"/>
  <c r="R686" i="6" s="1"/>
  <c r="Q686" i="6"/>
  <c r="Q686" i="6" a="1"/>
  <c r="P686" i="6" a="1"/>
  <c r="P686" i="6" s="1"/>
  <c r="O686" i="6" a="1"/>
  <c r="O686" i="6" s="1"/>
  <c r="N686" i="6" a="1"/>
  <c r="N686" i="6" s="1"/>
  <c r="M686" i="6" a="1"/>
  <c r="M686" i="6" s="1"/>
  <c r="L686" i="6" a="1"/>
  <c r="L686" i="6" s="1"/>
  <c r="K686" i="6"/>
  <c r="K686" i="6" a="1"/>
  <c r="AI685" i="6" a="1"/>
  <c r="AI685" i="6" s="1"/>
  <c r="AH685" i="6" a="1"/>
  <c r="AH685" i="6" s="1"/>
  <c r="AG685" i="6"/>
  <c r="AG685" i="6" a="1"/>
  <c r="AF685" i="6" a="1"/>
  <c r="AF685" i="6" s="1"/>
  <c r="AE685" i="6"/>
  <c r="AE685" i="6" a="1"/>
  <c r="AD685" i="6" a="1"/>
  <c r="AD685" i="6" s="1"/>
  <c r="AC685" i="6"/>
  <c r="AC685" i="6" a="1"/>
  <c r="AB685" i="6" a="1"/>
  <c r="AB685" i="6" s="1"/>
  <c r="AA685" i="6" a="1"/>
  <c r="AA685" i="6" s="1"/>
  <c r="Z685" i="6" a="1"/>
  <c r="Z685" i="6" s="1"/>
  <c r="Y685" i="6"/>
  <c r="Y685" i="6" a="1"/>
  <c r="X685" i="6" a="1"/>
  <c r="X685" i="6" s="1"/>
  <c r="W685" i="6"/>
  <c r="W685" i="6" a="1"/>
  <c r="V685" i="6" a="1"/>
  <c r="V685" i="6" s="1"/>
  <c r="U685" i="6"/>
  <c r="U685" i="6" a="1"/>
  <c r="T685" i="6" a="1"/>
  <c r="T685" i="6" s="1"/>
  <c r="S685" i="6" a="1"/>
  <c r="S685" i="6" s="1"/>
  <c r="R685" i="6" a="1"/>
  <c r="R685" i="6" s="1"/>
  <c r="Q685" i="6" a="1"/>
  <c r="Q685" i="6" s="1"/>
  <c r="P685" i="6" a="1"/>
  <c r="P685" i="6" s="1"/>
  <c r="O685" i="6"/>
  <c r="O685" i="6" a="1"/>
  <c r="N685" i="6" a="1"/>
  <c r="N685" i="6" s="1"/>
  <c r="M685" i="6"/>
  <c r="M685" i="6" a="1"/>
  <c r="L685" i="6" a="1"/>
  <c r="L685" i="6" s="1"/>
  <c r="K685" i="6" a="1"/>
  <c r="K685" i="6" s="1"/>
  <c r="AI684" i="6"/>
  <c r="AI684" i="6" a="1"/>
  <c r="AH684" i="6" a="1"/>
  <c r="AH684" i="6" s="1"/>
  <c r="AG684" i="6"/>
  <c r="AG684" i="6" a="1"/>
  <c r="AF684" i="6" a="1"/>
  <c r="AF684" i="6" s="1"/>
  <c r="AE684" i="6" a="1"/>
  <c r="AE684" i="6" s="1"/>
  <c r="AD684" i="6" a="1"/>
  <c r="AD684" i="6" s="1"/>
  <c r="AC684" i="6"/>
  <c r="AC684" i="6" a="1"/>
  <c r="AB684" i="6" a="1"/>
  <c r="AB684" i="6" s="1"/>
  <c r="AA684" i="6"/>
  <c r="AA684" i="6" a="1"/>
  <c r="Z684" i="6" a="1"/>
  <c r="Z684" i="6" s="1"/>
  <c r="Y684" i="6"/>
  <c r="Y684" i="6" a="1"/>
  <c r="X684" i="6" a="1"/>
  <c r="X684" i="6" s="1"/>
  <c r="W684" i="6" a="1"/>
  <c r="W684" i="6" s="1"/>
  <c r="V684" i="6" a="1"/>
  <c r="V684" i="6" s="1"/>
  <c r="U684" i="6"/>
  <c r="U684" i="6" a="1"/>
  <c r="T684" i="6" a="1"/>
  <c r="T684" i="6" s="1"/>
  <c r="S684" i="6"/>
  <c r="S684" i="6" a="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c r="AC649" i="6" a="1"/>
  <c r="AB649" i="6" a="1"/>
  <c r="AB649" i="6" s="1"/>
  <c r="AA649" i="6" a="1"/>
  <c r="AA649" i="6" s="1"/>
  <c r="Z649" i="6" a="1"/>
  <c r="Z649" i="6" s="1"/>
  <c r="Y649" i="6" a="1"/>
  <c r="Y649" i="6" s="1"/>
  <c r="X649" i="6" a="1"/>
  <c r="X649" i="6" s="1"/>
  <c r="W649" i="6"/>
  <c r="W649" i="6" a="1"/>
  <c r="V649" i="6" a="1"/>
  <c r="V649" i="6" s="1"/>
  <c r="U649" i="6" a="1"/>
  <c r="U649" i="6" s="1"/>
  <c r="T649" i="6" a="1"/>
  <c r="T649" i="6" s="1"/>
  <c r="S649" i="6" a="1"/>
  <c r="S649" i="6" s="1"/>
  <c r="R649" i="6" a="1"/>
  <c r="R649" i="6" s="1"/>
  <c r="Q649" i="6"/>
  <c r="Q649" i="6" a="1"/>
  <c r="P649" i="6" a="1"/>
  <c r="P649" i="6" s="1"/>
  <c r="O649" i="6" a="1"/>
  <c r="O649" i="6" s="1"/>
  <c r="N649" i="6" a="1"/>
  <c r="N649" i="6" s="1"/>
  <c r="M649" i="6" a="1"/>
  <c r="M649" i="6" s="1"/>
  <c r="L649" i="6" a="1"/>
  <c r="L649" i="6" s="1"/>
  <c r="K649" i="6" a="1"/>
  <c r="K649" i="6" s="1"/>
  <c r="AI648" i="6" a="1"/>
  <c r="AI648" i="6" s="1"/>
  <c r="AH648" i="6" a="1"/>
  <c r="AH648" i="6" s="1"/>
  <c r="AG648" i="6"/>
  <c r="AG648" i="6" a="1"/>
  <c r="AF648" i="6" a="1"/>
  <c r="AF648" i="6" s="1"/>
  <c r="AE648" i="6" a="1"/>
  <c r="AE648" i="6" s="1"/>
  <c r="AD648" i="6" a="1"/>
  <c r="AD648" i="6" s="1"/>
  <c r="AC648" i="6"/>
  <c r="AC648" i="6" a="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c r="M648" i="6" a="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c r="Y647" i="6" a="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c r="M647" i="6" a="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c r="U646" i="6" a="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c r="AG645" i="6" a="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c r="Q645" i="6" a="1"/>
  <c r="P645" i="6" a="1"/>
  <c r="P645" i="6" s="1"/>
  <c r="O645" i="6" a="1"/>
  <c r="O645" i="6" s="1"/>
  <c r="N645" i="6" a="1"/>
  <c r="N645" i="6" s="1"/>
  <c r="M645" i="6" a="1"/>
  <c r="M645" i="6" s="1"/>
  <c r="L645" i="6" a="1"/>
  <c r="L645" i="6" s="1"/>
  <c r="K645" i="6" a="1"/>
  <c r="K645" i="6" s="1"/>
  <c r="AI644" i="6" a="1"/>
  <c r="AI644" i="6" s="1"/>
  <c r="AH644" i="6" a="1"/>
  <c r="AH644" i="6" s="1"/>
  <c r="AG644" i="6"/>
  <c r="AG644" i="6" a="1"/>
  <c r="AF644" i="6" a="1"/>
  <c r="AF644" i="6" s="1"/>
  <c r="AE644" i="6" a="1"/>
  <c r="AE644" i="6" s="1"/>
  <c r="AD644" i="6" a="1"/>
  <c r="AD644" i="6" s="1"/>
  <c r="AC644" i="6"/>
  <c r="AC644" i="6" a="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c r="M644" i="6" a="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c r="Y643" i="6" a="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c r="M643" i="6" a="1"/>
  <c r="L643" i="6" a="1"/>
  <c r="L643" i="6" s="1"/>
  <c r="K643" i="6" a="1"/>
  <c r="K643" i="6" s="1"/>
  <c r="AI642" i="6" a="1"/>
  <c r="AI642" i="6" s="1"/>
  <c r="AH642" i="6" a="1"/>
  <c r="AH642" i="6" s="1"/>
  <c r="AG642" i="6"/>
  <c r="AG642" i="6" a="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c r="U642" i="6" a="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c r="AG641" i="6" a="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c r="Q641" i="6" a="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c r="AC640" i="6" a="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c r="Q640" i="6" a="1"/>
  <c r="P640" i="6" a="1"/>
  <c r="P640" i="6" s="1"/>
  <c r="O640" i="6" a="1"/>
  <c r="O640" i="6" s="1"/>
  <c r="N640" i="6" a="1"/>
  <c r="N640" i="6" s="1"/>
  <c r="M640" i="6"/>
  <c r="M640" i="6" a="1"/>
  <c r="L640" i="6" a="1"/>
  <c r="L640" i="6" s="1"/>
  <c r="K640" i="6" a="1"/>
  <c r="K640" i="6" s="1"/>
  <c r="AI639" i="6" a="1"/>
  <c r="AI639" i="6" s="1"/>
  <c r="AH639" i="6" a="1"/>
  <c r="AH639" i="6" s="1"/>
  <c r="AG639" i="6" a="1"/>
  <c r="AG639" i="6" s="1"/>
  <c r="AF639" i="6" a="1"/>
  <c r="AF639" i="6" s="1"/>
  <c r="AE639" i="6" a="1"/>
  <c r="AE639" i="6" s="1"/>
  <c r="AD639" i="6" a="1"/>
  <c r="AD639" i="6" s="1"/>
  <c r="AC639" i="6"/>
  <c r="AC639" i="6" a="1"/>
  <c r="AB639" i="6" a="1"/>
  <c r="AB639" i="6" s="1"/>
  <c r="AA639" i="6" a="1"/>
  <c r="AA639" i="6" s="1"/>
  <c r="Z639" i="6" a="1"/>
  <c r="Z639" i="6" s="1"/>
  <c r="Y639" i="6"/>
  <c r="Y639" i="6" a="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c r="M639" i="6" a="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c r="Y638" i="6" a="1"/>
  <c r="X638" i="6" a="1"/>
  <c r="X638" i="6" s="1"/>
  <c r="W638" i="6" a="1"/>
  <c r="W638" i="6" s="1"/>
  <c r="V638" i="6" a="1"/>
  <c r="V638" i="6" s="1"/>
  <c r="U638" i="6"/>
  <c r="U638" i="6" a="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c r="AG637" i="6" a="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c r="S636" i="6" a="1"/>
  <c r="R636" i="6" a="1"/>
  <c r="R636" i="6" s="1"/>
  <c r="Q636" i="6" a="1"/>
  <c r="Q636" i="6" s="1"/>
  <c r="P636" i="6" a="1"/>
  <c r="P636" i="6" s="1"/>
  <c r="O636" i="6" a="1"/>
  <c r="O636" i="6" s="1"/>
  <c r="N636" i="6" a="1"/>
  <c r="N636" i="6" s="1"/>
  <c r="M636" i="6" a="1"/>
  <c r="M636" i="6" s="1"/>
  <c r="L636" i="6" a="1"/>
  <c r="L636" i="6" s="1"/>
  <c r="K636" i="6"/>
  <c r="K636" i="6" a="1"/>
  <c r="AI635" i="6" a="1"/>
  <c r="AI635" i="6" s="1"/>
  <c r="AH635" i="6" a="1"/>
  <c r="AH635" i="6" s="1"/>
  <c r="AG635" i="6" a="1"/>
  <c r="AG635" i="6" s="1"/>
  <c r="AF635" i="6" a="1"/>
  <c r="AF635" i="6" s="1"/>
  <c r="AE635" i="6"/>
  <c r="AE635" i="6" a="1"/>
  <c r="AD635" i="6" a="1"/>
  <c r="AD635" i="6" s="1"/>
  <c r="AC635" i="6" a="1"/>
  <c r="AC635" i="6" s="1"/>
  <c r="AB635" i="6" a="1"/>
  <c r="AB635" i="6" s="1"/>
  <c r="AA635" i="6" a="1"/>
  <c r="AA635" i="6" s="1"/>
  <c r="Z635" i="6" a="1"/>
  <c r="Z635" i="6" s="1"/>
  <c r="Y635" i="6" a="1"/>
  <c r="Y635" i="6" s="1"/>
  <c r="X635" i="6" a="1"/>
  <c r="X635" i="6" s="1"/>
  <c r="W635" i="6"/>
  <c r="W635" i="6" a="1"/>
  <c r="V635" i="6" a="1"/>
  <c r="V635" i="6" s="1"/>
  <c r="U635" i="6" a="1"/>
  <c r="U635" i="6" s="1"/>
  <c r="T635" i="6" a="1"/>
  <c r="T635" i="6" s="1"/>
  <c r="S635" i="6" a="1"/>
  <c r="S635" i="6" s="1"/>
  <c r="R635" i="6" a="1"/>
  <c r="R635" i="6" s="1"/>
  <c r="Q635" i="6"/>
  <c r="Q635" i="6" a="1"/>
  <c r="P635" i="6" a="1"/>
  <c r="P635" i="6" s="1"/>
  <c r="O635" i="6"/>
  <c r="O635" i="6" a="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c r="AC634" i="6" a="1"/>
  <c r="AB634" i="6" a="1"/>
  <c r="AB634" i="6" s="1"/>
  <c r="AA634" i="6" a="1"/>
  <c r="AA634" i="6" s="1"/>
  <c r="Z634" i="6" a="1"/>
  <c r="Z634" i="6" s="1"/>
  <c r="Y634" i="6" a="1"/>
  <c r="Y634" i="6" s="1"/>
  <c r="X634" i="6" a="1"/>
  <c r="X634" i="6" s="1"/>
  <c r="W634" i="6" a="1"/>
  <c r="W634" i="6" s="1"/>
  <c r="V634" i="6" a="1"/>
  <c r="V634" i="6" s="1"/>
  <c r="U634" i="6"/>
  <c r="U634" i="6" a="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c r="AG633" i="6" a="1"/>
  <c r="AF633" i="6" a="1"/>
  <c r="AF633" i="6" s="1"/>
  <c r="AE633" i="6" a="1"/>
  <c r="AE633" i="6" s="1"/>
  <c r="AD633" i="6" a="1"/>
  <c r="AD633" i="6" s="1"/>
  <c r="AC633" i="6" a="1"/>
  <c r="AC633" i="6" s="1"/>
  <c r="AB633" i="6" a="1"/>
  <c r="AB633" i="6" s="1"/>
  <c r="AA633" i="6" a="1"/>
  <c r="AA633" i="6" s="1"/>
  <c r="Z633" i="6" a="1"/>
  <c r="Z633" i="6" s="1"/>
  <c r="Y633" i="6"/>
  <c r="Y633" i="6" a="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c r="U632" i="6" a="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c r="AF615" i="6" a="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c r="AB614" i="6" a="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c r="AF613" i="6" a="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c r="AB612" i="6" a="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c r="AB610" i="6" a="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c r="AF609" i="6" a="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c r="K609" i="6" a="1"/>
  <c r="AI608" i="6" a="1"/>
  <c r="AI608" i="6" s="1"/>
  <c r="AH608" i="6" a="1"/>
  <c r="AH608" i="6" s="1"/>
  <c r="AG608" i="6" a="1"/>
  <c r="AG608" i="6" s="1"/>
  <c r="AF608" i="6" a="1"/>
  <c r="AF608" i="6" s="1"/>
  <c r="AE608" i="6"/>
  <c r="AE608" i="6" a="1"/>
  <c r="AD608" i="6" a="1"/>
  <c r="AD608" i="6" s="1"/>
  <c r="AC608" i="6"/>
  <c r="AC608" i="6" a="1"/>
  <c r="AB608" i="6" a="1"/>
  <c r="AB608" i="6" s="1"/>
  <c r="AA608" i="6" a="1"/>
  <c r="AA608" i="6" s="1"/>
  <c r="Z608" i="6" a="1"/>
  <c r="Z608" i="6" s="1"/>
  <c r="Y608" i="6" a="1"/>
  <c r="Y608" i="6" s="1"/>
  <c r="X608" i="6" a="1"/>
  <c r="X608" i="6" s="1"/>
  <c r="W608" i="6"/>
  <c r="W608" i="6" a="1"/>
  <c r="V608" i="6" a="1"/>
  <c r="V608" i="6" s="1"/>
  <c r="U608" i="6"/>
  <c r="U608" i="6" a="1"/>
  <c r="T608" i="6" a="1"/>
  <c r="T608" i="6" s="1"/>
  <c r="S608" i="6" a="1"/>
  <c r="S608" i="6" s="1"/>
  <c r="R608" i="6" a="1"/>
  <c r="R608" i="6" s="1"/>
  <c r="Q608" i="6" a="1"/>
  <c r="Q608" i="6" s="1"/>
  <c r="P608" i="6" a="1"/>
  <c r="P608" i="6" s="1"/>
  <c r="O608" i="6"/>
  <c r="O608" i="6" a="1"/>
  <c r="N608" i="6" a="1"/>
  <c r="N608" i="6" s="1"/>
  <c r="M608" i="6"/>
  <c r="M608" i="6" a="1"/>
  <c r="L608" i="6" a="1"/>
  <c r="L608" i="6" s="1"/>
  <c r="K608" i="6" a="1"/>
  <c r="K608" i="6" s="1"/>
  <c r="AI607" i="6"/>
  <c r="AI607" i="6" a="1"/>
  <c r="AH607" i="6" a="1"/>
  <c r="AH607" i="6" s="1"/>
  <c r="AG607" i="6"/>
  <c r="AG607" i="6" a="1"/>
  <c r="AF607" i="6" a="1"/>
  <c r="AF607" i="6" s="1"/>
  <c r="AE607" i="6" a="1"/>
  <c r="AE607" i="6" s="1"/>
  <c r="AD607" i="6" a="1"/>
  <c r="AD607" i="6" s="1"/>
  <c r="AC607" i="6" a="1"/>
  <c r="AC607" i="6" s="1"/>
  <c r="AB607" i="6" a="1"/>
  <c r="AB607" i="6" s="1"/>
  <c r="AA607" i="6"/>
  <c r="AA607" i="6" a="1"/>
  <c r="Z607" i="6" a="1"/>
  <c r="Z607" i="6" s="1"/>
  <c r="Y607" i="6"/>
  <c r="Y607" i="6" a="1"/>
  <c r="X607" i="6" a="1"/>
  <c r="X607" i="6" s="1"/>
  <c r="W607" i="6" a="1"/>
  <c r="W607" i="6" s="1"/>
  <c r="V607" i="6" a="1"/>
  <c r="V607" i="6" s="1"/>
  <c r="U607" i="6" a="1"/>
  <c r="U607" i="6" s="1"/>
  <c r="T607" i="6" a="1"/>
  <c r="T607" i="6" s="1"/>
  <c r="S607" i="6"/>
  <c r="S607" i="6" a="1"/>
  <c r="R607" i="6" a="1"/>
  <c r="R607" i="6" s="1"/>
  <c r="Q607" i="6"/>
  <c r="Q607" i="6" a="1"/>
  <c r="P607" i="6" a="1"/>
  <c r="P607" i="6" s="1"/>
  <c r="O607" i="6" a="1"/>
  <c r="O607" i="6" s="1"/>
  <c r="N607" i="6" a="1"/>
  <c r="N607" i="6" s="1"/>
  <c r="M607" i="6" a="1"/>
  <c r="M607" i="6" s="1"/>
  <c r="L607" i="6" a="1"/>
  <c r="L607" i="6" s="1"/>
  <c r="K607" i="6"/>
  <c r="K607" i="6" a="1"/>
  <c r="AI606" i="6" a="1"/>
  <c r="AI606" i="6" s="1"/>
  <c r="AH606" i="6" a="1"/>
  <c r="AH606" i="6" s="1"/>
  <c r="AG606" i="6" a="1"/>
  <c r="AG606" i="6" s="1"/>
  <c r="AF606" i="6" a="1"/>
  <c r="AF606" i="6" s="1"/>
  <c r="AE606" i="6"/>
  <c r="AE606" i="6" a="1"/>
  <c r="AD606" i="6" a="1"/>
  <c r="AD606" i="6" s="1"/>
  <c r="AC606" i="6"/>
  <c r="AC606" i="6" a="1"/>
  <c r="AB606" i="6" a="1"/>
  <c r="AB606" i="6" s="1"/>
  <c r="AA606" i="6" a="1"/>
  <c r="AA606" i="6" s="1"/>
  <c r="Z606" i="6" a="1"/>
  <c r="Z606" i="6" s="1"/>
  <c r="Y606" i="6" a="1"/>
  <c r="Y606" i="6" s="1"/>
  <c r="X606" i="6" a="1"/>
  <c r="X606" i="6" s="1"/>
  <c r="W606" i="6"/>
  <c r="W606" i="6" a="1"/>
  <c r="V606" i="6" a="1"/>
  <c r="V606" i="6" s="1"/>
  <c r="U606" i="6"/>
  <c r="U606" i="6" a="1"/>
  <c r="T606" i="6" a="1"/>
  <c r="T606" i="6" s="1"/>
  <c r="S606" i="6" a="1"/>
  <c r="S606" i="6" s="1"/>
  <c r="R606" i="6" a="1"/>
  <c r="R606" i="6" s="1"/>
  <c r="Q606" i="6" a="1"/>
  <c r="Q606" i="6" s="1"/>
  <c r="P606" i="6" a="1"/>
  <c r="P606" i="6" s="1"/>
  <c r="O606" i="6"/>
  <c r="O606" i="6" a="1"/>
  <c r="N606" i="6" a="1"/>
  <c r="N606" i="6" s="1"/>
  <c r="M606" i="6"/>
  <c r="M606" i="6" a="1"/>
  <c r="L606" i="6" a="1"/>
  <c r="L606" i="6" s="1"/>
  <c r="K606" i="6" a="1"/>
  <c r="K606" i="6" s="1"/>
  <c r="AI605" i="6"/>
  <c r="AI605" i="6" a="1"/>
  <c r="AH605" i="6" a="1"/>
  <c r="AH605" i="6" s="1"/>
  <c r="AG605" i="6"/>
  <c r="AG605" i="6" a="1"/>
  <c r="AF605" i="6" a="1"/>
  <c r="AF605" i="6" s="1"/>
  <c r="AE605" i="6" a="1"/>
  <c r="AE605" i="6" s="1"/>
  <c r="AD605" i="6" a="1"/>
  <c r="AD605" i="6" s="1"/>
  <c r="AC605" i="6" a="1"/>
  <c r="AC605" i="6" s="1"/>
  <c r="AB605" i="6" a="1"/>
  <c r="AB605" i="6" s="1"/>
  <c r="AA605" i="6"/>
  <c r="AA605" i="6" a="1"/>
  <c r="Z605" i="6" a="1"/>
  <c r="Z605" i="6" s="1"/>
  <c r="Y605" i="6"/>
  <c r="Y605" i="6" a="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c r="S557" i="6" a="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c r="AE556" i="6" a="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c r="Q556" i="6" a="1"/>
  <c r="P556" i="6" a="1"/>
  <c r="P556" i="6" s="1"/>
  <c r="O556" i="6"/>
  <c r="O556" i="6" a="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c r="AC555" i="6" a="1"/>
  <c r="AB555" i="6" a="1"/>
  <c r="AB555" i="6" s="1"/>
  <c r="AA555" i="6"/>
  <c r="AA555" i="6" a="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c r="M555" i="6" a="1"/>
  <c r="L555" i="6" a="1"/>
  <c r="L555" i="6" s="1"/>
  <c r="K555" i="6"/>
  <c r="K555" i="6" a="1"/>
  <c r="AI554" i="6" a="1"/>
  <c r="AI554" i="6" s="1"/>
  <c r="AH554" i="6" a="1"/>
  <c r="AH554" i="6" s="1"/>
  <c r="AG554" i="6"/>
  <c r="AG554" i="6" a="1"/>
  <c r="AF554" i="6" a="1"/>
  <c r="AF554" i="6" s="1"/>
  <c r="AE554" i="6" a="1"/>
  <c r="AE554" i="6" s="1"/>
  <c r="AD554" i="6" a="1"/>
  <c r="AD554" i="6" s="1"/>
  <c r="AC554" i="6" a="1"/>
  <c r="AC554" i="6" s="1"/>
  <c r="AB554" i="6" a="1"/>
  <c r="AB554" i="6" s="1"/>
  <c r="AA554" i="6" a="1"/>
  <c r="AA554" i="6" s="1"/>
  <c r="Z554" i="6" a="1"/>
  <c r="Z554" i="6" s="1"/>
  <c r="Y554" i="6" a="1"/>
  <c r="Y554" i="6" s="1"/>
  <c r="X554" i="6" a="1"/>
  <c r="X554" i="6" s="1"/>
  <c r="W554" i="6"/>
  <c r="W554" i="6" a="1"/>
  <c r="V554" i="6" a="1"/>
  <c r="V554" i="6" s="1"/>
  <c r="U554" i="6" a="1"/>
  <c r="U554" i="6" s="1"/>
  <c r="T554" i="6" a="1"/>
  <c r="T554" i="6" s="1"/>
  <c r="S554" i="6" a="1"/>
  <c r="S554" i="6" s="1"/>
  <c r="R554" i="6" a="1"/>
  <c r="R554" i="6" s="1"/>
  <c r="Q554" i="6"/>
  <c r="Q554" i="6" a="1"/>
  <c r="P554" i="6" a="1"/>
  <c r="P554" i="6" s="1"/>
  <c r="O554" i="6" a="1"/>
  <c r="O554" i="6" s="1"/>
  <c r="N554" i="6" a="1"/>
  <c r="N554" i="6" s="1"/>
  <c r="M554" i="6" a="1"/>
  <c r="M554" i="6" s="1"/>
  <c r="L554" i="6" a="1"/>
  <c r="L554" i="6" s="1"/>
  <c r="K554" i="6" a="1"/>
  <c r="K554" i="6" s="1"/>
  <c r="AI553" i="6"/>
  <c r="AI553" i="6" a="1"/>
  <c r="AH553" i="6" a="1"/>
  <c r="AH553" i="6" s="1"/>
  <c r="AG553" i="6" a="1"/>
  <c r="AG553" i="6" s="1"/>
  <c r="AF553" i="6" a="1"/>
  <c r="AF553" i="6" s="1"/>
  <c r="AE553" i="6" a="1"/>
  <c r="AE553" i="6" s="1"/>
  <c r="AD553" i="6" a="1"/>
  <c r="AD553" i="6" s="1"/>
  <c r="AC553" i="6"/>
  <c r="AC553" i="6" a="1"/>
  <c r="AB553" i="6" a="1"/>
  <c r="AB553" i="6" s="1"/>
  <c r="AA553" i="6" a="1"/>
  <c r="AA553" i="6" s="1"/>
  <c r="Z553" i="6" a="1"/>
  <c r="Z553" i="6" s="1"/>
  <c r="Y553" i="6" a="1"/>
  <c r="Y553" i="6" s="1"/>
  <c r="X553" i="6" a="1"/>
  <c r="X553" i="6" s="1"/>
  <c r="W553" i="6" a="1"/>
  <c r="W553" i="6" s="1"/>
  <c r="V553" i="6" a="1"/>
  <c r="V553" i="6" s="1"/>
  <c r="U553" i="6" a="1"/>
  <c r="U553" i="6" s="1"/>
  <c r="T553" i="6" a="1"/>
  <c r="T553" i="6" s="1"/>
  <c r="S553" i="6"/>
  <c r="S553" i="6" a="1"/>
  <c r="R553" i="6" a="1"/>
  <c r="R553" i="6" s="1"/>
  <c r="Q553" i="6" a="1"/>
  <c r="Q553" i="6" s="1"/>
  <c r="P553" i="6" a="1"/>
  <c r="P553" i="6" s="1"/>
  <c r="O553" i="6" a="1"/>
  <c r="O553" i="6" s="1"/>
  <c r="N553" i="6" a="1"/>
  <c r="N553" i="6" s="1"/>
  <c r="M553" i="6"/>
  <c r="M553" i="6" a="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c r="Y552" i="6" a="1"/>
  <c r="X552" i="6" a="1"/>
  <c r="X552" i="6" s="1"/>
  <c r="W552" i="6"/>
  <c r="W552" i="6" a="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c r="AI551" i="6" a="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c r="U551" i="6" a="1"/>
  <c r="T551" i="6" a="1"/>
  <c r="T551" i="6" s="1"/>
  <c r="S551" i="6"/>
  <c r="S551" i="6" a="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c r="AE550" i="6" a="1"/>
  <c r="AD550" i="6" a="1"/>
  <c r="AD550" i="6" s="1"/>
  <c r="AC550" i="6" a="1"/>
  <c r="AC550" i="6" s="1"/>
  <c r="AB550" i="6" a="1"/>
  <c r="AB550" i="6" s="1"/>
  <c r="AA550" i="6" a="1"/>
  <c r="AA550" i="6" s="1"/>
  <c r="Z550" i="6" a="1"/>
  <c r="Z550" i="6" s="1"/>
  <c r="Y550" i="6"/>
  <c r="Y550" i="6" a="1"/>
  <c r="X550" i="6" a="1"/>
  <c r="X550" i="6" s="1"/>
  <c r="W550" i="6" a="1"/>
  <c r="W550" i="6" s="1"/>
  <c r="V550" i="6" a="1"/>
  <c r="V550" i="6" s="1"/>
  <c r="U550" i="6" a="1"/>
  <c r="U550" i="6" s="1"/>
  <c r="T550" i="6" a="1"/>
  <c r="T550" i="6" s="1"/>
  <c r="S550" i="6" a="1"/>
  <c r="S550" i="6" s="1"/>
  <c r="R550" i="6" a="1"/>
  <c r="R550" i="6" s="1"/>
  <c r="Q550" i="6" a="1"/>
  <c r="Q550" i="6" s="1"/>
  <c r="P550" i="6" a="1"/>
  <c r="P550" i="6" s="1"/>
  <c r="O550" i="6"/>
  <c r="O550" i="6" a="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c r="AA549" i="6" a="1"/>
  <c r="Z549" i="6" a="1"/>
  <c r="Z549" i="6" s="1"/>
  <c r="Y549" i="6" a="1"/>
  <c r="Y549" i="6" s="1"/>
  <c r="X549" i="6" a="1"/>
  <c r="X549" i="6" s="1"/>
  <c r="W549" i="6" a="1"/>
  <c r="W549" i="6" s="1"/>
  <c r="V549" i="6" a="1"/>
  <c r="V549" i="6" s="1"/>
  <c r="U549" i="6"/>
  <c r="U549" i="6" a="1"/>
  <c r="T549" i="6" a="1"/>
  <c r="T549" i="6" s="1"/>
  <c r="S549" i="6" a="1"/>
  <c r="S549" i="6" s="1"/>
  <c r="R549" i="6" a="1"/>
  <c r="R549" i="6" s="1"/>
  <c r="Q549" i="6" a="1"/>
  <c r="Q549" i="6" s="1"/>
  <c r="P549" i="6" a="1"/>
  <c r="P549" i="6" s="1"/>
  <c r="O549" i="6" a="1"/>
  <c r="O549" i="6" s="1"/>
  <c r="N549" i="6" a="1"/>
  <c r="N549" i="6" s="1"/>
  <c r="M549" i="6" a="1"/>
  <c r="M549" i="6" s="1"/>
  <c r="L549" i="6" a="1"/>
  <c r="L549" i="6" s="1"/>
  <c r="K549" i="6"/>
  <c r="K549" i="6" a="1"/>
  <c r="AI548" i="6" a="1"/>
  <c r="AI548" i="6" s="1"/>
  <c r="AH548" i="6" a="1"/>
  <c r="AH548" i="6" s="1"/>
  <c r="AG548" i="6"/>
  <c r="AG548" i="6" a="1"/>
  <c r="AF548" i="6" a="1"/>
  <c r="AF548" i="6" s="1"/>
  <c r="AE548" i="6"/>
  <c r="AE548" i="6" a="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c r="Q548" i="6" a="1"/>
  <c r="P548" i="6" a="1"/>
  <c r="P548" i="6" s="1"/>
  <c r="O548" i="6"/>
  <c r="O548" i="6" a="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c r="AC547" i="6" a="1"/>
  <c r="AB547" i="6" a="1"/>
  <c r="AB547" i="6" s="1"/>
  <c r="AA547" i="6"/>
  <c r="AA547" i="6" a="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c r="M547" i="6" a="1"/>
  <c r="L547" i="6" a="1"/>
  <c r="L547" i="6" s="1"/>
  <c r="K547" i="6"/>
  <c r="K547" i="6" a="1"/>
  <c r="AI546" i="6" a="1"/>
  <c r="AI546" i="6" s="1"/>
  <c r="AH546" i="6" a="1"/>
  <c r="AH546" i="6" s="1"/>
  <c r="AG546" i="6"/>
  <c r="AG546" i="6" a="1"/>
  <c r="AF546" i="6" a="1"/>
  <c r="AF546" i="6" s="1"/>
  <c r="AE546" i="6" a="1"/>
  <c r="AE546" i="6" s="1"/>
  <c r="AD546" i="6" a="1"/>
  <c r="AD546" i="6" s="1"/>
  <c r="AC546" i="6" a="1"/>
  <c r="AC546" i="6" s="1"/>
  <c r="AB546" i="6" a="1"/>
  <c r="AB546" i="6" s="1"/>
  <c r="AA546" i="6" a="1"/>
  <c r="AA546" i="6" s="1"/>
  <c r="Z546" i="6" a="1"/>
  <c r="Z546" i="6" s="1"/>
  <c r="Y546" i="6" a="1"/>
  <c r="Y546" i="6" s="1"/>
  <c r="X546" i="6" a="1"/>
  <c r="X546" i="6" s="1"/>
  <c r="W546" i="6"/>
  <c r="W546" i="6" a="1"/>
  <c r="V546" i="6" a="1"/>
  <c r="V546" i="6" s="1"/>
  <c r="U546" i="6" a="1"/>
  <c r="U546" i="6" s="1"/>
  <c r="T546" i="6" a="1"/>
  <c r="T546" i="6" s="1"/>
  <c r="S546" i="6" a="1"/>
  <c r="S546" i="6" s="1"/>
  <c r="R546" i="6" a="1"/>
  <c r="R546" i="6" s="1"/>
  <c r="Q546" i="6"/>
  <c r="Q546" i="6" a="1"/>
  <c r="P546" i="6" a="1"/>
  <c r="P546" i="6" s="1"/>
  <c r="O546" i="6" a="1"/>
  <c r="O546" i="6" s="1"/>
  <c r="N546" i="6" a="1"/>
  <c r="N546" i="6" s="1"/>
  <c r="M546" i="6" a="1"/>
  <c r="M546" i="6" s="1"/>
  <c r="L546" i="6" a="1"/>
  <c r="L546" i="6" s="1"/>
  <c r="K546" i="6" a="1"/>
  <c r="K546" i="6" s="1"/>
  <c r="AI545" i="6"/>
  <c r="AI545" i="6" a="1"/>
  <c r="AH545" i="6" a="1"/>
  <c r="AH545" i="6" s="1"/>
  <c r="AG545" i="6" a="1"/>
  <c r="AG545" i="6" s="1"/>
  <c r="AF545" i="6" a="1"/>
  <c r="AF545" i="6" s="1"/>
  <c r="AE545" i="6" a="1"/>
  <c r="AE545" i="6" s="1"/>
  <c r="AD545" i="6" a="1"/>
  <c r="AD545" i="6" s="1"/>
  <c r="AC545" i="6"/>
  <c r="AC545" i="6" a="1"/>
  <c r="AB545" i="6" a="1"/>
  <c r="AB545" i="6" s="1"/>
  <c r="AA545" i="6" a="1"/>
  <c r="AA545" i="6" s="1"/>
  <c r="Z545" i="6" a="1"/>
  <c r="Z545" i="6" s="1"/>
  <c r="Y545" i="6" a="1"/>
  <c r="Y545" i="6" s="1"/>
  <c r="X545" i="6" a="1"/>
  <c r="X545" i="6" s="1"/>
  <c r="W545" i="6" a="1"/>
  <c r="W545" i="6" s="1"/>
  <c r="V545" i="6" a="1"/>
  <c r="V545" i="6" s="1"/>
  <c r="U545" i="6" a="1"/>
  <c r="U545" i="6" s="1"/>
  <c r="T545" i="6" a="1"/>
  <c r="T545" i="6" s="1"/>
  <c r="S545" i="6"/>
  <c r="S545" i="6" a="1"/>
  <c r="R545" i="6" a="1"/>
  <c r="R545" i="6" s="1"/>
  <c r="Q545" i="6" a="1"/>
  <c r="Q545" i="6" s="1"/>
  <c r="P545" i="6" a="1"/>
  <c r="P545" i="6" s="1"/>
  <c r="O545" i="6" a="1"/>
  <c r="O545" i="6" s="1"/>
  <c r="N545" i="6" a="1"/>
  <c r="N545" i="6" s="1"/>
  <c r="M545" i="6"/>
  <c r="M545" i="6" a="1"/>
  <c r="L545" i="6" a="1"/>
  <c r="L545" i="6" s="1"/>
  <c r="K545" i="6" a="1"/>
  <c r="K545" i="6" s="1"/>
  <c r="AI544" i="6" a="1"/>
  <c r="AI544" i="6" s="1"/>
  <c r="AH544" i="6" a="1"/>
  <c r="AH544" i="6" s="1"/>
  <c r="AG544" i="6" a="1"/>
  <c r="AG544" i="6" s="1"/>
  <c r="AF544" i="6" a="1"/>
  <c r="AF544" i="6" s="1"/>
  <c r="AE544" i="6" a="1"/>
  <c r="AE544" i="6" s="1"/>
  <c r="AD544" i="6" a="1"/>
  <c r="AD544" i="6" s="1"/>
  <c r="AC544" i="6"/>
  <c r="AC544" i="6" a="1"/>
  <c r="AB544" i="6" a="1"/>
  <c r="AB544" i="6" s="1"/>
  <c r="AA544" i="6" a="1"/>
  <c r="AA544" i="6" s="1"/>
  <c r="Z544" i="6" a="1"/>
  <c r="Z544" i="6" s="1"/>
  <c r="Y544" i="6" a="1"/>
  <c r="Y544" i="6" s="1"/>
  <c r="X544" i="6" a="1"/>
  <c r="X544" i="6" s="1"/>
  <c r="W544" i="6"/>
  <c r="W544" i="6" a="1"/>
  <c r="V544" i="6" a="1"/>
  <c r="V544" i="6" s="1"/>
  <c r="U544" i="6"/>
  <c r="U544" i="6" a="1"/>
  <c r="T544" i="6" a="1"/>
  <c r="T544" i="6" s="1"/>
  <c r="S544" i="6" a="1"/>
  <c r="S544" i="6" s="1"/>
  <c r="R544" i="6" a="1"/>
  <c r="R544" i="6" s="1"/>
  <c r="Q544" i="6"/>
  <c r="Q544" i="6" a="1"/>
  <c r="P544" i="6" a="1"/>
  <c r="P544" i="6" s="1"/>
  <c r="O544" i="6"/>
  <c r="O544" i="6" a="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c r="AA543" i="6" a="1"/>
  <c r="Z543" i="6" a="1"/>
  <c r="Z543" i="6" s="1"/>
  <c r="Y543" i="6"/>
  <c r="Y543" i="6" a="1"/>
  <c r="X543" i="6" a="1"/>
  <c r="X543" i="6" s="1"/>
  <c r="W543" i="6" a="1"/>
  <c r="W543" i="6" s="1"/>
  <c r="V543" i="6" a="1"/>
  <c r="V543" i="6" s="1"/>
  <c r="U543" i="6"/>
  <c r="U543" i="6" a="1"/>
  <c r="T543" i="6" a="1"/>
  <c r="T543" i="6" s="1"/>
  <c r="S543" i="6"/>
  <c r="S543" i="6" a="1"/>
  <c r="R543" i="6" a="1"/>
  <c r="R543" i="6" s="1"/>
  <c r="Q543" i="6" a="1"/>
  <c r="Q543" i="6" s="1"/>
  <c r="P543" i="6" a="1"/>
  <c r="P543" i="6" s="1"/>
  <c r="O543" i="6" a="1"/>
  <c r="O543" i="6" s="1"/>
  <c r="N543" i="6" a="1"/>
  <c r="N543" i="6" s="1"/>
  <c r="M543" i="6"/>
  <c r="M543" i="6" a="1"/>
  <c r="L543" i="6" a="1"/>
  <c r="L543" i="6" s="1"/>
  <c r="K543" i="6" a="1"/>
  <c r="K543" i="6" s="1"/>
  <c r="AI542" i="6" a="1"/>
  <c r="AI542" i="6" s="1"/>
  <c r="AH542" i="6" a="1"/>
  <c r="AH542" i="6" s="1"/>
  <c r="AG542" i="6" a="1"/>
  <c r="AG542" i="6" s="1"/>
  <c r="AF542" i="6" a="1"/>
  <c r="AF542" i="6" s="1"/>
  <c r="AE542" i="6" a="1"/>
  <c r="AE542" i="6" s="1"/>
  <c r="AD542" i="6" a="1"/>
  <c r="AD542" i="6" s="1"/>
  <c r="AC542" i="6"/>
  <c r="AC542" i="6" a="1"/>
  <c r="AB542" i="6" a="1"/>
  <c r="AB542" i="6" s="1"/>
  <c r="AA542" i="6" a="1"/>
  <c r="AA542" i="6" s="1"/>
  <c r="Z542" i="6" a="1"/>
  <c r="Z542" i="6" s="1"/>
  <c r="Y542" i="6" a="1"/>
  <c r="Y542" i="6" s="1"/>
  <c r="X542" i="6" a="1"/>
  <c r="X542" i="6" s="1"/>
  <c r="W542" i="6"/>
  <c r="W542" i="6" a="1"/>
  <c r="V542" i="6" a="1"/>
  <c r="V542" i="6" s="1"/>
  <c r="U542" i="6"/>
  <c r="U542" i="6" a="1"/>
  <c r="T542" i="6" a="1"/>
  <c r="T542" i="6" s="1"/>
  <c r="S542" i="6" a="1"/>
  <c r="S542" i="6" s="1"/>
  <c r="R542" i="6" a="1"/>
  <c r="R542" i="6" s="1"/>
  <c r="Q542" i="6"/>
  <c r="Q542" i="6" a="1"/>
  <c r="P542" i="6" a="1"/>
  <c r="P542" i="6" s="1"/>
  <c r="O542" i="6"/>
  <c r="O542" i="6" a="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c r="Y541" i="6" a="1"/>
  <c r="X541" i="6" a="1"/>
  <c r="X541" i="6" s="1"/>
  <c r="W541" i="6" a="1"/>
  <c r="W541" i="6" s="1"/>
  <c r="V541" i="6" a="1"/>
  <c r="V541" i="6" s="1"/>
  <c r="U541" i="6" a="1"/>
  <c r="U541" i="6" s="1"/>
  <c r="T541" i="6" a="1"/>
  <c r="T541" i="6" s="1"/>
  <c r="S541" i="6"/>
  <c r="S541" i="6" a="1"/>
  <c r="R541" i="6" a="1"/>
  <c r="R541" i="6" s="1"/>
  <c r="Q541" i="6"/>
  <c r="Q541" i="6" a="1"/>
  <c r="P541" i="6" a="1"/>
  <c r="P541" i="6" s="1"/>
  <c r="O541" i="6" a="1"/>
  <c r="O541" i="6" s="1"/>
  <c r="N541" i="6" a="1"/>
  <c r="N541" i="6" s="1"/>
  <c r="M541" i="6"/>
  <c r="M541" i="6" a="1"/>
  <c r="L541" i="6" a="1"/>
  <c r="L541" i="6" s="1"/>
  <c r="K541" i="6"/>
  <c r="K541" i="6" a="1"/>
  <c r="AI540" i="6" a="1"/>
  <c r="AI540" i="6" s="1"/>
  <c r="AH540" i="6" a="1"/>
  <c r="AH540" i="6" s="1"/>
  <c r="AG540" i="6"/>
  <c r="AG540" i="6" a="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c r="U540" i="6" a="1"/>
  <c r="T540" i="6" a="1"/>
  <c r="T540" i="6" s="1"/>
  <c r="S540" i="6" a="1"/>
  <c r="S540" i="6" s="1"/>
  <c r="R540" i="6" a="1"/>
  <c r="R540" i="6" s="1"/>
  <c r="Q540" i="6" a="1"/>
  <c r="Q540" i="6" s="1"/>
  <c r="P540" i="6" a="1"/>
  <c r="P540" i="6" s="1"/>
  <c r="O540" i="6"/>
  <c r="O540" i="6" a="1"/>
  <c r="N540" i="6" a="1"/>
  <c r="N540" i="6" s="1"/>
  <c r="M540" i="6"/>
  <c r="M540" i="6" a="1"/>
  <c r="L540" i="6" a="1"/>
  <c r="L540" i="6" s="1"/>
  <c r="K540" i="6" a="1"/>
  <c r="K540" i="6" s="1"/>
  <c r="AI539" i="6"/>
  <c r="AI539" i="6" a="1"/>
  <c r="AH539" i="6" a="1"/>
  <c r="AH539" i="6" s="1"/>
  <c r="AG539" i="6" a="1"/>
  <c r="AG539" i="6" s="1"/>
  <c r="AF539" i="6" a="1"/>
  <c r="AF539" i="6" s="1"/>
  <c r="AE539" i="6" a="1"/>
  <c r="AE539" i="6" s="1"/>
  <c r="AD539" i="6" a="1"/>
  <c r="AD539" i="6" s="1"/>
  <c r="AC539" i="6"/>
  <c r="AC539" i="6" a="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c r="Q539" i="6" a="1"/>
  <c r="P539" i="6" a="1"/>
  <c r="P539" i="6" s="1"/>
  <c r="O539" i="6" a="1"/>
  <c r="O539" i="6" s="1"/>
  <c r="N539" i="6" a="1"/>
  <c r="N539" i="6" s="1"/>
  <c r="M539" i="6" a="1"/>
  <c r="M539" i="6" s="1"/>
  <c r="L539" i="6" a="1"/>
  <c r="L539" i="6" s="1"/>
  <c r="K539" i="6"/>
  <c r="K539" i="6" a="1"/>
  <c r="AI538" i="6" a="1"/>
  <c r="AI538" i="6" s="1"/>
  <c r="AH538" i="6" a="1"/>
  <c r="AH538" i="6" s="1"/>
  <c r="AG538" i="6"/>
  <c r="AG538" i="6" a="1"/>
  <c r="AF538" i="6" a="1"/>
  <c r="AF538" i="6" s="1"/>
  <c r="AE538" i="6"/>
  <c r="AE538" i="6" a="1"/>
  <c r="AD538" i="6" a="1"/>
  <c r="AD538" i="6" s="1"/>
  <c r="AC538" i="6" a="1"/>
  <c r="AC538" i="6" s="1"/>
  <c r="AB538" i="6" a="1"/>
  <c r="AB538" i="6" s="1"/>
  <c r="AA538" i="6" a="1"/>
  <c r="AA538" i="6" s="1"/>
  <c r="Z538" i="6" a="1"/>
  <c r="Z538" i="6" s="1"/>
  <c r="Y538" i="6"/>
  <c r="Y538" i="6" a="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c r="M538" i="6" a="1"/>
  <c r="L538" i="6" a="1"/>
  <c r="L538" i="6" s="1"/>
  <c r="K538" i="6" a="1"/>
  <c r="K538" i="6" s="1"/>
  <c r="AI537" i="6"/>
  <c r="AI537" i="6" a="1"/>
  <c r="AH537" i="6" a="1"/>
  <c r="AH537" i="6" s="1"/>
  <c r="AG537" i="6"/>
  <c r="AG537" i="6" a="1"/>
  <c r="AF537" i="6" a="1"/>
  <c r="AF537" i="6" s="1"/>
  <c r="AE537" i="6" a="1"/>
  <c r="AE537" i="6" s="1"/>
  <c r="AD537" i="6" a="1"/>
  <c r="AD537" i="6" s="1"/>
  <c r="AC537" i="6"/>
  <c r="AC537" i="6" a="1"/>
  <c r="AB537" i="6" a="1"/>
  <c r="AB537" i="6" s="1"/>
  <c r="AA537" i="6"/>
  <c r="AA537" i="6" a="1"/>
  <c r="Z537" i="6" a="1"/>
  <c r="Z537" i="6" s="1"/>
  <c r="Y537" i="6" a="1"/>
  <c r="Y537" i="6" s="1"/>
  <c r="X537" i="6" a="1"/>
  <c r="X537" i="6" s="1"/>
  <c r="W537" i="6" a="1"/>
  <c r="W537" i="6" s="1"/>
  <c r="V537" i="6" a="1"/>
  <c r="V537" i="6" s="1"/>
  <c r="U537" i="6"/>
  <c r="U537" i="6" a="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c r="AE536" i="6" a="1"/>
  <c r="AD536" i="6" a="1"/>
  <c r="AD536" i="6" s="1"/>
  <c r="AC536" i="6"/>
  <c r="AC536" i="6" a="1"/>
  <c r="AB536" i="6" a="1"/>
  <c r="AB536" i="6" s="1"/>
  <c r="AA536" i="6" a="1"/>
  <c r="AA536" i="6" s="1"/>
  <c r="Z536" i="6" a="1"/>
  <c r="Z536" i="6" s="1"/>
  <c r="Y536" i="6"/>
  <c r="Y536" i="6" a="1"/>
  <c r="X536" i="6" a="1"/>
  <c r="X536" i="6" s="1"/>
  <c r="W536" i="6"/>
  <c r="W536" i="6" a="1"/>
  <c r="V536" i="6" a="1"/>
  <c r="V536" i="6" s="1"/>
  <c r="U536" i="6" a="1"/>
  <c r="U536" i="6" s="1"/>
  <c r="T536" i="6" a="1"/>
  <c r="T536" i="6" s="1"/>
  <c r="S536" i="6" a="1"/>
  <c r="S536" i="6" s="1"/>
  <c r="R536" i="6" a="1"/>
  <c r="R536" i="6" s="1"/>
  <c r="Q536" i="6"/>
  <c r="Q536" i="6" a="1"/>
  <c r="P536" i="6" a="1"/>
  <c r="P536" i="6" s="1"/>
  <c r="O536" i="6" a="1"/>
  <c r="O536" i="6" s="1"/>
  <c r="N536" i="6" a="1"/>
  <c r="N536" i="6" s="1"/>
  <c r="M536" i="6" a="1"/>
  <c r="M536" i="6" s="1"/>
  <c r="L536" i="6" a="1"/>
  <c r="L536" i="6" s="1"/>
  <c r="K536" i="6" a="1"/>
  <c r="K536" i="6" s="1"/>
  <c r="AI535" i="6" a="1"/>
  <c r="AI535" i="6" s="1"/>
  <c r="AH535" i="6" a="1"/>
  <c r="AH535" i="6" s="1"/>
  <c r="AG535" i="6"/>
  <c r="AG535" i="6" a="1"/>
  <c r="AF535" i="6" a="1"/>
  <c r="AF535" i="6" s="1"/>
  <c r="AE535" i="6" a="1"/>
  <c r="AE535" i="6" s="1"/>
  <c r="AD535" i="6" a="1"/>
  <c r="AD535" i="6" s="1"/>
  <c r="AC535" i="6" a="1"/>
  <c r="AC535" i="6" s="1"/>
  <c r="AB535" i="6" a="1"/>
  <c r="AB535" i="6" s="1"/>
  <c r="AA535" i="6"/>
  <c r="AA535" i="6" a="1"/>
  <c r="Z535" i="6" a="1"/>
  <c r="Z535" i="6" s="1"/>
  <c r="Y535" i="6"/>
  <c r="Y535" i="6" a="1"/>
  <c r="X535" i="6" a="1"/>
  <c r="X535" i="6" s="1"/>
  <c r="W535" i="6" a="1"/>
  <c r="W535" i="6" s="1"/>
  <c r="V535" i="6" a="1"/>
  <c r="V535" i="6" s="1"/>
  <c r="U535" i="6"/>
  <c r="U535" i="6" a="1"/>
  <c r="T535" i="6" a="1"/>
  <c r="T535" i="6" s="1"/>
  <c r="S535" i="6"/>
  <c r="S535" i="6" a="1"/>
  <c r="R535" i="6" a="1"/>
  <c r="R535" i="6" s="1"/>
  <c r="Q535" i="6" a="1"/>
  <c r="Q535" i="6" s="1"/>
  <c r="P535" i="6" a="1"/>
  <c r="P535" i="6" s="1"/>
  <c r="O535" i="6" a="1"/>
  <c r="O535" i="6" s="1"/>
  <c r="N535" i="6" a="1"/>
  <c r="N535" i="6" s="1"/>
  <c r="M535" i="6"/>
  <c r="M535" i="6" a="1"/>
  <c r="L535" i="6" a="1"/>
  <c r="L535" i="6" s="1"/>
  <c r="K535" i="6" a="1"/>
  <c r="K535" i="6" s="1"/>
  <c r="AI534" i="6" a="1"/>
  <c r="AI534" i="6" s="1"/>
  <c r="AH534" i="6" a="1"/>
  <c r="AH534" i="6" s="1"/>
  <c r="AG534" i="6" a="1"/>
  <c r="AG534" i="6" s="1"/>
  <c r="AF534" i="6" a="1"/>
  <c r="AF534" i="6" s="1"/>
  <c r="AE534" i="6" a="1"/>
  <c r="AE534" i="6" s="1"/>
  <c r="AD534" i="6" a="1"/>
  <c r="AD534" i="6" s="1"/>
  <c r="AC534" i="6"/>
  <c r="AC534" i="6" a="1"/>
  <c r="AB534" i="6" a="1"/>
  <c r="AB534" i="6" s="1"/>
  <c r="AA534" i="6" a="1"/>
  <c r="AA534" i="6" s="1"/>
  <c r="Z534" i="6" a="1"/>
  <c r="Z534" i="6" s="1"/>
  <c r="Y534" i="6" a="1"/>
  <c r="Y534" i="6" s="1"/>
  <c r="X534" i="6" a="1"/>
  <c r="X534" i="6" s="1"/>
  <c r="W534" i="6"/>
  <c r="W534" i="6" a="1"/>
  <c r="V534" i="6" a="1"/>
  <c r="V534" i="6" s="1"/>
  <c r="U534" i="6"/>
  <c r="U534" i="6" a="1"/>
  <c r="T534" i="6" a="1"/>
  <c r="T534" i="6" s="1"/>
  <c r="S534" i="6" a="1"/>
  <c r="S534" i="6" s="1"/>
  <c r="R534" i="6" a="1"/>
  <c r="R534" i="6" s="1"/>
  <c r="Q534" i="6"/>
  <c r="Q534" i="6" a="1"/>
  <c r="P534" i="6" a="1"/>
  <c r="P534" i="6" s="1"/>
  <c r="O534" i="6"/>
  <c r="O534" i="6" a="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c r="Y533" i="6" a="1"/>
  <c r="X533" i="6" a="1"/>
  <c r="X533" i="6" s="1"/>
  <c r="W533" i="6" a="1"/>
  <c r="W533" i="6" s="1"/>
  <c r="V533" i="6" a="1"/>
  <c r="V533" i="6" s="1"/>
  <c r="U533" i="6" a="1"/>
  <c r="U533" i="6" s="1"/>
  <c r="T533" i="6" a="1"/>
  <c r="T533" i="6" s="1"/>
  <c r="S533" i="6"/>
  <c r="S533" i="6" a="1"/>
  <c r="R533" i="6" a="1"/>
  <c r="R533" i="6" s="1"/>
  <c r="Q533" i="6"/>
  <c r="Q533" i="6" a="1"/>
  <c r="P533" i="6" a="1"/>
  <c r="P533" i="6" s="1"/>
  <c r="O533" i="6" a="1"/>
  <c r="O533" i="6" s="1"/>
  <c r="N533" i="6" a="1"/>
  <c r="N533" i="6" s="1"/>
  <c r="M533" i="6"/>
  <c r="M533" i="6" a="1"/>
  <c r="L533" i="6" a="1"/>
  <c r="L533" i="6" s="1"/>
  <c r="K533" i="6"/>
  <c r="K533" i="6" a="1"/>
  <c r="AI532" i="6" a="1"/>
  <c r="AI532" i="6" s="1"/>
  <c r="AH532" i="6" a="1"/>
  <c r="AH532" i="6" s="1"/>
  <c r="AG532" i="6"/>
  <c r="AG532" i="6" a="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c r="U532" i="6" a="1"/>
  <c r="T532" i="6" a="1"/>
  <c r="T532" i="6" s="1"/>
  <c r="S532" i="6" a="1"/>
  <c r="S532" i="6" s="1"/>
  <c r="R532" i="6" a="1"/>
  <c r="R532" i="6" s="1"/>
  <c r="Q532" i="6" a="1"/>
  <c r="Q532" i="6" s="1"/>
  <c r="P532" i="6" a="1"/>
  <c r="P532" i="6" s="1"/>
  <c r="O532" i="6"/>
  <c r="O532" i="6" a="1"/>
  <c r="N532" i="6" a="1"/>
  <c r="N532" i="6" s="1"/>
  <c r="M532" i="6"/>
  <c r="M532" i="6" a="1"/>
  <c r="L532" i="6" a="1"/>
  <c r="L532" i="6" s="1"/>
  <c r="K532" i="6" a="1"/>
  <c r="K532" i="6" s="1"/>
  <c r="AI531" i="6"/>
  <c r="AI531" i="6" a="1"/>
  <c r="AH531" i="6" a="1"/>
  <c r="AH531" i="6" s="1"/>
  <c r="AG531" i="6" a="1"/>
  <c r="AG531" i="6" s="1"/>
  <c r="AF531" i="6" a="1"/>
  <c r="AF531" i="6" s="1"/>
  <c r="AE531" i="6" a="1"/>
  <c r="AE531" i="6" s="1"/>
  <c r="AD531" i="6" a="1"/>
  <c r="AD531" i="6" s="1"/>
  <c r="AC531" i="6"/>
  <c r="AC531" i="6" a="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c r="Q531" i="6" a="1"/>
  <c r="P531" i="6" a="1"/>
  <c r="P531" i="6" s="1"/>
  <c r="O531" i="6" a="1"/>
  <c r="O531" i="6" s="1"/>
  <c r="N531" i="6" a="1"/>
  <c r="N531" i="6" s="1"/>
  <c r="M531" i="6" a="1"/>
  <c r="M531" i="6" s="1"/>
  <c r="L531" i="6" a="1"/>
  <c r="L531" i="6" s="1"/>
  <c r="K531" i="6"/>
  <c r="K531" i="6" a="1"/>
  <c r="AI530" i="6" a="1"/>
  <c r="AI530" i="6" s="1"/>
  <c r="AH530" i="6" a="1"/>
  <c r="AH530" i="6" s="1"/>
  <c r="AG530" i="6"/>
  <c r="AG530" i="6" a="1"/>
  <c r="AF530" i="6" a="1"/>
  <c r="AF530" i="6" s="1"/>
  <c r="AE530" i="6"/>
  <c r="AE530" i="6" a="1"/>
  <c r="AD530" i="6" a="1"/>
  <c r="AD530" i="6" s="1"/>
  <c r="AC530" i="6" a="1"/>
  <c r="AC530" i="6" s="1"/>
  <c r="AB530" i="6" a="1"/>
  <c r="AB530" i="6" s="1"/>
  <c r="AA530" i="6" a="1"/>
  <c r="AA530" i="6" s="1"/>
  <c r="Z530" i="6" a="1"/>
  <c r="Z530" i="6" s="1"/>
  <c r="Y530" i="6"/>
  <c r="Y530" i="6" a="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c r="AA444" i="6" a="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c r="N444" i="6" a="1"/>
  <c r="M444" i="6" a="1"/>
  <c r="M444" i="6" s="1"/>
  <c r="L444" i="6"/>
  <c r="L444" i="6" a="1"/>
  <c r="K444" i="6" a="1"/>
  <c r="K444" i="6" s="1"/>
  <c r="AI443" i="6" a="1"/>
  <c r="AI443" i="6" s="1"/>
  <c r="AH443" i="6"/>
  <c r="AH443" i="6" a="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c r="T443" i="6" a="1"/>
  <c r="S443" i="6" a="1"/>
  <c r="S443" i="6" s="1"/>
  <c r="R443" i="6"/>
  <c r="R443" i="6" a="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c r="Z442" i="6" a="1"/>
  <c r="Y442" i="6" a="1"/>
  <c r="Y442" i="6" s="1"/>
  <c r="X442" i="6"/>
  <c r="X442" i="6" a="1"/>
  <c r="W442" i="6" a="1"/>
  <c r="W442" i="6" s="1"/>
  <c r="V442" i="6" a="1"/>
  <c r="V442" i="6" s="1"/>
  <c r="U442" i="6" a="1"/>
  <c r="U442" i="6" s="1"/>
  <c r="T442" i="6" a="1"/>
  <c r="T442" i="6" s="1"/>
  <c r="S442" i="6" a="1"/>
  <c r="S442" i="6" s="1"/>
  <c r="R442" i="6" a="1"/>
  <c r="R442" i="6" s="1"/>
  <c r="Q442" i="6" a="1"/>
  <c r="Q442" i="6" s="1"/>
  <c r="P442" i="6"/>
  <c r="P442" i="6" a="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c r="AD441" i="6" a="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c r="T440" i="6" a="1"/>
  <c r="S440" i="6" a="1"/>
  <c r="S440" i="6" s="1"/>
  <c r="R440" i="6" a="1"/>
  <c r="R440" i="6" s="1"/>
  <c r="Q440" i="6" a="1"/>
  <c r="Q440" i="6" s="1"/>
  <c r="P440" i="6" a="1"/>
  <c r="P440" i="6" s="1"/>
  <c r="O440" i="6" a="1"/>
  <c r="O440" i="6" s="1"/>
  <c r="N440" i="6" a="1"/>
  <c r="N440" i="6" s="1"/>
  <c r="M440" i="6" a="1"/>
  <c r="M440" i="6" s="1"/>
  <c r="L440" i="6"/>
  <c r="L440" i="6" a="1"/>
  <c r="K440" i="6" a="1"/>
  <c r="K440" i="6" s="1"/>
  <c r="AI439" i="6" a="1"/>
  <c r="AI439" i="6" s="1"/>
  <c r="AH439" i="6"/>
  <c r="AH439" i="6" a="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c r="V439" i="6" a="1"/>
  <c r="U439" i="6" a="1"/>
  <c r="U439" i="6" s="1"/>
  <c r="T439" i="6" a="1"/>
  <c r="T439" i="6" s="1"/>
  <c r="S439" i="6" a="1"/>
  <c r="S439" i="6" s="1"/>
  <c r="R439" i="6"/>
  <c r="R439" i="6" a="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c r="AD438" i="6" a="1"/>
  <c r="AC438" i="6" a="1"/>
  <c r="AC438" i="6" s="1"/>
  <c r="AB438" i="6" a="1"/>
  <c r="AB438" i="6" s="1"/>
  <c r="AA438" i="6" a="1"/>
  <c r="AA438" i="6" s="1"/>
  <c r="Z438" i="6" a="1"/>
  <c r="Z438" i="6" s="1"/>
  <c r="Y438" i="6" a="1"/>
  <c r="Y438" i="6" s="1"/>
  <c r="X438" i="6" a="1"/>
  <c r="X438" i="6" s="1"/>
  <c r="W438" i="6" a="1"/>
  <c r="W438" i="6" s="1"/>
  <c r="V438" i="6"/>
  <c r="V438" i="6" a="1"/>
  <c r="U438" i="6" a="1"/>
  <c r="U438" i="6" s="1"/>
  <c r="T438" i="6"/>
  <c r="T438" i="6" a="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a="1"/>
  <c r="AB437" i="6" s="1"/>
  <c r="AA437" i="6" a="1"/>
  <c r="AA437" i="6" s="1"/>
  <c r="Z437" i="6"/>
  <c r="Z437" i="6" a="1"/>
  <c r="Y437" i="6" a="1"/>
  <c r="Y437" i="6" s="1"/>
  <c r="X437" i="6" a="1"/>
  <c r="X437" i="6" s="1"/>
  <c r="W437" i="6" a="1"/>
  <c r="W437" i="6" s="1"/>
  <c r="V437" i="6" a="1"/>
  <c r="V437" i="6" s="1"/>
  <c r="U437" i="6" a="1"/>
  <c r="U437" i="6" s="1"/>
  <c r="T437" i="6" a="1"/>
  <c r="T437" i="6" s="1"/>
  <c r="S437" i="6" a="1"/>
  <c r="S437" i="6" s="1"/>
  <c r="R437" i="6" a="1"/>
  <c r="R437" i="6" s="1"/>
  <c r="Q437" i="6" a="1"/>
  <c r="Q437" i="6" s="1"/>
  <c r="P437" i="6"/>
  <c r="P437" i="6" a="1"/>
  <c r="O437" i="6" a="1"/>
  <c r="O437" i="6" s="1"/>
  <c r="N437" i="6"/>
  <c r="N437" i="6" a="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c r="AB436" i="6" a="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a="1"/>
  <c r="P436" i="6" s="1"/>
  <c r="O436" i="6" a="1"/>
  <c r="O436" i="6" s="1"/>
  <c r="N436" i="6" a="1"/>
  <c r="N436" i="6" s="1"/>
  <c r="M436" i="6" a="1"/>
  <c r="M436" i="6" s="1"/>
  <c r="L436" i="6"/>
  <c r="L436" i="6" a="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c r="X435" i="6" a="1"/>
  <c r="W435" i="6" a="1"/>
  <c r="W435" i="6" s="1"/>
  <c r="V435" i="6" a="1"/>
  <c r="V435" i="6" s="1"/>
  <c r="U435" i="6" a="1"/>
  <c r="U435" i="6" s="1"/>
  <c r="T435" i="6" a="1"/>
  <c r="T435" i="6" s="1"/>
  <c r="S435" i="6" a="1"/>
  <c r="S435" i="6" s="1"/>
  <c r="R435" i="6" a="1"/>
  <c r="R435" i="6" s="1"/>
  <c r="Q435" i="6" a="1"/>
  <c r="Q435" i="6" s="1"/>
  <c r="P435" i="6"/>
  <c r="P435" i="6" a="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c r="T434" i="6" a="1"/>
  <c r="S434" i="6" a="1"/>
  <c r="S434" i="6" s="1"/>
  <c r="R434" i="6" a="1"/>
  <c r="R434" i="6" s="1"/>
  <c r="Q434" i="6" a="1"/>
  <c r="Q434" i="6" s="1"/>
  <c r="P434" i="6" a="1"/>
  <c r="P434" i="6" s="1"/>
  <c r="O434" i="6" a="1"/>
  <c r="O434" i="6" s="1"/>
  <c r="N434" i="6" a="1"/>
  <c r="N434" i="6" s="1"/>
  <c r="M434" i="6" a="1"/>
  <c r="M434" i="6" s="1"/>
  <c r="L434" i="6"/>
  <c r="L434" i="6" a="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c r="X433" i="6" a="1"/>
  <c r="W433" i="6" a="1"/>
  <c r="W433" i="6" s="1"/>
  <c r="V433" i="6" a="1"/>
  <c r="V433" i="6" s="1"/>
  <c r="U433" i="6" a="1"/>
  <c r="U433" i="6" s="1"/>
  <c r="T433" i="6" a="1"/>
  <c r="T433" i="6" s="1"/>
  <c r="S433" i="6" a="1"/>
  <c r="S433" i="6" s="1"/>
  <c r="R433" i="6" a="1"/>
  <c r="R433" i="6" s="1"/>
  <c r="Q433" i="6" a="1"/>
  <c r="Q433" i="6" s="1"/>
  <c r="P433" i="6"/>
  <c r="P433" i="6" a="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c r="T432" i="6" a="1"/>
  <c r="S432" i="6" a="1"/>
  <c r="S432" i="6" s="1"/>
  <c r="R432" i="6" a="1"/>
  <c r="R432" i="6" s="1"/>
  <c r="Q432" i="6" a="1"/>
  <c r="Q432" i="6" s="1"/>
  <c r="P432" i="6" a="1"/>
  <c r="P432" i="6" s="1"/>
  <c r="O432" i="6" a="1"/>
  <c r="O432" i="6" s="1"/>
  <c r="N432" i="6" a="1"/>
  <c r="N432" i="6" s="1"/>
  <c r="M432" i="6" a="1"/>
  <c r="M432" i="6" s="1"/>
  <c r="L432" i="6"/>
  <c r="L432" i="6" a="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c r="X431" i="6" a="1"/>
  <c r="W431" i="6" a="1"/>
  <c r="W431" i="6" s="1"/>
  <c r="V431" i="6" a="1"/>
  <c r="V431" i="6" s="1"/>
  <c r="U431" i="6" a="1"/>
  <c r="U431" i="6" s="1"/>
  <c r="T431" i="6" a="1"/>
  <c r="T431" i="6" s="1"/>
  <c r="S431" i="6" a="1"/>
  <c r="S431" i="6" s="1"/>
  <c r="R431" i="6" a="1"/>
  <c r="R431" i="6" s="1"/>
  <c r="Q431" i="6" a="1"/>
  <c r="Q431" i="6" s="1"/>
  <c r="P431" i="6"/>
  <c r="P431" i="6" a="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c r="T430" i="6" a="1"/>
  <c r="S430" i="6" a="1"/>
  <c r="S430" i="6" s="1"/>
  <c r="R430" i="6" a="1"/>
  <c r="R430" i="6" s="1"/>
  <c r="Q430" i="6" a="1"/>
  <c r="Q430" i="6" s="1"/>
  <c r="P430" i="6" a="1"/>
  <c r="P430" i="6" s="1"/>
  <c r="O430" i="6" a="1"/>
  <c r="O430" i="6" s="1"/>
  <c r="N430" i="6" a="1"/>
  <c r="N430" i="6" s="1"/>
  <c r="M430" i="6" a="1"/>
  <c r="M430" i="6" s="1"/>
  <c r="L430" i="6"/>
  <c r="L430" i="6" a="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c r="X429" i="6" a="1"/>
  <c r="W429" i="6" a="1"/>
  <c r="W429" i="6" s="1"/>
  <c r="V429" i="6" a="1"/>
  <c r="V429" i="6" s="1"/>
  <c r="U429" i="6" a="1"/>
  <c r="U429" i="6" s="1"/>
  <c r="T429" i="6" a="1"/>
  <c r="T429" i="6" s="1"/>
  <c r="S429" i="6" a="1"/>
  <c r="S429" i="6" s="1"/>
  <c r="R429" i="6" a="1"/>
  <c r="R429" i="6" s="1"/>
  <c r="Q429" i="6" a="1"/>
  <c r="Q429" i="6" s="1"/>
  <c r="P429" i="6"/>
  <c r="P429" i="6" a="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c r="T428" i="6" a="1"/>
  <c r="S428" i="6" a="1"/>
  <c r="S428" i="6" s="1"/>
  <c r="R428" i="6" a="1"/>
  <c r="R428" i="6" s="1"/>
  <c r="Q428" i="6" a="1"/>
  <c r="Q428" i="6" s="1"/>
  <c r="P428" i="6" a="1"/>
  <c r="P428" i="6" s="1"/>
  <c r="O428" i="6" a="1"/>
  <c r="O428" i="6" s="1"/>
  <c r="N428" i="6" a="1"/>
  <c r="N428" i="6" s="1"/>
  <c r="M428" i="6" a="1"/>
  <c r="M428" i="6" s="1"/>
  <c r="L428" i="6"/>
  <c r="L428" i="6" a="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c r="X427" i="6" a="1"/>
  <c r="W427" i="6" a="1"/>
  <c r="W427" i="6" s="1"/>
  <c r="V427" i="6" a="1"/>
  <c r="V427" i="6" s="1"/>
  <c r="U427" i="6" a="1"/>
  <c r="U427" i="6" s="1"/>
  <c r="T427" i="6" a="1"/>
  <c r="T427" i="6" s="1"/>
  <c r="S427" i="6" a="1"/>
  <c r="S427" i="6" s="1"/>
  <c r="R427" i="6" a="1"/>
  <c r="R427" i="6" s="1"/>
  <c r="Q427" i="6" a="1"/>
  <c r="Q427" i="6" s="1"/>
  <c r="P427" i="6"/>
  <c r="P427" i="6" a="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c r="T426" i="6" a="1"/>
  <c r="S426" i="6" a="1"/>
  <c r="S426" i="6" s="1"/>
  <c r="R426" i="6" a="1"/>
  <c r="R426" i="6" s="1"/>
  <c r="Q426" i="6" a="1"/>
  <c r="Q426" i="6" s="1"/>
  <c r="P426" i="6" a="1"/>
  <c r="P426" i="6" s="1"/>
  <c r="O426" i="6" a="1"/>
  <c r="O426" i="6" s="1"/>
  <c r="N426" i="6" a="1"/>
  <c r="N426" i="6" s="1"/>
  <c r="M426" i="6" a="1"/>
  <c r="M426" i="6" s="1"/>
  <c r="L426" i="6"/>
  <c r="L426" i="6" a="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c r="X425" i="6" a="1"/>
  <c r="W425" i="6" a="1"/>
  <c r="W425" i="6" s="1"/>
  <c r="V425" i="6" a="1"/>
  <c r="V425" i="6" s="1"/>
  <c r="U425" i="6" a="1"/>
  <c r="U425" i="6" s="1"/>
  <c r="T425" i="6" a="1"/>
  <c r="T425" i="6" s="1"/>
  <c r="S425" i="6" a="1"/>
  <c r="S425" i="6" s="1"/>
  <c r="R425" i="6" a="1"/>
  <c r="R425" i="6" s="1"/>
  <c r="Q425" i="6" a="1"/>
  <c r="Q425" i="6" s="1"/>
  <c r="P425" i="6"/>
  <c r="P425" i="6" a="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c r="T424" i="6" a="1"/>
  <c r="S424" i="6" a="1"/>
  <c r="S424" i="6" s="1"/>
  <c r="R424" i="6" a="1"/>
  <c r="R424" i="6" s="1"/>
  <c r="Q424" i="6" a="1"/>
  <c r="Q424" i="6" s="1"/>
  <c r="P424" i="6" a="1"/>
  <c r="P424" i="6" s="1"/>
  <c r="O424" i="6" a="1"/>
  <c r="O424" i="6" s="1"/>
  <c r="N424" i="6" a="1"/>
  <c r="N424" i="6" s="1"/>
  <c r="M424" i="6" a="1"/>
  <c r="M424" i="6" s="1"/>
  <c r="L424" i="6"/>
  <c r="L424" i="6" a="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c r="X423" i="6" a="1"/>
  <c r="W423" i="6" a="1"/>
  <c r="W423" i="6" s="1"/>
  <c r="V423" i="6" a="1"/>
  <c r="V423" i="6" s="1"/>
  <c r="U423" i="6" a="1"/>
  <c r="U423" i="6" s="1"/>
  <c r="T423" i="6" a="1"/>
  <c r="T423" i="6" s="1"/>
  <c r="S423" i="6" a="1"/>
  <c r="S423" i="6" s="1"/>
  <c r="R423" i="6" a="1"/>
  <c r="R423" i="6" s="1"/>
  <c r="Q423" i="6" a="1"/>
  <c r="Q423" i="6" s="1"/>
  <c r="P423" i="6"/>
  <c r="P423" i="6" a="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c r="T422" i="6" a="1"/>
  <c r="S422" i="6" a="1"/>
  <c r="S422" i="6" s="1"/>
  <c r="R422" i="6" a="1"/>
  <c r="R422" i="6" s="1"/>
  <c r="Q422" i="6" a="1"/>
  <c r="Q422" i="6" s="1"/>
  <c r="P422" i="6" a="1"/>
  <c r="P422" i="6" s="1"/>
  <c r="O422" i="6" a="1"/>
  <c r="O422" i="6" s="1"/>
  <c r="N422" i="6" a="1"/>
  <c r="N422" i="6" s="1"/>
  <c r="M422" i="6" a="1"/>
  <c r="M422" i="6" s="1"/>
  <c r="L422" i="6"/>
  <c r="L422" i="6" a="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c r="X421" i="6" a="1"/>
  <c r="W421" i="6" a="1"/>
  <c r="W421" i="6" s="1"/>
  <c r="V421" i="6" a="1"/>
  <c r="V421" i="6" s="1"/>
  <c r="U421" i="6" a="1"/>
  <c r="U421" i="6" s="1"/>
  <c r="T421" i="6" a="1"/>
  <c r="T421" i="6" s="1"/>
  <c r="S421" i="6" a="1"/>
  <c r="S421" i="6" s="1"/>
  <c r="R421" i="6" a="1"/>
  <c r="R421" i="6" s="1"/>
  <c r="Q421" i="6" a="1"/>
  <c r="Q421" i="6" s="1"/>
  <c r="P421" i="6"/>
  <c r="P421" i="6" a="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c r="T420" i="6" a="1"/>
  <c r="S420" i="6" a="1"/>
  <c r="S420" i="6" s="1"/>
  <c r="R420" i="6" a="1"/>
  <c r="R420" i="6" s="1"/>
  <c r="Q420" i="6" a="1"/>
  <c r="Q420" i="6" s="1"/>
  <c r="P420" i="6" a="1"/>
  <c r="P420" i="6" s="1"/>
  <c r="O420" i="6" a="1"/>
  <c r="O420" i="6" s="1"/>
  <c r="N420" i="6" a="1"/>
  <c r="N420" i="6" s="1"/>
  <c r="M420" i="6" a="1"/>
  <c r="M420" i="6" s="1"/>
  <c r="L420" i="6"/>
  <c r="L420" i="6" a="1"/>
  <c r="K420" i="6" a="1"/>
  <c r="K420" i="6" s="1"/>
  <c r="AI419" i="6" a="1"/>
  <c r="AI419" i="6" s="1"/>
  <c r="AH419" i="6" a="1"/>
  <c r="AH419" i="6" s="1"/>
  <c r="AG419" i="6" a="1"/>
  <c r="AG419" i="6" s="1"/>
  <c r="AF419" i="6" a="1"/>
  <c r="AF419" i="6" s="1"/>
  <c r="AE419" i="6" a="1"/>
  <c r="AE419" i="6" s="1"/>
  <c r="AD419" i="6" a="1"/>
  <c r="AD419" i="6" s="1"/>
  <c r="AC419" i="6" a="1"/>
  <c r="AC419" i="6" s="1"/>
  <c r="AB419" i="6"/>
  <c r="AB419" i="6" a="1"/>
  <c r="AA419" i="6" a="1"/>
  <c r="AA419" i="6" s="1"/>
  <c r="Z419" i="6" a="1"/>
  <c r="Z419" i="6" s="1"/>
  <c r="Y419" i="6" a="1"/>
  <c r="Y419" i="6" s="1"/>
  <c r="X419" i="6"/>
  <c r="X419" i="6" a="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c r="AB418" i="6" a="1"/>
  <c r="AA418" i="6" a="1"/>
  <c r="AA418" i="6" s="1"/>
  <c r="Z418" i="6" a="1"/>
  <c r="Z418" i="6" s="1"/>
  <c r="Y418" i="6" a="1"/>
  <c r="Y418" i="6" s="1"/>
  <c r="X418" i="6" a="1"/>
  <c r="X418" i="6" s="1"/>
  <c r="W418" i="6" a="1"/>
  <c r="W418" i="6" s="1"/>
  <c r="V418" i="6" a="1"/>
  <c r="V418" i="6" s="1"/>
  <c r="U418" i="6" a="1"/>
  <c r="U418" i="6" s="1"/>
  <c r="T418" i="6"/>
  <c r="T418" i="6" a="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c r="AF417" i="6" a="1"/>
  <c r="AE417" i="6" a="1"/>
  <c r="AE417" i="6" s="1"/>
  <c r="AD417" i="6" a="1"/>
  <c r="AD417" i="6" s="1"/>
  <c r="AC417" i="6" a="1"/>
  <c r="AC417" i="6" s="1"/>
  <c r="AB417" i="6"/>
  <c r="AB417" i="6" a="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c r="AB416" i="6" a="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c r="AF415" i="6" a="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c r="T415" i="6" a="1"/>
  <c r="S415" i="6" a="1"/>
  <c r="S415" i="6" s="1"/>
  <c r="R415" i="6" a="1"/>
  <c r="R415" i="6" s="1"/>
  <c r="Q415" i="6" a="1"/>
  <c r="Q415" i="6" s="1"/>
  <c r="P415" i="6"/>
  <c r="P415" i="6" a="1"/>
  <c r="O415" i="6" a="1"/>
  <c r="O415" i="6" s="1"/>
  <c r="N415" i="6" a="1"/>
  <c r="N415" i="6" s="1"/>
  <c r="M415" i="6" a="1"/>
  <c r="M415" i="6" s="1"/>
  <c r="L415" i="6" a="1"/>
  <c r="L415" i="6" s="1"/>
  <c r="K415" i="6" a="1"/>
  <c r="K415" i="6" s="1"/>
  <c r="AI414" i="6" a="1"/>
  <c r="AI414" i="6" s="1"/>
  <c r="AH414" i="6" a="1"/>
  <c r="AH414" i="6" s="1"/>
  <c r="AG414" i="6" a="1"/>
  <c r="AG414" i="6" s="1"/>
  <c r="AF414" i="6"/>
  <c r="AF414" i="6" a="1"/>
  <c r="AE414" i="6" a="1"/>
  <c r="AE414" i="6" s="1"/>
  <c r="AD414" i="6" a="1"/>
  <c r="AD414" i="6" s="1"/>
  <c r="AC414" i="6" a="1"/>
  <c r="AC414" i="6" s="1"/>
  <c r="AB414" i="6"/>
  <c r="AB414" i="6" a="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c r="P414" i="6" a="1"/>
  <c r="O414" i="6" a="1"/>
  <c r="O414" i="6" s="1"/>
  <c r="N414" i="6" a="1"/>
  <c r="N414" i="6" s="1"/>
  <c r="M414" i="6" a="1"/>
  <c r="M414" i="6" s="1"/>
  <c r="L414" i="6"/>
  <c r="L414" i="6" a="1"/>
  <c r="K414" i="6" a="1"/>
  <c r="K414" i="6" s="1"/>
  <c r="AI413" i="6" a="1"/>
  <c r="AI413" i="6" s="1"/>
  <c r="AH413" i="6" a="1"/>
  <c r="AH413" i="6" s="1"/>
  <c r="AG413" i="6" a="1"/>
  <c r="AG413" i="6" s="1"/>
  <c r="AF413" i="6" a="1"/>
  <c r="AF413" i="6" s="1"/>
  <c r="AE413" i="6" a="1"/>
  <c r="AE413" i="6" s="1"/>
  <c r="AD413" i="6" a="1"/>
  <c r="AD413" i="6" s="1"/>
  <c r="AC413" i="6" a="1"/>
  <c r="AC413" i="6" s="1"/>
  <c r="AB413" i="6"/>
  <c r="AB413" i="6" a="1"/>
  <c r="AA413" i="6" a="1"/>
  <c r="AA413" i="6" s="1"/>
  <c r="Z413" i="6" a="1"/>
  <c r="Z413" i="6" s="1"/>
  <c r="Y413" i="6" a="1"/>
  <c r="Y413" i="6" s="1"/>
  <c r="X413" i="6"/>
  <c r="X413" i="6" a="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c r="L413" i="6" a="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c r="X412" i="6" a="1"/>
  <c r="W412" i="6" a="1"/>
  <c r="W412" i="6" s="1"/>
  <c r="V412" i="6" a="1"/>
  <c r="V412" i="6" s="1"/>
  <c r="U412" i="6" a="1"/>
  <c r="U412" i="6" s="1"/>
  <c r="T412" i="6"/>
  <c r="T412" i="6" a="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c r="AF411" i="6" a="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c r="T411" i="6" a="1"/>
  <c r="S411" i="6" a="1"/>
  <c r="S411" i="6" s="1"/>
  <c r="R411" i="6" a="1"/>
  <c r="R411" i="6" s="1"/>
  <c r="Q411" i="6" a="1"/>
  <c r="Q411" i="6" s="1"/>
  <c r="P411" i="6"/>
  <c r="P411" i="6" a="1"/>
  <c r="O411" i="6" a="1"/>
  <c r="O411" i="6" s="1"/>
  <c r="N411" i="6" a="1"/>
  <c r="N411" i="6" s="1"/>
  <c r="M411" i="6" a="1"/>
  <c r="M411" i="6" s="1"/>
  <c r="L411" i="6" a="1"/>
  <c r="L411" i="6" s="1"/>
  <c r="K411" i="6" a="1"/>
  <c r="K411" i="6" s="1"/>
  <c r="AI410" i="6" a="1"/>
  <c r="AI410" i="6" s="1"/>
  <c r="AH410" i="6" a="1"/>
  <c r="AH410" i="6" s="1"/>
  <c r="AG410" i="6" a="1"/>
  <c r="AG410" i="6" s="1"/>
  <c r="AF410" i="6"/>
  <c r="AF410" i="6" a="1"/>
  <c r="AE410" i="6" a="1"/>
  <c r="AE410" i="6" s="1"/>
  <c r="AD410" i="6" a="1"/>
  <c r="AD410" i="6" s="1"/>
  <c r="AC410" i="6" a="1"/>
  <c r="AC410" i="6" s="1"/>
  <c r="AB410" i="6"/>
  <c r="AB410" i="6" a="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c r="P410" i="6" a="1"/>
  <c r="O410" i="6" a="1"/>
  <c r="O410" i="6" s="1"/>
  <c r="N410" i="6" a="1"/>
  <c r="N410" i="6" s="1"/>
  <c r="M410" i="6" a="1"/>
  <c r="M410" i="6" s="1"/>
  <c r="L410" i="6"/>
  <c r="L410" i="6" a="1"/>
  <c r="K410" i="6" a="1"/>
  <c r="K410" i="6" s="1"/>
  <c r="AI409" i="6" a="1"/>
  <c r="AI409" i="6" s="1"/>
  <c r="AH409" i="6" a="1"/>
  <c r="AH409" i="6" s="1"/>
  <c r="AG409" i="6" a="1"/>
  <c r="AG409" i="6" s="1"/>
  <c r="AF409" i="6" a="1"/>
  <c r="AF409" i="6" s="1"/>
  <c r="AE409" i="6" a="1"/>
  <c r="AE409" i="6" s="1"/>
  <c r="AD409" i="6" a="1"/>
  <c r="AD409" i="6" s="1"/>
  <c r="AC409" i="6" a="1"/>
  <c r="AC409" i="6" s="1"/>
  <c r="AB409" i="6"/>
  <c r="AB409" i="6" a="1"/>
  <c r="AA409" i="6" a="1"/>
  <c r="AA409" i="6" s="1"/>
  <c r="Z409" i="6" a="1"/>
  <c r="Z409" i="6" s="1"/>
  <c r="Y409" i="6" a="1"/>
  <c r="Y409" i="6" s="1"/>
  <c r="X409" i="6"/>
  <c r="X409" i="6" a="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c r="L409" i="6" a="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c r="X408" i="6" a="1"/>
  <c r="W408" i="6" a="1"/>
  <c r="W408" i="6" s="1"/>
  <c r="V408" i="6" a="1"/>
  <c r="V408" i="6" s="1"/>
  <c r="U408" i="6" a="1"/>
  <c r="U408" i="6" s="1"/>
  <c r="T408" i="6"/>
  <c r="T408" i="6" a="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c r="AF407" i="6" a="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c r="T407" i="6" a="1"/>
  <c r="S407" i="6" a="1"/>
  <c r="S407" i="6" s="1"/>
  <c r="R407" i="6" a="1"/>
  <c r="R407" i="6" s="1"/>
  <c r="Q407" i="6" a="1"/>
  <c r="Q407" i="6" s="1"/>
  <c r="P407" i="6"/>
  <c r="P407" i="6" a="1"/>
  <c r="O407" i="6" a="1"/>
  <c r="O407" i="6" s="1"/>
  <c r="N407" i="6" a="1"/>
  <c r="N407" i="6" s="1"/>
  <c r="M407" i="6" a="1"/>
  <c r="M407" i="6" s="1"/>
  <c r="L407" i="6" a="1"/>
  <c r="L407" i="6" s="1"/>
  <c r="K407" i="6" a="1"/>
  <c r="K407" i="6" s="1"/>
  <c r="AI406" i="6" a="1"/>
  <c r="AI406" i="6" s="1"/>
  <c r="AH406" i="6" a="1"/>
  <c r="AH406" i="6" s="1"/>
  <c r="AG406" i="6" a="1"/>
  <c r="AG406" i="6" s="1"/>
  <c r="AF406" i="6"/>
  <c r="AF406" i="6" a="1"/>
  <c r="AE406" i="6" a="1"/>
  <c r="AE406" i="6" s="1"/>
  <c r="AD406" i="6" a="1"/>
  <c r="AD406" i="6" s="1"/>
  <c r="AC406" i="6" a="1"/>
  <c r="AC406" i="6" s="1"/>
  <c r="AB406" i="6"/>
  <c r="AB406" i="6" a="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c r="P406" i="6" a="1"/>
  <c r="O406" i="6" a="1"/>
  <c r="O406" i="6" s="1"/>
  <c r="N406" i="6" a="1"/>
  <c r="N406" i="6" s="1"/>
  <c r="M406" i="6" a="1"/>
  <c r="M406" i="6" s="1"/>
  <c r="L406" i="6"/>
  <c r="L406" i="6" a="1"/>
  <c r="K406" i="6" a="1"/>
  <c r="K406" i="6" s="1"/>
  <c r="AI405" i="6" a="1"/>
  <c r="AI405" i="6" s="1"/>
  <c r="AH405" i="6" a="1"/>
  <c r="AH405" i="6" s="1"/>
  <c r="AG405" i="6" a="1"/>
  <c r="AG405" i="6" s="1"/>
  <c r="AF405" i="6" a="1"/>
  <c r="AF405" i="6" s="1"/>
  <c r="AE405" i="6" a="1"/>
  <c r="AE405" i="6" s="1"/>
  <c r="AD405" i="6" a="1"/>
  <c r="AD405" i="6" s="1"/>
  <c r="AC405" i="6" a="1"/>
  <c r="AC405" i="6" s="1"/>
  <c r="AB405" i="6"/>
  <c r="AB405" i="6" a="1"/>
  <c r="AA405" i="6" a="1"/>
  <c r="AA405" i="6" s="1"/>
  <c r="Z405" i="6" a="1"/>
  <c r="Z405" i="6" s="1"/>
  <c r="Y405" i="6" a="1"/>
  <c r="Y405" i="6" s="1"/>
  <c r="X405" i="6"/>
  <c r="X405" i="6" a="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c r="L405" i="6" a="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c r="X404" i="6" a="1"/>
  <c r="W404" i="6" a="1"/>
  <c r="W404" i="6" s="1"/>
  <c r="V404" i="6" a="1"/>
  <c r="V404" i="6" s="1"/>
  <c r="U404" i="6" a="1"/>
  <c r="U404" i="6" s="1"/>
  <c r="T404" i="6"/>
  <c r="T404" i="6" a="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c r="AF403" i="6" a="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c r="T403" i="6" a="1"/>
  <c r="S403" i="6" a="1"/>
  <c r="S403" i="6" s="1"/>
  <c r="R403" i="6" a="1"/>
  <c r="R403" i="6" s="1"/>
  <c r="Q403" i="6" a="1"/>
  <c r="Q403" i="6" s="1"/>
  <c r="P403" i="6"/>
  <c r="P403" i="6" a="1"/>
  <c r="O403" i="6" a="1"/>
  <c r="O403" i="6" s="1"/>
  <c r="N403" i="6" a="1"/>
  <c r="N403" i="6" s="1"/>
  <c r="M403" i="6" a="1"/>
  <c r="M403" i="6" s="1"/>
  <c r="L403" i="6" a="1"/>
  <c r="L403" i="6" s="1"/>
  <c r="K403" i="6" a="1"/>
  <c r="K403" i="6" s="1"/>
  <c r="AI402" i="6" a="1"/>
  <c r="AI402" i="6" s="1"/>
  <c r="AH402" i="6" a="1"/>
  <c r="AH402" i="6" s="1"/>
  <c r="AG402" i="6" a="1"/>
  <c r="AG402" i="6" s="1"/>
  <c r="AF402" i="6"/>
  <c r="AF402" i="6" a="1"/>
  <c r="AE402" i="6" a="1"/>
  <c r="AE402" i="6" s="1"/>
  <c r="AD402" i="6" a="1"/>
  <c r="AD402" i="6" s="1"/>
  <c r="AC402" i="6" a="1"/>
  <c r="AC402" i="6" s="1"/>
  <c r="AB402" i="6"/>
  <c r="AB402" i="6" a="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c r="P402" i="6" a="1"/>
  <c r="O402" i="6" a="1"/>
  <c r="O402" i="6" s="1"/>
  <c r="N402" i="6" a="1"/>
  <c r="N402" i="6" s="1"/>
  <c r="M402" i="6" a="1"/>
  <c r="M402" i="6" s="1"/>
  <c r="L402" i="6"/>
  <c r="L402" i="6" a="1"/>
  <c r="K402" i="6" a="1"/>
  <c r="K402" i="6" s="1"/>
  <c r="AI401" i="6" a="1"/>
  <c r="AI401" i="6" s="1"/>
  <c r="AH401" i="6" a="1"/>
  <c r="AH401" i="6" s="1"/>
  <c r="AG401" i="6" a="1"/>
  <c r="AG401" i="6" s="1"/>
  <c r="AF401" i="6" a="1"/>
  <c r="AF401" i="6" s="1"/>
  <c r="AE401" i="6" a="1"/>
  <c r="AE401" i="6" s="1"/>
  <c r="AD401" i="6" a="1"/>
  <c r="AD401" i="6" s="1"/>
  <c r="AC401" i="6" a="1"/>
  <c r="AC401" i="6" s="1"/>
  <c r="AB401" i="6"/>
  <c r="AB401" i="6" a="1"/>
  <c r="AA401" i="6" a="1"/>
  <c r="AA401" i="6" s="1"/>
  <c r="Z401" i="6" a="1"/>
  <c r="Z401" i="6" s="1"/>
  <c r="Y401" i="6" a="1"/>
  <c r="Y401" i="6" s="1"/>
  <c r="X401" i="6"/>
  <c r="X401" i="6" a="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c r="L401" i="6" a="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c r="X400" i="6" a="1"/>
  <c r="W400" i="6" a="1"/>
  <c r="W400" i="6" s="1"/>
  <c r="V400" i="6" a="1"/>
  <c r="V400" i="6" s="1"/>
  <c r="U400" i="6" a="1"/>
  <c r="U400" i="6" s="1"/>
  <c r="T400" i="6"/>
  <c r="T400" i="6" a="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c r="AF399" i="6" a="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c r="T399" i="6" a="1"/>
  <c r="S399" i="6" a="1"/>
  <c r="S399" i="6" s="1"/>
  <c r="R399" i="6" a="1"/>
  <c r="R399" i="6" s="1"/>
  <c r="Q399" i="6" a="1"/>
  <c r="Q399" i="6" s="1"/>
  <c r="P399" i="6"/>
  <c r="P399" i="6" a="1"/>
  <c r="O399" i="6" a="1"/>
  <c r="O399" i="6" s="1"/>
  <c r="N399" i="6" a="1"/>
  <c r="N399" i="6" s="1"/>
  <c r="M399" i="6" a="1"/>
  <c r="M399" i="6" s="1"/>
  <c r="L399" i="6" a="1"/>
  <c r="L399" i="6" s="1"/>
  <c r="K399" i="6" a="1"/>
  <c r="K399" i="6" s="1"/>
  <c r="AI398" i="6" a="1"/>
  <c r="AI398" i="6" s="1"/>
  <c r="AH398" i="6" a="1"/>
  <c r="AH398" i="6" s="1"/>
  <c r="AG398" i="6" a="1"/>
  <c r="AG398" i="6" s="1"/>
  <c r="AF398" i="6"/>
  <c r="AF398" i="6" a="1"/>
  <c r="AE398" i="6" a="1"/>
  <c r="AE398" i="6" s="1"/>
  <c r="AD398" i="6" a="1"/>
  <c r="AD398" i="6" s="1"/>
  <c r="AC398" i="6" a="1"/>
  <c r="AC398" i="6" s="1"/>
  <c r="AB398" i="6"/>
  <c r="AB398" i="6" a="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c r="P398" i="6" a="1"/>
  <c r="O398" i="6" a="1"/>
  <c r="O398" i="6" s="1"/>
  <c r="N398" i="6" a="1"/>
  <c r="N398" i="6" s="1"/>
  <c r="M398" i="6" a="1"/>
  <c r="M398" i="6" s="1"/>
  <c r="L398" i="6"/>
  <c r="L398" i="6" a="1"/>
  <c r="K398" i="6" a="1"/>
  <c r="K398" i="6" s="1"/>
  <c r="AI397" i="6" a="1"/>
  <c r="AI397" i="6" s="1"/>
  <c r="AH397" i="6" a="1"/>
  <c r="AH397" i="6" s="1"/>
  <c r="AG397" i="6" a="1"/>
  <c r="AG397" i="6" s="1"/>
  <c r="AF397" i="6" a="1"/>
  <c r="AF397" i="6" s="1"/>
  <c r="AE397" i="6" a="1"/>
  <c r="AE397" i="6" s="1"/>
  <c r="AD397" i="6" a="1"/>
  <c r="AD397" i="6" s="1"/>
  <c r="AC397" i="6" a="1"/>
  <c r="AC397" i="6" s="1"/>
  <c r="AB397" i="6"/>
  <c r="AB397" i="6" a="1"/>
  <c r="AA397" i="6" a="1"/>
  <c r="AA397" i="6" s="1"/>
  <c r="Z397" i="6" a="1"/>
  <c r="Z397" i="6" s="1"/>
  <c r="Y397" i="6" a="1"/>
  <c r="Y397" i="6" s="1"/>
  <c r="X397" i="6"/>
  <c r="X397" i="6" a="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c r="L397" i="6" a="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c r="X396" i="6" a="1"/>
  <c r="W396" i="6" a="1"/>
  <c r="W396" i="6" s="1"/>
  <c r="V396" i="6" a="1"/>
  <c r="V396" i="6" s="1"/>
  <c r="U396" i="6" a="1"/>
  <c r="U396" i="6" s="1"/>
  <c r="T396" i="6"/>
  <c r="T396" i="6" a="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c r="AD269" i="6" a="1"/>
  <c r="AC269" i="6" a="1"/>
  <c r="AC269" i="6" s="1"/>
  <c r="AB269" i="6" a="1"/>
  <c r="AB269" i="6" s="1"/>
  <c r="AA269" i="6" a="1"/>
  <c r="AA269" i="6" s="1"/>
  <c r="Z269" i="6" a="1"/>
  <c r="Z269" i="6" s="1"/>
  <c r="Y269" i="6" a="1"/>
  <c r="Y269" i="6" s="1"/>
  <c r="X269" i="6" a="1"/>
  <c r="X269" i="6" s="1"/>
  <c r="W269" i="6" a="1"/>
  <c r="W269" i="6" s="1"/>
  <c r="V269" i="6"/>
  <c r="V269" i="6" a="1"/>
  <c r="U269" i="6" a="1"/>
  <c r="U269" i="6" s="1"/>
  <c r="T269" i="6" a="1"/>
  <c r="T269" i="6" s="1"/>
  <c r="S269" i="6" a="1"/>
  <c r="S269" i="6" s="1"/>
  <c r="R269" i="6" a="1"/>
  <c r="R269" i="6" s="1"/>
  <c r="Q269" i="6" a="1"/>
  <c r="Q269" i="6" s="1"/>
  <c r="P269" i="6" a="1"/>
  <c r="P269" i="6" s="1"/>
  <c r="O269" i="6" a="1"/>
  <c r="O269" i="6" s="1"/>
  <c r="N269" i="6"/>
  <c r="N269" i="6" a="1"/>
  <c r="M269" i="6" a="1"/>
  <c r="M269" i="6" s="1"/>
  <c r="L269" i="6" a="1"/>
  <c r="L269" i="6" s="1"/>
  <c r="K269" i="6" a="1"/>
  <c r="K269" i="6" s="1"/>
  <c r="AI268" i="6" a="1"/>
  <c r="AI268" i="6" s="1"/>
  <c r="AH268" i="6"/>
  <c r="AH268" i="6" a="1"/>
  <c r="AG268" i="6" a="1"/>
  <c r="AG268" i="6" s="1"/>
  <c r="AF268" i="6" a="1"/>
  <c r="AF268" i="6" s="1"/>
  <c r="AE268" i="6" a="1"/>
  <c r="AE268" i="6" s="1"/>
  <c r="AD268" i="6" a="1"/>
  <c r="AD268" i="6" s="1"/>
  <c r="AC268" i="6" a="1"/>
  <c r="AC268" i="6" s="1"/>
  <c r="AB268" i="6" a="1"/>
  <c r="AB268" i="6" s="1"/>
  <c r="AA268" i="6" a="1"/>
  <c r="AA268" i="6" s="1"/>
  <c r="Z268" i="6"/>
  <c r="Z268" i="6" a="1"/>
  <c r="Y268" i="6" a="1"/>
  <c r="Y268" i="6" s="1"/>
  <c r="X268" i="6" a="1"/>
  <c r="X268" i="6" s="1"/>
  <c r="W268" i="6" a="1"/>
  <c r="W268" i="6" s="1"/>
  <c r="V268" i="6" a="1"/>
  <c r="V268" i="6" s="1"/>
  <c r="U268" i="6" a="1"/>
  <c r="U268" i="6" s="1"/>
  <c r="T268" i="6" a="1"/>
  <c r="T268" i="6" s="1"/>
  <c r="S268" i="6" a="1"/>
  <c r="S268" i="6" s="1"/>
  <c r="R268" i="6"/>
  <c r="R268" i="6" a="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c r="AD267" i="6" a="1"/>
  <c r="AC267" i="6" a="1"/>
  <c r="AC267" i="6" s="1"/>
  <c r="AB267" i="6" a="1"/>
  <c r="AB267" i="6" s="1"/>
  <c r="AA267" i="6" a="1"/>
  <c r="AA267" i="6" s="1"/>
  <c r="Z267" i="6" a="1"/>
  <c r="Z267" i="6" s="1"/>
  <c r="Y267" i="6" a="1"/>
  <c r="Y267" i="6" s="1"/>
  <c r="X267" i="6" a="1"/>
  <c r="X267" i="6" s="1"/>
  <c r="W267" i="6" a="1"/>
  <c r="W267" i="6" s="1"/>
  <c r="V267" i="6"/>
  <c r="V267" i="6" a="1"/>
  <c r="U267" i="6" a="1"/>
  <c r="U267" i="6" s="1"/>
  <c r="T267" i="6" a="1"/>
  <c r="T267" i="6" s="1"/>
  <c r="S267" i="6" a="1"/>
  <c r="S267" i="6" s="1"/>
  <c r="R267" i="6" a="1"/>
  <c r="R267" i="6" s="1"/>
  <c r="Q267" i="6" a="1"/>
  <c r="Q267" i="6" s="1"/>
  <c r="P267" i="6" a="1"/>
  <c r="P267" i="6" s="1"/>
  <c r="O267" i="6" a="1"/>
  <c r="O267" i="6" s="1"/>
  <c r="N267" i="6"/>
  <c r="N267" i="6" a="1"/>
  <c r="M267" i="6" a="1"/>
  <c r="M267" i="6" s="1"/>
  <c r="L267" i="6" a="1"/>
  <c r="L267" i="6" s="1"/>
  <c r="K267" i="6"/>
  <c r="K267" i="6" a="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c r="AD175" i="6" a="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c r="N175" i="6" a="1"/>
  <c r="M175" i="6" a="1"/>
  <c r="M175" i="6" s="1"/>
  <c r="L175" i="6" a="1"/>
  <c r="L175" i="6" s="1"/>
  <c r="K175" i="6" a="1"/>
  <c r="K175" i="6" s="1"/>
  <c r="AI174" i="6" a="1"/>
  <c r="AI174" i="6" s="1"/>
  <c r="AH174" i="6" a="1"/>
  <c r="AH174" i="6" s="1"/>
  <c r="AG174" i="6"/>
  <c r="AG174" i="6" a="1"/>
  <c r="AF174" i="6" a="1"/>
  <c r="AF174" i="6" s="1"/>
  <c r="AE174" i="6" a="1"/>
  <c r="AE174" i="6" s="1"/>
  <c r="AD174" i="6" a="1"/>
  <c r="AD174" i="6" s="1"/>
  <c r="AC174" i="6"/>
  <c r="AC174" i="6" a="1"/>
  <c r="AB174" i="6" a="1"/>
  <c r="AB174" i="6" s="1"/>
  <c r="AA174" i="6"/>
  <c r="AA174" i="6" a="1"/>
  <c r="Z174" i="6" a="1"/>
  <c r="Z174" i="6" s="1"/>
  <c r="Y174" i="6"/>
  <c r="Y174" i="6" a="1"/>
  <c r="X174" i="6" a="1"/>
  <c r="X174" i="6" s="1"/>
  <c r="W174" i="6" a="1"/>
  <c r="W174" i="6" s="1"/>
  <c r="V174" i="6" a="1"/>
  <c r="V174" i="6" s="1"/>
  <c r="U174" i="6"/>
  <c r="U174" i="6" a="1"/>
  <c r="T174" i="6" a="1"/>
  <c r="T174" i="6" s="1"/>
  <c r="S174" i="6"/>
  <c r="S174" i="6" a="1"/>
  <c r="R174" i="6" a="1"/>
  <c r="R174" i="6" s="1"/>
  <c r="Q174" i="6" a="1"/>
  <c r="Q174" i="6" s="1"/>
  <c r="P174" i="6" a="1"/>
  <c r="P174" i="6" s="1"/>
  <c r="O174" i="6" a="1"/>
  <c r="O174" i="6" s="1"/>
  <c r="N174" i="6" a="1"/>
  <c r="N174" i="6" s="1"/>
  <c r="M174" i="6"/>
  <c r="M174" i="6" a="1"/>
  <c r="L174" i="6" a="1"/>
  <c r="L174" i="6" s="1"/>
  <c r="K174" i="6" a="1"/>
  <c r="K174" i="6" s="1"/>
  <c r="AI173" i="6" a="1"/>
  <c r="AI173" i="6" s="1"/>
  <c r="AH173" i="6" a="1"/>
  <c r="AH173" i="6" s="1"/>
  <c r="AG173" i="6"/>
  <c r="AG173" i="6" a="1"/>
  <c r="AF173" i="6" a="1"/>
  <c r="AF173" i="6" s="1"/>
  <c r="AE173" i="6" a="1"/>
  <c r="AE173" i="6" s="1"/>
  <c r="AD173" i="6" a="1"/>
  <c r="AD173" i="6" s="1"/>
  <c r="AC173" i="6"/>
  <c r="AC173" i="6" a="1"/>
  <c r="AB173" i="6" a="1"/>
  <c r="AB173" i="6" s="1"/>
  <c r="AA173" i="6" a="1"/>
  <c r="AA173" i="6" s="1"/>
  <c r="Z173" i="6" a="1"/>
  <c r="Z173" i="6" s="1"/>
  <c r="Y173" i="6"/>
  <c r="Y173" i="6" a="1"/>
  <c r="X173" i="6" a="1"/>
  <c r="X173" i="6" s="1"/>
  <c r="W173" i="6"/>
  <c r="W173" i="6" a="1"/>
  <c r="V173" i="6" a="1"/>
  <c r="V173" i="6" s="1"/>
  <c r="U173" i="6"/>
  <c r="U173" i="6" a="1"/>
  <c r="T173" i="6" a="1"/>
  <c r="T173" i="6" s="1"/>
  <c r="S173" i="6" a="1"/>
  <c r="S173" i="6" s="1"/>
  <c r="R173" i="6" a="1"/>
  <c r="R173" i="6" s="1"/>
  <c r="Q173" i="6"/>
  <c r="Q173" i="6" a="1"/>
  <c r="P173" i="6" a="1"/>
  <c r="P173" i="6" s="1"/>
  <c r="O173" i="6"/>
  <c r="O173" i="6" a="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c r="AC172" i="6" a="1"/>
  <c r="AB172" i="6" a="1"/>
  <c r="AB172" i="6" s="1"/>
  <c r="AA172" i="6" a="1"/>
  <c r="AA172" i="6" s="1"/>
  <c r="Z172" i="6" a="1"/>
  <c r="Z172" i="6" s="1"/>
  <c r="Y172" i="6"/>
  <c r="Y172" i="6" a="1"/>
  <c r="X172" i="6" a="1"/>
  <c r="X172" i="6" s="1"/>
  <c r="W172" i="6" a="1"/>
  <c r="W172" i="6" s="1"/>
  <c r="V172" i="6" a="1"/>
  <c r="V172" i="6" s="1"/>
  <c r="U172" i="6"/>
  <c r="U172" i="6" a="1"/>
  <c r="T172" i="6" a="1"/>
  <c r="T172" i="6" s="1"/>
  <c r="S172" i="6"/>
  <c r="S172" i="6" a="1"/>
  <c r="R172" i="6" a="1"/>
  <c r="R172" i="6" s="1"/>
  <c r="Q172" i="6"/>
  <c r="Q172" i="6" a="1"/>
  <c r="P172" i="6" a="1"/>
  <c r="P172" i="6" s="1"/>
  <c r="O172" i="6" a="1"/>
  <c r="O172" i="6" s="1"/>
  <c r="N172" i="6" a="1"/>
  <c r="N172" i="6" s="1"/>
  <c r="M172" i="6"/>
  <c r="M172" i="6" a="1"/>
  <c r="L172" i="6" a="1"/>
  <c r="L172" i="6" s="1"/>
  <c r="K172" i="6"/>
  <c r="K172" i="6" a="1"/>
  <c r="AI171" i="6" a="1"/>
  <c r="AI171" i="6" s="1"/>
  <c r="AH171" i="6" a="1"/>
  <c r="AH171" i="6" s="1"/>
  <c r="AG171" i="6"/>
  <c r="AG171" i="6" a="1"/>
  <c r="AF171" i="6" a="1"/>
  <c r="AF171" i="6" s="1"/>
  <c r="AE171" i="6" a="1"/>
  <c r="AE171" i="6" s="1"/>
  <c r="AD171" i="6" a="1"/>
  <c r="AD171" i="6" s="1"/>
  <c r="AC171" i="6" a="1"/>
  <c r="AC171" i="6" s="1"/>
  <c r="AB171" i="6" a="1"/>
  <c r="AB171" i="6" s="1"/>
  <c r="AA171" i="6" a="1"/>
  <c r="AA171" i="6" s="1"/>
  <c r="Z171" i="6" a="1"/>
  <c r="Z171" i="6" s="1"/>
  <c r="Y171" i="6"/>
  <c r="Y171" i="6" a="1"/>
  <c r="X171" i="6" a="1"/>
  <c r="X171" i="6" s="1"/>
  <c r="W171" i="6" a="1"/>
  <c r="W171" i="6" s="1"/>
  <c r="V171" i="6" a="1"/>
  <c r="V171" i="6" s="1"/>
  <c r="U171" i="6"/>
  <c r="U171" i="6" a="1"/>
  <c r="T171" i="6" a="1"/>
  <c r="T171" i="6" s="1"/>
  <c r="S171" i="6" a="1"/>
  <c r="S171" i="6" s="1"/>
  <c r="R171" i="6" a="1"/>
  <c r="R171" i="6" s="1"/>
  <c r="Q171" i="6"/>
  <c r="Q171" i="6" a="1"/>
  <c r="P171" i="6" a="1"/>
  <c r="P171" i="6" s="1"/>
  <c r="O171" i="6"/>
  <c r="O171" i="6" a="1"/>
  <c r="N171" i="6" a="1"/>
  <c r="N171" i="6" s="1"/>
  <c r="M171" i="6"/>
  <c r="M171" i="6" a="1"/>
  <c r="L171" i="6" a="1"/>
  <c r="L171" i="6" s="1"/>
  <c r="K171" i="6" a="1"/>
  <c r="K171" i="6" s="1"/>
  <c r="AI170" i="6" a="1"/>
  <c r="AI170" i="6" s="1"/>
  <c r="AH170" i="6" a="1"/>
  <c r="AH170" i="6" s="1"/>
  <c r="AG170" i="6" a="1"/>
  <c r="AG170" i="6" s="1"/>
  <c r="AF170" i="6" a="1"/>
  <c r="AF170" i="6" s="1"/>
  <c r="AE170" i="6" a="1"/>
  <c r="AE170" i="6" s="1"/>
  <c r="AD170" i="6" a="1"/>
  <c r="AD170" i="6" s="1"/>
  <c r="AC170" i="6"/>
  <c r="AC170" i="6" a="1"/>
  <c r="AB170" i="6" a="1"/>
  <c r="AB170" i="6" s="1"/>
  <c r="AA170" i="6" a="1"/>
  <c r="AA170" i="6" s="1"/>
  <c r="Z170" i="6" a="1"/>
  <c r="Z170" i="6" s="1"/>
  <c r="Y170" i="6" a="1"/>
  <c r="Y170" i="6" s="1"/>
  <c r="X170" i="6" a="1"/>
  <c r="X170" i="6" s="1"/>
  <c r="W170" i="6" a="1"/>
  <c r="W170" i="6" s="1"/>
  <c r="V170" i="6" a="1"/>
  <c r="V170" i="6" s="1"/>
  <c r="U170" i="6"/>
  <c r="U170" i="6" a="1"/>
  <c r="T170" i="6" a="1"/>
  <c r="T170" i="6" s="1"/>
  <c r="S170" i="6" a="1"/>
  <c r="S170" i="6" s="1"/>
  <c r="R170" i="6" a="1"/>
  <c r="R170" i="6" s="1"/>
  <c r="Q170" i="6"/>
  <c r="Q170" i="6" a="1"/>
  <c r="P170" i="6" a="1"/>
  <c r="P170" i="6" s="1"/>
  <c r="O170" i="6" a="1"/>
  <c r="O170" i="6" s="1"/>
  <c r="N170" i="6" a="1"/>
  <c r="N170" i="6" s="1"/>
  <c r="M170" i="6"/>
  <c r="M170" i="6" a="1"/>
  <c r="L170" i="6" a="1"/>
  <c r="L170" i="6" s="1"/>
  <c r="K170" i="6"/>
  <c r="K170" i="6" a="1"/>
  <c r="AI169" i="6" a="1"/>
  <c r="AI169" i="6" s="1"/>
  <c r="AH169" i="6" a="1"/>
  <c r="AH169" i="6" s="1"/>
  <c r="AG169" i="6"/>
  <c r="AG169" i="6" a="1"/>
  <c r="AF169" i="6" a="1"/>
  <c r="AF169" i="6" s="1"/>
  <c r="AE169" i="6"/>
  <c r="AE169" i="6" a="1"/>
  <c r="AD169" i="6" a="1"/>
  <c r="AD169" i="6" s="1"/>
  <c r="AC169" i="6" a="1"/>
  <c r="AC169" i="6" s="1"/>
  <c r="AB169" i="6" a="1"/>
  <c r="AB169" i="6" s="1"/>
  <c r="AA169" i="6" a="1"/>
  <c r="AA169" i="6" s="1"/>
  <c r="Z169" i="6" a="1"/>
  <c r="Z169" i="6" s="1"/>
  <c r="Y169" i="6"/>
  <c r="Y169" i="6" a="1"/>
  <c r="X169" i="6" a="1"/>
  <c r="X169" i="6" s="1"/>
  <c r="W169" i="6" a="1"/>
  <c r="W169" i="6" s="1"/>
  <c r="V169" i="6" a="1"/>
  <c r="V169" i="6" s="1"/>
  <c r="U169" i="6" a="1"/>
  <c r="U169" i="6" s="1"/>
  <c r="T169" i="6" a="1"/>
  <c r="T169" i="6" s="1"/>
  <c r="S169" i="6" a="1"/>
  <c r="S169" i="6" s="1"/>
  <c r="R169" i="6" a="1"/>
  <c r="R169" i="6" s="1"/>
  <c r="Q169" i="6"/>
  <c r="Q169" i="6" a="1"/>
  <c r="P169" i="6" a="1"/>
  <c r="P169" i="6" s="1"/>
  <c r="O169" i="6" a="1"/>
  <c r="O169" i="6" s="1"/>
  <c r="N169" i="6" a="1"/>
  <c r="N169" i="6" s="1"/>
  <c r="M169" i="6"/>
  <c r="M169" i="6" a="1"/>
  <c r="L169" i="6" a="1"/>
  <c r="L169" i="6" s="1"/>
  <c r="K169" i="6" a="1"/>
  <c r="K169" i="6" s="1"/>
  <c r="AI168" i="6"/>
  <c r="AI168" i="6" a="1"/>
  <c r="AH168" i="6" a="1"/>
  <c r="AH168" i="6" s="1"/>
  <c r="AG168" i="6"/>
  <c r="AG168" i="6" a="1"/>
  <c r="AF168" i="6" a="1"/>
  <c r="AF168" i="6" s="1"/>
  <c r="AE168" i="6" a="1"/>
  <c r="AE168" i="6" s="1"/>
  <c r="AD168" i="6" a="1"/>
  <c r="AD168" i="6" s="1"/>
  <c r="AC168" i="6"/>
  <c r="AC168" i="6" a="1"/>
  <c r="AB168" i="6" a="1"/>
  <c r="AB168" i="6" s="1"/>
  <c r="AA168" i="6"/>
  <c r="AA168" i="6" a="1"/>
  <c r="Z168" i="6" a="1"/>
  <c r="Z168" i="6" s="1"/>
  <c r="Y168" i="6" a="1"/>
  <c r="Y168" i="6" s="1"/>
  <c r="X168" i="6" a="1"/>
  <c r="X168" i="6" s="1"/>
  <c r="W168" i="6" a="1"/>
  <c r="W168" i="6" s="1"/>
  <c r="V168" i="6" a="1"/>
  <c r="V168" i="6" s="1"/>
  <c r="U168" i="6"/>
  <c r="U168" i="6" a="1"/>
  <c r="T168" i="6" a="1"/>
  <c r="T168" i="6" s="1"/>
  <c r="S168" i="6" a="1"/>
  <c r="S168" i="6" s="1"/>
  <c r="R168" i="6" a="1"/>
  <c r="R168" i="6" s="1"/>
  <c r="Q168" i="6" a="1"/>
  <c r="Q168" i="6" s="1"/>
  <c r="P168" i="6" a="1"/>
  <c r="P168" i="6" s="1"/>
  <c r="O168" i="6" a="1"/>
  <c r="O168" i="6" s="1"/>
  <c r="N168" i="6" a="1"/>
  <c r="N168" i="6" s="1"/>
  <c r="M168" i="6"/>
  <c r="M168" i="6" a="1"/>
  <c r="L168" i="6" a="1"/>
  <c r="L168" i="6" s="1"/>
  <c r="K168" i="6" a="1"/>
  <c r="K168" i="6" s="1"/>
  <c r="AI167" i="6" a="1"/>
  <c r="AI167" i="6" s="1"/>
  <c r="AH167" i="6" a="1"/>
  <c r="AH167" i="6" s="1"/>
  <c r="AG167" i="6"/>
  <c r="AG167" i="6" a="1"/>
  <c r="AF167" i="6" a="1"/>
  <c r="AF167" i="6" s="1"/>
  <c r="AE167" i="6"/>
  <c r="AE167" i="6" a="1"/>
  <c r="AD167" i="6" a="1"/>
  <c r="AD167" i="6" s="1"/>
  <c r="AC167" i="6"/>
  <c r="AC167" i="6" a="1"/>
  <c r="AB167" i="6" a="1"/>
  <c r="AB167" i="6" s="1"/>
  <c r="AA167" i="6" a="1"/>
  <c r="AA167" i="6" s="1"/>
  <c r="Z167" i="6" a="1"/>
  <c r="Z167" i="6" s="1"/>
  <c r="Y167" i="6"/>
  <c r="Y167" i="6" a="1"/>
  <c r="X167" i="6" a="1"/>
  <c r="X167" i="6" s="1"/>
  <c r="W167" i="6"/>
  <c r="W167" i="6" a="1"/>
  <c r="V167" i="6" a="1"/>
  <c r="V167" i="6" s="1"/>
  <c r="U167" i="6" a="1"/>
  <c r="U167" i="6" s="1"/>
  <c r="T167" i="6" a="1"/>
  <c r="T167" i="6" s="1"/>
  <c r="S167" i="6" a="1"/>
  <c r="S167" i="6" s="1"/>
  <c r="R167" i="6" a="1"/>
  <c r="R167" i="6" s="1"/>
  <c r="Q167" i="6"/>
  <c r="Q167" i="6" a="1"/>
  <c r="P167" i="6" a="1"/>
  <c r="P167" i="6" s="1"/>
  <c r="O167" i="6" a="1"/>
  <c r="O167" i="6" s="1"/>
  <c r="N167" i="6" a="1"/>
  <c r="N167" i="6" s="1"/>
  <c r="M167" i="6" a="1"/>
  <c r="M167" i="6" s="1"/>
  <c r="L167" i="6" a="1"/>
  <c r="L167" i="6" s="1"/>
  <c r="K167" i="6" a="1"/>
  <c r="K167" i="6" s="1"/>
  <c r="AI166" i="6" a="1"/>
  <c r="AI166" i="6" s="1"/>
  <c r="AH166" i="6" a="1"/>
  <c r="AH166" i="6" s="1"/>
  <c r="AG166" i="6"/>
  <c r="AG166" i="6" a="1"/>
  <c r="AF166" i="6" a="1"/>
  <c r="AF166" i="6" s="1"/>
  <c r="AE166" i="6" a="1"/>
  <c r="AE166" i="6" s="1"/>
  <c r="AD166" i="6" a="1"/>
  <c r="AD166" i="6" s="1"/>
  <c r="AC166" i="6"/>
  <c r="AC166" i="6" a="1"/>
  <c r="AB166" i="6" a="1"/>
  <c r="AB166" i="6" s="1"/>
  <c r="AA166" i="6"/>
  <c r="AA166" i="6" a="1"/>
  <c r="Z166" i="6" a="1"/>
  <c r="Z166" i="6" s="1"/>
  <c r="Y166" i="6"/>
  <c r="Y166" i="6" a="1"/>
  <c r="X166" i="6" a="1"/>
  <c r="X166" i="6" s="1"/>
  <c r="W166" i="6" a="1"/>
  <c r="W166" i="6" s="1"/>
  <c r="V166" i="6" a="1"/>
  <c r="V166" i="6" s="1"/>
  <c r="U166" i="6"/>
  <c r="U166" i="6" a="1"/>
  <c r="T166" i="6" a="1"/>
  <c r="T166" i="6" s="1"/>
  <c r="S166" i="6"/>
  <c r="S166" i="6" a="1"/>
  <c r="R166" i="6" a="1"/>
  <c r="R166" i="6" s="1"/>
  <c r="Q166" i="6" a="1"/>
  <c r="Q166" i="6" s="1"/>
  <c r="P166" i="6" a="1"/>
  <c r="P166" i="6" s="1"/>
  <c r="O166" i="6" a="1"/>
  <c r="O166" i="6" s="1"/>
  <c r="N166" i="6" a="1"/>
  <c r="N166" i="6" s="1"/>
  <c r="M166" i="6"/>
  <c r="M166" i="6" a="1"/>
  <c r="L166" i="6" a="1"/>
  <c r="L166" i="6" s="1"/>
  <c r="K166" i="6" a="1"/>
  <c r="K166" i="6" s="1"/>
  <c r="AI165" i="6" a="1"/>
  <c r="AI165" i="6" s="1"/>
  <c r="AH165" i="6" a="1"/>
  <c r="AH165" i="6" s="1"/>
  <c r="AG165" i="6"/>
  <c r="AG165" i="6" a="1"/>
  <c r="AF165" i="6" a="1"/>
  <c r="AF165" i="6" s="1"/>
  <c r="AE165" i="6" a="1"/>
  <c r="AE165" i="6" s="1"/>
  <c r="AD165" i="6" a="1"/>
  <c r="AD165" i="6" s="1"/>
  <c r="AC165" i="6"/>
  <c r="AC165" i="6" a="1"/>
  <c r="AB165" i="6" a="1"/>
  <c r="AB165" i="6" s="1"/>
  <c r="AA165" i="6" a="1"/>
  <c r="AA165" i="6" s="1"/>
  <c r="Z165" i="6" a="1"/>
  <c r="Z165" i="6" s="1"/>
  <c r="Y165" i="6"/>
  <c r="Y165" i="6" a="1"/>
  <c r="X165" i="6" a="1"/>
  <c r="X165" i="6" s="1"/>
  <c r="W165" i="6"/>
  <c r="W165" i="6" a="1"/>
  <c r="V165" i="6" a="1"/>
  <c r="V165" i="6" s="1"/>
  <c r="U165" i="6" a="1"/>
  <c r="U165" i="6" s="1"/>
  <c r="T165" i="6" a="1"/>
  <c r="T165" i="6" s="1"/>
  <c r="S165" i="6" a="1"/>
  <c r="S165" i="6" s="1"/>
  <c r="R165" i="6" a="1"/>
  <c r="R165" i="6" s="1"/>
  <c r="Q165" i="6"/>
  <c r="Q165" i="6" a="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c r="AC164" i="6" a="1"/>
  <c r="AB164" i="6" a="1"/>
  <c r="AB164" i="6" s="1"/>
  <c r="AA164" i="6" a="1"/>
  <c r="AA164" i="6" s="1"/>
  <c r="Z164" i="6" a="1"/>
  <c r="Z164" i="6" s="1"/>
  <c r="Y164" i="6" a="1"/>
  <c r="Y164" i="6" s="1"/>
  <c r="X164" i="6" a="1"/>
  <c r="X164" i="6" s="1"/>
  <c r="W164" i="6" a="1"/>
  <c r="W164" i="6" s="1"/>
  <c r="V164" i="6" a="1"/>
  <c r="V164" i="6" s="1"/>
  <c r="U164" i="6"/>
  <c r="U164" i="6" a="1"/>
  <c r="T164" i="6" a="1"/>
  <c r="T164" i="6" s="1"/>
  <c r="S164" i="6" a="1"/>
  <c r="S164" i="6" s="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c r="AG163" i="6" a="1"/>
  <c r="AF163" i="6" a="1"/>
  <c r="AF163" i="6" s="1"/>
  <c r="AE163" i="6" a="1"/>
  <c r="AE163" i="6" s="1"/>
  <c r="AD163" i="6" a="1"/>
  <c r="AD163" i="6" s="1"/>
  <c r="AC163" i="6" a="1"/>
  <c r="AC163" i="6" s="1"/>
  <c r="AB163" i="6" a="1"/>
  <c r="AB163" i="6" s="1"/>
  <c r="AA163" i="6" a="1"/>
  <c r="AA163" i="6" s="1"/>
  <c r="Z163" i="6" a="1"/>
  <c r="Z163" i="6" s="1"/>
  <c r="Y163" i="6"/>
  <c r="Y163" i="6" a="1"/>
  <c r="X163" i="6" a="1"/>
  <c r="X163" i="6" s="1"/>
  <c r="W163" i="6" a="1"/>
  <c r="W163" i="6" s="1"/>
  <c r="V163" i="6" a="1"/>
  <c r="V163" i="6" s="1"/>
  <c r="U163" i="6" a="1"/>
  <c r="U163" i="6" s="1"/>
  <c r="T163" i="6" a="1"/>
  <c r="T163" i="6" s="1"/>
  <c r="S163" i="6" a="1"/>
  <c r="S163" i="6" s="1"/>
  <c r="R163" i="6" a="1"/>
  <c r="R163" i="6" s="1"/>
  <c r="Q163" i="6"/>
  <c r="Q163" i="6" a="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c r="AC162" i="6" a="1"/>
  <c r="AB162" i="6" a="1"/>
  <c r="AB162" i="6" s="1"/>
  <c r="AA162" i="6" a="1"/>
  <c r="AA162" i="6" s="1"/>
  <c r="Z162" i="6" a="1"/>
  <c r="Z162" i="6" s="1"/>
  <c r="Y162" i="6" a="1"/>
  <c r="Y162" i="6" s="1"/>
  <c r="X162" i="6" a="1"/>
  <c r="X162" i="6" s="1"/>
  <c r="W162" i="6" a="1"/>
  <c r="W162" i="6" s="1"/>
  <c r="V162" i="6" a="1"/>
  <c r="V162" i="6" s="1"/>
  <c r="U162" i="6"/>
  <c r="U162" i="6" a="1"/>
  <c r="T162" i="6" a="1"/>
  <c r="T162" i="6" s="1"/>
  <c r="S162" i="6" a="1"/>
  <c r="S162" i="6" s="1"/>
  <c r="R162" i="6" a="1"/>
  <c r="R162" i="6" s="1"/>
  <c r="Q162" i="6" a="1"/>
  <c r="Q162" i="6" s="1"/>
  <c r="P162" i="6" a="1"/>
  <c r="P162" i="6" s="1"/>
  <c r="O162" i="6" a="1"/>
  <c r="O162" i="6" s="1"/>
  <c r="N162" i="6" a="1"/>
  <c r="N162" i="6" s="1"/>
  <c r="M162" i="6"/>
  <c r="M162" i="6" a="1"/>
  <c r="L162" i="6" a="1"/>
  <c r="L162" i="6" s="1"/>
  <c r="K162" i="6" a="1"/>
  <c r="K162" i="6" s="1"/>
  <c r="AI161" i="6" a="1"/>
  <c r="AI161" i="6" s="1"/>
  <c r="AH161" i="6" a="1"/>
  <c r="AH161" i="6" s="1"/>
  <c r="AG161" i="6"/>
  <c r="AG161" i="6" a="1"/>
  <c r="AF161" i="6" a="1"/>
  <c r="AF161" i="6" s="1"/>
  <c r="AE161" i="6" a="1"/>
  <c r="AE161" i="6" s="1"/>
  <c r="AD161" i="6" a="1"/>
  <c r="AD161" i="6" s="1"/>
  <c r="AC161" i="6" a="1"/>
  <c r="AC161" i="6" s="1"/>
  <c r="AB161" i="6" a="1"/>
  <c r="AB161" i="6" s="1"/>
  <c r="AA161" i="6" a="1"/>
  <c r="AA161" i="6" s="1"/>
  <c r="Z161" i="6" a="1"/>
  <c r="Z161" i="6" s="1"/>
  <c r="Y161" i="6"/>
  <c r="Y161" i="6" a="1"/>
  <c r="X161" i="6" a="1"/>
  <c r="X161" i="6" s="1"/>
  <c r="W161" i="6" a="1"/>
  <c r="W161" i="6" s="1"/>
  <c r="V161" i="6" a="1"/>
  <c r="V161" i="6" s="1"/>
  <c r="U161" i="6" a="1"/>
  <c r="U161" i="6" s="1"/>
  <c r="T161" i="6" a="1"/>
  <c r="T161" i="6" s="1"/>
  <c r="S161" i="6" a="1"/>
  <c r="S161" i="6" s="1"/>
  <c r="R161" i="6" a="1"/>
  <c r="R161" i="6" s="1"/>
  <c r="Q161" i="6"/>
  <c r="Q161" i="6" a="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c r="AC160" i="6" a="1"/>
  <c r="AB160" i="6" a="1"/>
  <c r="AB160" i="6" s="1"/>
  <c r="AA160" i="6" a="1"/>
  <c r="AA160" i="6" s="1"/>
  <c r="Z160" i="6" a="1"/>
  <c r="Z160" i="6" s="1"/>
  <c r="Y160" i="6" a="1"/>
  <c r="Y160" i="6" s="1"/>
  <c r="X160" i="6" a="1"/>
  <c r="X160" i="6" s="1"/>
  <c r="W160" i="6" a="1"/>
  <c r="W160" i="6" s="1"/>
  <c r="V160" i="6" a="1"/>
  <c r="V160" i="6" s="1"/>
  <c r="U160" i="6"/>
  <c r="U160" i="6" a="1"/>
  <c r="T160" i="6" a="1"/>
  <c r="T160" i="6" s="1"/>
  <c r="S160" i="6" a="1"/>
  <c r="S160" i="6" s="1"/>
  <c r="R160" i="6" a="1"/>
  <c r="R160" i="6" s="1"/>
  <c r="Q160" i="6" a="1"/>
  <c r="Q160" i="6" s="1"/>
  <c r="P160" i="6" a="1"/>
  <c r="P160" i="6" s="1"/>
  <c r="O160" i="6" a="1"/>
  <c r="O160" i="6" s="1"/>
  <c r="N160" i="6" a="1"/>
  <c r="N160" i="6" s="1"/>
  <c r="M160" i="6"/>
  <c r="M160" i="6" a="1"/>
  <c r="L160" i="6" a="1"/>
  <c r="L160" i="6" s="1"/>
  <c r="K160" i="6" a="1"/>
  <c r="K160" i="6" s="1"/>
  <c r="AI159" i="6" a="1"/>
  <c r="AI159" i="6" s="1"/>
  <c r="AH159" i="6" a="1"/>
  <c r="AH159" i="6" s="1"/>
  <c r="AG159" i="6"/>
  <c r="AG159" i="6" a="1"/>
  <c r="AF159" i="6" a="1"/>
  <c r="AF159" i="6" s="1"/>
  <c r="AE159" i="6" a="1"/>
  <c r="AE159" i="6" s="1"/>
  <c r="AD159" i="6" a="1"/>
  <c r="AD159" i="6" s="1"/>
  <c r="AC159" i="6" a="1"/>
  <c r="AC159" i="6" s="1"/>
  <c r="AB159" i="6" a="1"/>
  <c r="AB159" i="6" s="1"/>
  <c r="AA159" i="6" a="1"/>
  <c r="AA159" i="6" s="1"/>
  <c r="Z159" i="6" a="1"/>
  <c r="Z159" i="6" s="1"/>
  <c r="Y159" i="6"/>
  <c r="Y159" i="6" a="1"/>
  <c r="X159" i="6" a="1"/>
  <c r="X159" i="6" s="1"/>
  <c r="W159" i="6" a="1"/>
  <c r="W159" i="6" s="1"/>
  <c r="V159" i="6" a="1"/>
  <c r="V159" i="6" s="1"/>
  <c r="U159" i="6" a="1"/>
  <c r="U159" i="6" s="1"/>
  <c r="T159" i="6" a="1"/>
  <c r="T159" i="6" s="1"/>
  <c r="S159" i="6" a="1"/>
  <c r="S159" i="6" s="1"/>
  <c r="R159" i="6" a="1"/>
  <c r="R159" i="6" s="1"/>
  <c r="Q159" i="6"/>
  <c r="Q159" i="6" a="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c r="AC158" i="6" a="1"/>
  <c r="AB158" i="6" a="1"/>
  <c r="AB158" i="6" s="1"/>
  <c r="AA158" i="6" a="1"/>
  <c r="AA158" i="6" s="1"/>
  <c r="Z158" i="6" a="1"/>
  <c r="Z158" i="6" s="1"/>
  <c r="Y158" i="6" a="1"/>
  <c r="Y158" i="6" s="1"/>
  <c r="X158" i="6" a="1"/>
  <c r="X158" i="6" s="1"/>
  <c r="W158" i="6" a="1"/>
  <c r="W158" i="6" s="1"/>
  <c r="V158" i="6" a="1"/>
  <c r="V158" i="6" s="1"/>
  <c r="U158" i="6"/>
  <c r="U158" i="6" a="1"/>
  <c r="T158" i="6" a="1"/>
  <c r="T158" i="6" s="1"/>
  <c r="S158" i="6" a="1"/>
  <c r="S158" i="6" s="1"/>
  <c r="R158" i="6" a="1"/>
  <c r="R158" i="6" s="1"/>
  <c r="Q158" i="6" a="1"/>
  <c r="Q158" i="6" s="1"/>
  <c r="P158" i="6" a="1"/>
  <c r="P158" i="6" s="1"/>
  <c r="O158" i="6" a="1"/>
  <c r="O158" i="6" s="1"/>
  <c r="N158" i="6" a="1"/>
  <c r="N158" i="6" s="1"/>
  <c r="M158" i="6"/>
  <c r="M158" i="6" a="1"/>
  <c r="L158" i="6" a="1"/>
  <c r="L158" i="6" s="1"/>
  <c r="K158" i="6" a="1"/>
  <c r="K158" i="6" s="1"/>
  <c r="AI157" i="6" a="1"/>
  <c r="AI157" i="6" s="1"/>
  <c r="AH157" i="6" a="1"/>
  <c r="AH157" i="6" s="1"/>
  <c r="AG157" i="6"/>
  <c r="AG157" i="6" a="1"/>
  <c r="AF157" i="6" a="1"/>
  <c r="AF157" i="6" s="1"/>
  <c r="AE157" i="6" a="1"/>
  <c r="AE157" i="6" s="1"/>
  <c r="AD157" i="6" a="1"/>
  <c r="AD157" i="6" s="1"/>
  <c r="AC157" i="6" a="1"/>
  <c r="AC157" i="6" s="1"/>
  <c r="AB157" i="6" a="1"/>
  <c r="AB157" i="6" s="1"/>
  <c r="AA157" i="6" a="1"/>
  <c r="AA157" i="6" s="1"/>
  <c r="Z157" i="6" a="1"/>
  <c r="Z157" i="6" s="1"/>
  <c r="Y157" i="6"/>
  <c r="Y157" i="6" a="1"/>
  <c r="X157" i="6" a="1"/>
  <c r="X157" i="6" s="1"/>
  <c r="W157" i="6" a="1"/>
  <c r="W157" i="6" s="1"/>
  <c r="V157" i="6" a="1"/>
  <c r="V157" i="6" s="1"/>
  <c r="U157" i="6" a="1"/>
  <c r="U157" i="6" s="1"/>
  <c r="T157" i="6" a="1"/>
  <c r="T157" i="6" s="1"/>
  <c r="S157" i="6" a="1"/>
  <c r="S157" i="6" s="1"/>
  <c r="R157" i="6" a="1"/>
  <c r="R157" i="6" s="1"/>
  <c r="Q157" i="6"/>
  <c r="Q157" i="6" a="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c r="AC156" i="6" a="1"/>
  <c r="AB156" i="6" a="1"/>
  <c r="AB156" i="6" s="1"/>
  <c r="AA156" i="6" a="1"/>
  <c r="AA156" i="6" s="1"/>
  <c r="Z156" i="6" a="1"/>
  <c r="Z156" i="6" s="1"/>
  <c r="Y156" i="6" a="1"/>
  <c r="Y156" i="6" s="1"/>
  <c r="X156" i="6" a="1"/>
  <c r="X156" i="6" s="1"/>
  <c r="W156" i="6" a="1"/>
  <c r="W156" i="6" s="1"/>
  <c r="V156" i="6" a="1"/>
  <c r="V156" i="6" s="1"/>
  <c r="U156" i="6"/>
  <c r="U156" i="6" a="1"/>
  <c r="T156" i="6" a="1"/>
  <c r="T156" i="6" s="1"/>
  <c r="S156" i="6" a="1"/>
  <c r="S156" i="6" s="1"/>
  <c r="R156" i="6" a="1"/>
  <c r="R156" i="6" s="1"/>
  <c r="Q156" i="6" a="1"/>
  <c r="Q156" i="6" s="1"/>
  <c r="P156" i="6" a="1"/>
  <c r="P156" i="6" s="1"/>
  <c r="O156" i="6" a="1"/>
  <c r="O156" i="6" s="1"/>
  <c r="N156" i="6" a="1"/>
  <c r="N156" i="6" s="1"/>
  <c r="M156" i="6"/>
  <c r="M156" i="6" a="1"/>
  <c r="L156" i="6" a="1"/>
  <c r="L156" i="6" s="1"/>
  <c r="K156" i="6" a="1"/>
  <c r="K156" i="6" s="1"/>
  <c r="AI155" i="6" a="1"/>
  <c r="AI155" i="6" s="1"/>
  <c r="AH155" i="6" a="1"/>
  <c r="AH155" i="6" s="1"/>
  <c r="AG155" i="6"/>
  <c r="AG155" i="6" a="1"/>
  <c r="AF155" i="6" a="1"/>
  <c r="AF155" i="6" s="1"/>
  <c r="AE155" i="6" a="1"/>
  <c r="AE155" i="6" s="1"/>
  <c r="AD155" i="6" a="1"/>
  <c r="AD155" i="6" s="1"/>
  <c r="AC155" i="6" a="1"/>
  <c r="AC155" i="6" s="1"/>
  <c r="AB155" i="6" a="1"/>
  <c r="AB155" i="6" s="1"/>
  <c r="AA155" i="6" a="1"/>
  <c r="AA155" i="6" s="1"/>
  <c r="Z155" i="6" a="1"/>
  <c r="Z155" i="6" s="1"/>
  <c r="Y155" i="6"/>
  <c r="Y155" i="6" a="1"/>
  <c r="X155" i="6" a="1"/>
  <c r="X155" i="6" s="1"/>
  <c r="W155" i="6" a="1"/>
  <c r="W155" i="6" s="1"/>
  <c r="V155" i="6" a="1"/>
  <c r="V155" i="6" s="1"/>
  <c r="U155" i="6" a="1"/>
  <c r="U155" i="6" s="1"/>
  <c r="T155" i="6" a="1"/>
  <c r="T155" i="6" s="1"/>
  <c r="S155" i="6" a="1"/>
  <c r="S155" i="6" s="1"/>
  <c r="R155" i="6" a="1"/>
  <c r="R155" i="6" s="1"/>
  <c r="Q155" i="6"/>
  <c r="Q155" i="6" a="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c r="AC154" i="6" a="1"/>
  <c r="AB154" i="6" a="1"/>
  <c r="AB154" i="6" s="1"/>
  <c r="AA154" i="6" a="1"/>
  <c r="AA154" i="6" s="1"/>
  <c r="Z154" i="6" a="1"/>
  <c r="Z154" i="6" s="1"/>
  <c r="Y154" i="6" a="1"/>
  <c r="Y154" i="6" s="1"/>
  <c r="X154" i="6" a="1"/>
  <c r="X154" i="6" s="1"/>
  <c r="W154" i="6" a="1"/>
  <c r="W154" i="6" s="1"/>
  <c r="V154" i="6" a="1"/>
  <c r="V154" i="6" s="1"/>
  <c r="U154" i="6"/>
  <c r="U154" i="6" a="1"/>
  <c r="T154" i="6" a="1"/>
  <c r="T154" i="6" s="1"/>
  <c r="S154" i="6" a="1"/>
  <c r="S154" i="6" s="1"/>
  <c r="R154" i="6" a="1"/>
  <c r="R154" i="6" s="1"/>
  <c r="Q154" i="6" a="1"/>
  <c r="Q154" i="6" s="1"/>
  <c r="P154" i="6" a="1"/>
  <c r="P154" i="6" s="1"/>
  <c r="O154" i="6" a="1"/>
  <c r="O154" i="6" s="1"/>
  <c r="N154" i="6" a="1"/>
  <c r="N154" i="6" s="1"/>
  <c r="M154" i="6"/>
  <c r="M154" i="6" a="1"/>
  <c r="L154" i="6" a="1"/>
  <c r="L154" i="6" s="1"/>
  <c r="K154" i="6" a="1"/>
  <c r="K154" i="6" s="1"/>
  <c r="AI153" i="6" a="1"/>
  <c r="AI153" i="6" s="1"/>
  <c r="AH153" i="6" a="1"/>
  <c r="AH153" i="6" s="1"/>
  <c r="AG153" i="6"/>
  <c r="AG153" i="6" a="1"/>
  <c r="AF153" i="6" a="1"/>
  <c r="AF153" i="6" s="1"/>
  <c r="AE153" i="6" a="1"/>
  <c r="AE153" i="6" s="1"/>
  <c r="AD153" i="6" a="1"/>
  <c r="AD153" i="6" s="1"/>
  <c r="AC153" i="6" a="1"/>
  <c r="AC153" i="6" s="1"/>
  <c r="AB153" i="6" a="1"/>
  <c r="AB153" i="6" s="1"/>
  <c r="AA153" i="6" a="1"/>
  <c r="AA153" i="6" s="1"/>
  <c r="Z153" i="6" a="1"/>
  <c r="Z153" i="6" s="1"/>
  <c r="Y153" i="6"/>
  <c r="Y153" i="6" a="1"/>
  <c r="X153" i="6" a="1"/>
  <c r="X153" i="6" s="1"/>
  <c r="W153" i="6" a="1"/>
  <c r="W153" i="6" s="1"/>
  <c r="V153" i="6" a="1"/>
  <c r="V153" i="6" s="1"/>
  <c r="U153" i="6" a="1"/>
  <c r="U153" i="6" s="1"/>
  <c r="T153" i="6" a="1"/>
  <c r="T153" i="6" s="1"/>
  <c r="S153" i="6" a="1"/>
  <c r="S153" i="6" s="1"/>
  <c r="R153" i="6" a="1"/>
  <c r="R153" i="6" s="1"/>
  <c r="Q153" i="6"/>
  <c r="Q153" i="6" a="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c r="AC152" i="6" a="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J78" i="5"/>
  <c r="I78" i="5"/>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C55" i="5" s="1"/>
  <c r="B5" i="5" s="1"/>
  <c r="H27" i="5"/>
  <c r="B34" i="5" s="1"/>
  <c r="B4" i="5" s="1"/>
  <c r="G27" i="5"/>
  <c r="F27" i="5"/>
  <c r="E27" i="5"/>
  <c r="D27" i="5"/>
  <c r="B27" i="5"/>
  <c r="B17" i="5"/>
  <c r="B10" i="5"/>
  <c r="P120" i="4"/>
  <c r="N98" i="4"/>
  <c r="N94" i="4"/>
  <c r="N90" i="4"/>
  <c r="N68" i="4"/>
  <c r="N63" i="4"/>
  <c r="N59" i="4"/>
  <c r="N55" i="4"/>
  <c r="N21" i="4"/>
  <c r="N17" i="4"/>
  <c r="N13" i="4"/>
  <c r="P62" i="3"/>
  <c r="P41" i="2"/>
  <c r="AF66" i="14" l="1"/>
  <c r="AE63" i="14"/>
  <c r="AD60" i="14"/>
  <c r="AD41" i="14"/>
  <c r="AD38" i="14"/>
  <c r="AD35" i="14"/>
  <c r="AD33" i="14"/>
  <c r="AD31" i="14"/>
  <c r="AD28" i="14"/>
  <c r="AD26" i="14"/>
  <c r="AD24" i="14"/>
  <c r="AF91" i="14"/>
  <c r="AF87" i="14"/>
  <c r="AE79" i="14"/>
  <c r="AD76" i="14"/>
  <c r="AF50" i="14"/>
  <c r="AE47" i="14"/>
  <c r="AD45" i="14"/>
  <c r="AD44" i="14"/>
  <c r="AD43" i="14"/>
  <c r="AD42" i="14"/>
  <c r="AD40" i="14"/>
  <c r="AD39" i="14"/>
  <c r="AD37" i="14"/>
  <c r="AD36" i="14"/>
  <c r="AD34" i="14"/>
  <c r="AD32" i="14"/>
  <c r="AD30" i="14"/>
  <c r="AD29" i="14"/>
  <c r="AD27" i="14"/>
  <c r="AD25" i="14"/>
  <c r="AF20" i="14"/>
  <c r="AF93" i="14"/>
  <c r="AI81" i="14"/>
  <c r="AI48" i="14"/>
  <c r="AH49" i="14"/>
  <c r="L78" i="14"/>
  <c r="M78" i="14" s="1"/>
  <c r="AI80" i="14"/>
  <c r="L96" i="14"/>
  <c r="M96" i="14" s="1"/>
  <c r="L88" i="14"/>
  <c r="M88" i="14" s="1"/>
  <c r="L81" i="14"/>
  <c r="M81" i="14" s="1"/>
  <c r="L73" i="14"/>
  <c r="L65" i="14"/>
  <c r="L57" i="14"/>
  <c r="M57" i="14" s="1"/>
  <c r="L49" i="14"/>
  <c r="L21" i="14"/>
  <c r="L10" i="14"/>
  <c r="L89" i="14"/>
  <c r="M89" i="14" s="1"/>
  <c r="L22" i="14"/>
  <c r="M22" i="14" s="1"/>
  <c r="L79" i="14"/>
  <c r="M79" i="14" s="1"/>
  <c r="L71" i="14"/>
  <c r="M71" i="14" s="1"/>
  <c r="L63" i="14"/>
  <c r="M63" i="14" s="1"/>
  <c r="L55" i="14"/>
  <c r="M55" i="14" s="1"/>
  <c r="L47" i="14"/>
  <c r="M47" i="14" s="1"/>
  <c r="L43" i="14"/>
  <c r="M43" i="14" s="1"/>
  <c r="L39" i="14"/>
  <c r="M39" i="14" s="1"/>
  <c r="L35" i="14"/>
  <c r="M35" i="14" s="1"/>
  <c r="L31" i="14"/>
  <c r="M31" i="14" s="1"/>
  <c r="L27" i="14"/>
  <c r="M27" i="14" s="1"/>
  <c r="AH94" i="14"/>
  <c r="AH93" i="14"/>
  <c r="AH92" i="14"/>
  <c r="AH91" i="14"/>
  <c r="AH90" i="14"/>
  <c r="AH89" i="14"/>
  <c r="AH88" i="14"/>
  <c r="AH87" i="14"/>
  <c r="AH86" i="14"/>
  <c r="AI93" i="14"/>
  <c r="AI91" i="14"/>
  <c r="AI89" i="14"/>
  <c r="AI87" i="14"/>
  <c r="AI94" i="14"/>
  <c r="AI92" i="14"/>
  <c r="AI90" i="14"/>
  <c r="AI88" i="14"/>
  <c r="AI86" i="14"/>
  <c r="AH85" i="14"/>
  <c r="AI82" i="14"/>
  <c r="AH81" i="14"/>
  <c r="AH80" i="14"/>
  <c r="AI79" i="14"/>
  <c r="AH76" i="14"/>
  <c r="AI75" i="14"/>
  <c r="AH72" i="14"/>
  <c r="AI71" i="14"/>
  <c r="AH68" i="14"/>
  <c r="AI67" i="14"/>
  <c r="AH64" i="14"/>
  <c r="AI63" i="14"/>
  <c r="AH60" i="14"/>
  <c r="AI59" i="14"/>
  <c r="AH56" i="14"/>
  <c r="AI55" i="14"/>
  <c r="AH52" i="14"/>
  <c r="AI51" i="14"/>
  <c r="AH48" i="14"/>
  <c r="AI47" i="14"/>
  <c r="AI20" i="14"/>
  <c r="AH19" i="14"/>
  <c r="AA98" i="14"/>
  <c r="AI83" i="14"/>
  <c r="AH82" i="14"/>
  <c r="AH79" i="14"/>
  <c r="AI78" i="14"/>
  <c r="AH75" i="14"/>
  <c r="AI74" i="14"/>
  <c r="AH71" i="14"/>
  <c r="AI70" i="14"/>
  <c r="AH67" i="14"/>
  <c r="AI66" i="14"/>
  <c r="AH63" i="14"/>
  <c r="AI62" i="14"/>
  <c r="AH59" i="14"/>
  <c r="AI58" i="14"/>
  <c r="AH55" i="14"/>
  <c r="AI54" i="14"/>
  <c r="AH51" i="14"/>
  <c r="AI50" i="14"/>
  <c r="AH47" i="14"/>
  <c r="AI46" i="14"/>
  <c r="AI23" i="14"/>
  <c r="AI21" i="14"/>
  <c r="AH20" i="14"/>
  <c r="AI84" i="14"/>
  <c r="AH83" i="14"/>
  <c r="AH78" i="14"/>
  <c r="AI77" i="14"/>
  <c r="AH74" i="14"/>
  <c r="AI73" i="14"/>
  <c r="AH70" i="14"/>
  <c r="AI69" i="14"/>
  <c r="AH66" i="14"/>
  <c r="AI65" i="14"/>
  <c r="AH62" i="14"/>
  <c r="AI61" i="14"/>
  <c r="AH58" i="14"/>
  <c r="AI57" i="14"/>
  <c r="AH54" i="14"/>
  <c r="AI53" i="14"/>
  <c r="AH50" i="14"/>
  <c r="AI49" i="14"/>
  <c r="AH46" i="14"/>
  <c r="AI45" i="14"/>
  <c r="AI44" i="14"/>
  <c r="AI43" i="14"/>
  <c r="AI42" i="14"/>
  <c r="AI41" i="14"/>
  <c r="AI40" i="14"/>
  <c r="AI39" i="14"/>
  <c r="AI38" i="14"/>
  <c r="AI37" i="14"/>
  <c r="AI36" i="14"/>
  <c r="AI35" i="14"/>
  <c r="AI34" i="14"/>
  <c r="AI33" i="14"/>
  <c r="AI32" i="14"/>
  <c r="AI31" i="14"/>
  <c r="AI30" i="14"/>
  <c r="AI29" i="14"/>
  <c r="AI28" i="14"/>
  <c r="AI27" i="14"/>
  <c r="AI26" i="14"/>
  <c r="AI25" i="14"/>
  <c r="AI24" i="14"/>
  <c r="AH23" i="14"/>
  <c r="AI22" i="14"/>
  <c r="AH21" i="14"/>
  <c r="AE19" i="14"/>
  <c r="L62" i="14"/>
  <c r="M62" i="14" s="1"/>
  <c r="AI64" i="14"/>
  <c r="AH65" i="14"/>
  <c r="K2" i="14"/>
  <c r="L4" i="14"/>
  <c r="M4" i="14" s="1"/>
  <c r="L15" i="14"/>
  <c r="AH18" i="14"/>
  <c r="AF19" i="14"/>
  <c r="L20" i="14"/>
  <c r="AG21" i="14"/>
  <c r="AH24" i="14"/>
  <c r="AH25" i="14"/>
  <c r="AH26" i="14"/>
  <c r="AH27" i="14"/>
  <c r="AH28" i="14"/>
  <c r="AH29" i="14"/>
  <c r="AH30" i="14"/>
  <c r="AH31" i="14"/>
  <c r="AH32" i="14"/>
  <c r="AH33" i="14"/>
  <c r="AH34" i="14"/>
  <c r="AH35" i="14"/>
  <c r="AH36" i="14"/>
  <c r="AH37" i="14"/>
  <c r="AH38" i="14"/>
  <c r="AH39" i="14"/>
  <c r="AH40" i="14"/>
  <c r="AH41" i="14"/>
  <c r="AH42" i="14"/>
  <c r="AH43" i="14"/>
  <c r="AH44" i="14"/>
  <c r="AH45" i="14"/>
  <c r="AF46" i="14"/>
  <c r="AD56" i="14"/>
  <c r="AE59" i="14"/>
  <c r="AI60" i="14"/>
  <c r="AH61" i="14"/>
  <c r="AF62" i="14"/>
  <c r="AD72" i="14"/>
  <c r="M73" i="14"/>
  <c r="AE75" i="14"/>
  <c r="AI76" i="14"/>
  <c r="AH77" i="14"/>
  <c r="AH84" i="14"/>
  <c r="AI85" i="14"/>
  <c r="L86" i="14"/>
  <c r="M86" i="14" s="1"/>
  <c r="M10" i="14"/>
  <c r="M15" i="14"/>
  <c r="AE94" i="14"/>
  <c r="AI18" i="14"/>
  <c r="AI19" i="14"/>
  <c r="M20" i="14"/>
  <c r="AD22" i="14"/>
  <c r="AD52" i="14"/>
  <c r="L54" i="14"/>
  <c r="M54" i="14" s="1"/>
  <c r="AE55" i="14"/>
  <c r="AI56" i="14"/>
  <c r="AH57" i="14"/>
  <c r="AF58" i="14"/>
  <c r="AD68" i="14"/>
  <c r="L70" i="14"/>
  <c r="M70" i="14" s="1"/>
  <c r="AE71" i="14"/>
  <c r="AI72" i="14"/>
  <c r="AH73" i="14"/>
  <c r="AF74" i="14"/>
  <c r="AF89" i="14"/>
  <c r="AE23" i="14"/>
  <c r="AE21" i="14"/>
  <c r="AD20" i="14"/>
  <c r="AD86" i="14"/>
  <c r="AD85" i="14"/>
  <c r="AE82" i="14"/>
  <c r="AD81" i="14"/>
  <c r="AE80" i="14"/>
  <c r="AD77" i="14"/>
  <c r="AE76" i="14"/>
  <c r="AD73" i="14"/>
  <c r="AE72" i="14"/>
  <c r="AD69" i="14"/>
  <c r="AE68" i="14"/>
  <c r="AD65" i="14"/>
  <c r="AE64" i="14"/>
  <c r="AD61" i="14"/>
  <c r="AE60" i="14"/>
  <c r="AD57" i="14"/>
  <c r="AE56" i="14"/>
  <c r="AD53" i="14"/>
  <c r="AE52" i="14"/>
  <c r="AD49" i="14"/>
  <c r="AE48"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O96"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95" i="14"/>
  <c r="O93" i="14"/>
  <c r="O91" i="14"/>
  <c r="O89" i="14"/>
  <c r="O87" i="14"/>
  <c r="O97"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20" i="14"/>
  <c r="O15" i="14"/>
  <c r="O11" i="14"/>
  <c r="O7" i="14"/>
  <c r="O3" i="14"/>
  <c r="O94" i="14"/>
  <c r="O92" i="14"/>
  <c r="O90" i="14"/>
  <c r="O88" i="14"/>
  <c r="O21" i="14"/>
  <c r="L3" i="14"/>
  <c r="M3" i="14" s="1"/>
  <c r="O5" i="14"/>
  <c r="L8" i="14"/>
  <c r="M8" i="14" s="1"/>
  <c r="O10" i="14"/>
  <c r="L11" i="14"/>
  <c r="M11" i="14" s="1"/>
  <c r="O13" i="14"/>
  <c r="L16" i="14"/>
  <c r="M16" i="14" s="1"/>
  <c r="AG94" i="14"/>
  <c r="AG92" i="14"/>
  <c r="AG90" i="14"/>
  <c r="AG88"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F94" i="14"/>
  <c r="AF92" i="14"/>
  <c r="AF90" i="14"/>
  <c r="AF88" i="14"/>
  <c r="AF86" i="14"/>
  <c r="AF85" i="14"/>
  <c r="AF84" i="14"/>
  <c r="AF83" i="14"/>
  <c r="AF82" i="14"/>
  <c r="AF81" i="14"/>
  <c r="AF77" i="14"/>
  <c r="AF73" i="14"/>
  <c r="AF69" i="14"/>
  <c r="AF65" i="14"/>
  <c r="AF61" i="14"/>
  <c r="AF57" i="14"/>
  <c r="AF53" i="14"/>
  <c r="AF49" i="14"/>
  <c r="AG45" i="14"/>
  <c r="AG44" i="14"/>
  <c r="AG43" i="14"/>
  <c r="AG42" i="14"/>
  <c r="AG41" i="14"/>
  <c r="AG40" i="14"/>
  <c r="AG39" i="14"/>
  <c r="AG38" i="14"/>
  <c r="AG37" i="14"/>
  <c r="AG36" i="14"/>
  <c r="AG35" i="14"/>
  <c r="AG34" i="14"/>
  <c r="AG33" i="14"/>
  <c r="AG32" i="14"/>
  <c r="AG31" i="14"/>
  <c r="AG30" i="14"/>
  <c r="AG29" i="14"/>
  <c r="AG28" i="14"/>
  <c r="AG27" i="14"/>
  <c r="AG26" i="14"/>
  <c r="AG25" i="14"/>
  <c r="AG24" i="14"/>
  <c r="AF23" i="14"/>
  <c r="AG22" i="14"/>
  <c r="AF21" i="14"/>
  <c r="AG18" i="14"/>
  <c r="AF80" i="14"/>
  <c r="AF76" i="14"/>
  <c r="AF72" i="14"/>
  <c r="AF68" i="14"/>
  <c r="AF64" i="14"/>
  <c r="AF60" i="14"/>
  <c r="AF56" i="14"/>
  <c r="AF52" i="14"/>
  <c r="AF48" i="14"/>
  <c r="AF45" i="14"/>
  <c r="AF44" i="14"/>
  <c r="AF43" i="14"/>
  <c r="AF42" i="14"/>
  <c r="AF41" i="14"/>
  <c r="AF40" i="14"/>
  <c r="AF39" i="14"/>
  <c r="AF38" i="14"/>
  <c r="AF37" i="14"/>
  <c r="AF36" i="14"/>
  <c r="AF35" i="14"/>
  <c r="AF34" i="14"/>
  <c r="AF33" i="14"/>
  <c r="AF32" i="14"/>
  <c r="AF31" i="14"/>
  <c r="AF30" i="14"/>
  <c r="AF29" i="14"/>
  <c r="AF28" i="14"/>
  <c r="AF27" i="14"/>
  <c r="AF26" i="14"/>
  <c r="AF25" i="14"/>
  <c r="AF24" i="14"/>
  <c r="AF22" i="14"/>
  <c r="AG19" i="14"/>
  <c r="AF18" i="14"/>
  <c r="AG93" i="14"/>
  <c r="AG91" i="14"/>
  <c r="AG89" i="14"/>
  <c r="AG87" i="14"/>
  <c r="AF79" i="14"/>
  <c r="AF75" i="14"/>
  <c r="AF71" i="14"/>
  <c r="AF67" i="14"/>
  <c r="AF63" i="14"/>
  <c r="AF59" i="14"/>
  <c r="AF55" i="14"/>
  <c r="AF51" i="14"/>
  <c r="AF47" i="14"/>
  <c r="AG20" i="14"/>
  <c r="L17" i="14"/>
  <c r="M17" i="14" s="1"/>
  <c r="AD18" i="14"/>
  <c r="M21" i="14"/>
  <c r="AH22" i="14"/>
  <c r="AG23" i="14"/>
  <c r="O24" i="14"/>
  <c r="AD48" i="14"/>
  <c r="M49" i="14"/>
  <c r="L50" i="14"/>
  <c r="M50" i="14" s="1"/>
  <c r="AE51" i="14"/>
  <c r="AI52" i="14"/>
  <c r="AH53" i="14"/>
  <c r="AF54" i="14"/>
  <c r="AD64" i="14"/>
  <c r="M65" i="14"/>
  <c r="L66" i="14"/>
  <c r="M66" i="14" s="1"/>
  <c r="AE67" i="14"/>
  <c r="AI68" i="14"/>
  <c r="AH69" i="14"/>
  <c r="AF70" i="14"/>
  <c r="AD80" i="14"/>
  <c r="AD82" i="14"/>
  <c r="AD46" i="14"/>
  <c r="AE49" i="14"/>
  <c r="AD50" i="14"/>
  <c r="AE53" i="14"/>
  <c r="AD54" i="14"/>
  <c r="AE57" i="14"/>
  <c r="AD58" i="14"/>
  <c r="AE61" i="14"/>
  <c r="AD62" i="14"/>
  <c r="AE65" i="14"/>
  <c r="AD66" i="14"/>
  <c r="AE69" i="14"/>
  <c r="AD70" i="14"/>
  <c r="AE73" i="14"/>
  <c r="AD74" i="14"/>
  <c r="AE77" i="14"/>
  <c r="AD78" i="14"/>
  <c r="AE81" i="14"/>
  <c r="AD84" i="14"/>
  <c r="AE85" i="14"/>
  <c r="AE86" i="14"/>
  <c r="AE88" i="14"/>
  <c r="AE90" i="14"/>
  <c r="AE92" i="14"/>
  <c r="AD94" i="14"/>
  <c r="AD93" i="14"/>
  <c r="AD92" i="14"/>
  <c r="AD91" i="14"/>
  <c r="AD90" i="14"/>
  <c r="AD89" i="14"/>
  <c r="AD88" i="14"/>
  <c r="AD87" i="14"/>
  <c r="AE93" i="14"/>
  <c r="AE91" i="14"/>
  <c r="AE89" i="14"/>
  <c r="AE87" i="14"/>
  <c r="AD19" i="14"/>
  <c r="AE20" i="14"/>
  <c r="AE46" i="14"/>
  <c r="AD47" i="14"/>
  <c r="AE50" i="14"/>
  <c r="AD51" i="14"/>
  <c r="AE54" i="14"/>
  <c r="AD55" i="14"/>
  <c r="AE58" i="14"/>
  <c r="AD59" i="14"/>
  <c r="AE62" i="14"/>
  <c r="AD63" i="14"/>
  <c r="AE66" i="14"/>
  <c r="AD67" i="14"/>
  <c r="AE70" i="14"/>
  <c r="AD71" i="14"/>
  <c r="AE74" i="14"/>
  <c r="AD75" i="14"/>
  <c r="AE78" i="14"/>
  <c r="AD79" i="14"/>
  <c r="AD83" i="14"/>
  <c r="AE84"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F16" i="10"/>
  <c r="B27" i="10" s="1"/>
  <c r="F17" i="10"/>
  <c r="F13" i="10"/>
  <c r="B24" i="10" s="1"/>
  <c r="F14" i="10"/>
  <c r="B25" i="10" s="1"/>
  <c r="F15" i="10"/>
  <c r="B26" i="10" s="1"/>
  <c r="I14" i="10"/>
  <c r="G19" i="10"/>
  <c r="H10" i="6"/>
  <c r="H14" i="6"/>
  <c r="H18" i="6"/>
  <c r="H22" i="6"/>
  <c r="H26" i="6"/>
  <c r="H30" i="6"/>
  <c r="H34" i="6"/>
  <c r="H38" i="6"/>
  <c r="H42" i="6"/>
  <c r="H46" i="6"/>
  <c r="H50" i="6"/>
  <c r="H54" i="6"/>
  <c r="H58" i="6"/>
  <c r="H62" i="6"/>
  <c r="H66" i="6"/>
  <c r="H70" i="6"/>
  <c r="H74" i="6"/>
  <c r="H78" i="6"/>
  <c r="H82" i="6"/>
  <c r="H86" i="6"/>
  <c r="H90" i="6"/>
  <c r="H94" i="6"/>
  <c r="H98" i="6"/>
  <c r="H102" i="6"/>
  <c r="H106" i="6"/>
  <c r="H110" i="6"/>
  <c r="H114" i="6"/>
  <c r="H118" i="6"/>
  <c r="H122" i="6"/>
  <c r="H126" i="6"/>
  <c r="H130" i="6"/>
  <c r="H134" i="6"/>
  <c r="H138" i="6"/>
  <c r="H142" i="6"/>
  <c r="H146" i="6"/>
  <c r="H150" i="6"/>
  <c r="H11" i="6"/>
  <c r="H15" i="6"/>
  <c r="H19" i="6"/>
  <c r="H23" i="6"/>
  <c r="H27" i="6"/>
  <c r="H31" i="6"/>
  <c r="H35" i="6"/>
  <c r="H39" i="6"/>
  <c r="H43" i="6"/>
  <c r="H47" i="6"/>
  <c r="H51" i="6"/>
  <c r="H55" i="6"/>
  <c r="H59" i="6"/>
  <c r="H63" i="6"/>
  <c r="H67" i="6"/>
  <c r="H71" i="6"/>
  <c r="H75" i="6"/>
  <c r="H79" i="6"/>
  <c r="H83" i="6"/>
  <c r="H87" i="6"/>
  <c r="H91" i="6"/>
  <c r="H95" i="6"/>
  <c r="H99" i="6"/>
  <c r="H103" i="6"/>
  <c r="H107" i="6"/>
  <c r="H111" i="6"/>
  <c r="H115" i="6"/>
  <c r="H119" i="6"/>
  <c r="H123" i="6"/>
  <c r="H127" i="6"/>
  <c r="H131" i="6"/>
  <c r="H135" i="6"/>
  <c r="H139" i="6"/>
  <c r="H143" i="6"/>
  <c r="H147" i="6"/>
  <c r="H151" i="6"/>
  <c r="H12" i="6"/>
  <c r="H16" i="6"/>
  <c r="H20" i="6"/>
  <c r="H24" i="6"/>
  <c r="H28" i="6"/>
  <c r="H32" i="6"/>
  <c r="H36" i="6"/>
  <c r="H40" i="6"/>
  <c r="H44" i="6"/>
  <c r="H48" i="6"/>
  <c r="H52" i="6"/>
  <c r="H56" i="6"/>
  <c r="H60" i="6"/>
  <c r="H64" i="6"/>
  <c r="H68" i="6"/>
  <c r="H72" i="6"/>
  <c r="H76" i="6"/>
  <c r="H80" i="6"/>
  <c r="H84" i="6"/>
  <c r="H88" i="6"/>
  <c r="H92" i="6"/>
  <c r="H96" i="6"/>
  <c r="H100" i="6"/>
  <c r="H104" i="6"/>
  <c r="H108" i="6"/>
  <c r="H112" i="6"/>
  <c r="H116" i="6"/>
  <c r="H120" i="6"/>
  <c r="H124" i="6"/>
  <c r="H128" i="6"/>
  <c r="H132" i="6"/>
  <c r="H136" i="6"/>
  <c r="H140" i="6"/>
  <c r="H144" i="6"/>
  <c r="H148" i="6"/>
  <c r="H9" i="6"/>
  <c r="H13" i="6"/>
  <c r="H17" i="6"/>
  <c r="H21" i="6"/>
  <c r="H25" i="6"/>
  <c r="H29" i="6"/>
  <c r="H33" i="6"/>
  <c r="H37" i="6"/>
  <c r="H41" i="6"/>
  <c r="H45" i="6"/>
  <c r="H49" i="6"/>
  <c r="H53" i="6"/>
  <c r="H57" i="6"/>
  <c r="H61" i="6"/>
  <c r="H65" i="6"/>
  <c r="H69" i="6"/>
  <c r="H73" i="6"/>
  <c r="H77" i="6"/>
  <c r="H81" i="6"/>
  <c r="H85" i="6"/>
  <c r="H89" i="6"/>
  <c r="H93" i="6"/>
  <c r="H97" i="6"/>
  <c r="H101" i="6"/>
  <c r="H105" i="6"/>
  <c r="H109" i="6"/>
  <c r="H113" i="6"/>
  <c r="H117" i="6"/>
  <c r="H121" i="6"/>
  <c r="H125" i="6"/>
  <c r="H129" i="6"/>
  <c r="H133" i="6"/>
  <c r="H137" i="6"/>
  <c r="H141" i="6"/>
  <c r="H145" i="6"/>
  <c r="H149" i="6"/>
  <c r="H804" i="6"/>
  <c r="H803" i="6"/>
  <c r="H802" i="6"/>
  <c r="H801" i="6"/>
  <c r="H800" i="6"/>
  <c r="H799" i="6"/>
  <c r="H798" i="6"/>
  <c r="H797" i="6"/>
  <c r="H796" i="6"/>
  <c r="H795" i="6"/>
  <c r="H794" i="6"/>
  <c r="H793" i="6"/>
  <c r="H792" i="6"/>
  <c r="H791" i="6"/>
  <c r="H790" i="6"/>
  <c r="H789" i="6"/>
  <c r="H788" i="6"/>
  <c r="H787" i="6"/>
  <c r="H785" i="6"/>
  <c r="H783" i="6"/>
  <c r="H781" i="6"/>
  <c r="H779" i="6"/>
  <c r="H778" i="6"/>
  <c r="H777" i="6"/>
  <c r="H776" i="6"/>
  <c r="H786" i="6"/>
  <c r="H780" i="6"/>
  <c r="H782" i="6"/>
  <c r="H774" i="6"/>
  <c r="H773" i="6"/>
  <c r="H772" i="6"/>
  <c r="H771" i="6"/>
  <c r="H770" i="6"/>
  <c r="H769" i="6"/>
  <c r="H768" i="6"/>
  <c r="H767" i="6"/>
  <c r="H766" i="6"/>
  <c r="H765" i="6"/>
  <c r="H764" i="6"/>
  <c r="H763" i="6"/>
  <c r="H762" i="6"/>
  <c r="H761" i="6"/>
  <c r="H760" i="6"/>
  <c r="H759" i="6"/>
  <c r="H758" i="6"/>
  <c r="H757" i="6"/>
  <c r="H756" i="6"/>
  <c r="H755" i="6"/>
  <c r="H784" i="6"/>
  <c r="H775" i="6"/>
  <c r="H754" i="6"/>
  <c r="H753" i="6"/>
  <c r="H752" i="6"/>
  <c r="H751" i="6"/>
  <c r="H750" i="6"/>
  <c r="H749" i="6"/>
  <c r="H748" i="6"/>
  <c r="H747" i="6"/>
  <c r="H746" i="6"/>
  <c r="H745" i="6"/>
  <c r="H744" i="6"/>
  <c r="H743" i="6"/>
  <c r="H742" i="6"/>
  <c r="H741" i="6"/>
  <c r="H740" i="6"/>
  <c r="H739" i="6"/>
  <c r="H738" i="6"/>
  <c r="H737" i="6"/>
  <c r="H736" i="6"/>
  <c r="H735" i="6"/>
  <c r="H734" i="6"/>
  <c r="H731" i="6"/>
  <c r="H729" i="6"/>
  <c r="H727" i="6"/>
  <c r="H725" i="6"/>
  <c r="H723" i="6"/>
  <c r="H721" i="6"/>
  <c r="H719" i="6"/>
  <c r="H717" i="6"/>
  <c r="H715" i="6"/>
  <c r="H733" i="6"/>
  <c r="H732" i="6"/>
  <c r="H730" i="6"/>
  <c r="H728" i="6"/>
  <c r="H726" i="6"/>
  <c r="H724" i="6"/>
  <c r="H722" i="6"/>
  <c r="H720" i="6"/>
  <c r="H718" i="6"/>
  <c r="H716" i="6"/>
  <c r="H714" i="6"/>
  <c r="H712" i="6"/>
  <c r="H713"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8" i="6"/>
  <c r="H646" i="6"/>
  <c r="H644" i="6"/>
  <c r="H642" i="6"/>
  <c r="H640" i="6"/>
  <c r="H637" i="6"/>
  <c r="H649" i="6"/>
  <c r="H647" i="6"/>
  <c r="H645" i="6"/>
  <c r="H643" i="6"/>
  <c r="H641" i="6"/>
  <c r="H639" i="6"/>
  <c r="H636" i="6"/>
  <c r="H634" i="6"/>
  <c r="H632" i="6"/>
  <c r="H638" i="6"/>
  <c r="H635" i="6"/>
  <c r="H633"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5" i="6"/>
  <c r="H553" i="6"/>
  <c r="H551" i="6"/>
  <c r="H549" i="6"/>
  <c r="H547" i="6"/>
  <c r="H545" i="6"/>
  <c r="H543" i="6"/>
  <c r="H541" i="6"/>
  <c r="H539" i="6"/>
  <c r="H537" i="6"/>
  <c r="H535" i="6"/>
  <c r="H533"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556" i="6"/>
  <c r="H554" i="6"/>
  <c r="H552" i="6"/>
  <c r="H550" i="6"/>
  <c r="H548" i="6"/>
  <c r="H546" i="6"/>
  <c r="H544" i="6"/>
  <c r="H542" i="6"/>
  <c r="H540" i="6"/>
  <c r="H538" i="6"/>
  <c r="H536" i="6"/>
  <c r="H534" i="6"/>
  <c r="H532"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52" i="6"/>
  <c r="H153" i="6"/>
  <c r="H154" i="6"/>
  <c r="H155" i="6"/>
  <c r="H156" i="6"/>
  <c r="H157" i="6"/>
  <c r="H158" i="6"/>
  <c r="H159" i="6"/>
  <c r="H160" i="6"/>
  <c r="H161" i="6"/>
  <c r="H162" i="6"/>
  <c r="H163" i="6"/>
  <c r="H164" i="6"/>
  <c r="H165" i="6"/>
  <c r="H166" i="6"/>
  <c r="H167" i="6"/>
  <c r="H168" i="6"/>
  <c r="H169" i="6"/>
  <c r="H170" i="6"/>
  <c r="H171" i="6"/>
  <c r="H172" i="6"/>
  <c r="H173" i="6"/>
  <c r="H174" i="6"/>
  <c r="H175" i="6"/>
  <c r="F176" i="6"/>
  <c r="J2" i="6"/>
  <c r="X4" i="6" s="1"/>
  <c r="F804" i="6"/>
  <c r="F803" i="6"/>
  <c r="F802" i="6"/>
  <c r="F801" i="6"/>
  <c r="F800" i="6"/>
  <c r="F799" i="6"/>
  <c r="E798" i="6"/>
  <c r="E804" i="6"/>
  <c r="E803" i="6"/>
  <c r="E802" i="6"/>
  <c r="E801" i="6"/>
  <c r="E800" i="6"/>
  <c r="E799" i="6"/>
  <c r="F797" i="6"/>
  <c r="F795" i="6"/>
  <c r="F793" i="6"/>
  <c r="E791" i="6"/>
  <c r="E797" i="6"/>
  <c r="F796" i="6"/>
  <c r="F794" i="6"/>
  <c r="F792" i="6"/>
  <c r="E790" i="6"/>
  <c r="E788" i="6"/>
  <c r="F786" i="6"/>
  <c r="F785" i="6"/>
  <c r="F784" i="6"/>
  <c r="F783" i="6"/>
  <c r="F782" i="6"/>
  <c r="F781" i="6"/>
  <c r="F780" i="6"/>
  <c r="F798" i="6"/>
  <c r="E796" i="6"/>
  <c r="E795" i="6"/>
  <c r="E794" i="6"/>
  <c r="E793" i="6"/>
  <c r="E792" i="6"/>
  <c r="F790" i="6"/>
  <c r="F787" i="6"/>
  <c r="E779" i="6"/>
  <c r="E778" i="6"/>
  <c r="E777" i="6"/>
  <c r="E776" i="6"/>
  <c r="E775" i="6"/>
  <c r="F789" i="6"/>
  <c r="E787" i="6"/>
  <c r="E786" i="6"/>
  <c r="E784" i="6"/>
  <c r="E782" i="6"/>
  <c r="E780" i="6"/>
  <c r="E789" i="6"/>
  <c r="F788" i="6"/>
  <c r="E783" i="6"/>
  <c r="F779" i="6"/>
  <c r="F778" i="6"/>
  <c r="F777" i="6"/>
  <c r="F776" i="6"/>
  <c r="F775" i="6"/>
  <c r="E774" i="6"/>
  <c r="E773" i="6"/>
  <c r="F791" i="6"/>
  <c r="E785" i="6"/>
  <c r="F774" i="6"/>
  <c r="F773" i="6"/>
  <c r="E771" i="6"/>
  <c r="E769" i="6"/>
  <c r="E767" i="6"/>
  <c r="E765" i="6"/>
  <c r="F772" i="6"/>
  <c r="F770" i="6"/>
  <c r="F768" i="6"/>
  <c r="F766" i="6"/>
  <c r="F764" i="6"/>
  <c r="E781" i="6"/>
  <c r="E772" i="6"/>
  <c r="E770" i="6"/>
  <c r="E768" i="6"/>
  <c r="E766" i="6"/>
  <c r="F769" i="6"/>
  <c r="E762" i="6"/>
  <c r="E760" i="6"/>
  <c r="E758" i="6"/>
  <c r="E756" i="6"/>
  <c r="F754" i="6"/>
  <c r="F753" i="6"/>
  <c r="F752" i="6"/>
  <c r="F751" i="6"/>
  <c r="F750" i="6"/>
  <c r="F749" i="6"/>
  <c r="F748" i="6"/>
  <c r="F747" i="6"/>
  <c r="F746" i="6"/>
  <c r="F745" i="6"/>
  <c r="F744" i="6"/>
  <c r="F743" i="6"/>
  <c r="F742" i="6"/>
  <c r="F741" i="6"/>
  <c r="F740" i="6"/>
  <c r="F739" i="6"/>
  <c r="F738" i="6"/>
  <c r="F737" i="6"/>
  <c r="F736" i="6"/>
  <c r="F735" i="6"/>
  <c r="F734" i="6"/>
  <c r="E764" i="6"/>
  <c r="F763" i="6"/>
  <c r="F761" i="6"/>
  <c r="F759" i="6"/>
  <c r="F757" i="6"/>
  <c r="F755" i="6"/>
  <c r="E754" i="6"/>
  <c r="F771" i="6"/>
  <c r="F767" i="6"/>
  <c r="E763" i="6"/>
  <c r="E761" i="6"/>
  <c r="E759" i="6"/>
  <c r="E757" i="6"/>
  <c r="E755" i="6"/>
  <c r="E753" i="6"/>
  <c r="E752" i="6"/>
  <c r="E751" i="6"/>
  <c r="E750" i="6"/>
  <c r="E749" i="6"/>
  <c r="E748" i="6"/>
  <c r="E747" i="6"/>
  <c r="E746" i="6"/>
  <c r="E745" i="6"/>
  <c r="E744" i="6"/>
  <c r="E743" i="6"/>
  <c r="E742" i="6"/>
  <c r="E741" i="6"/>
  <c r="E740" i="6"/>
  <c r="E739" i="6"/>
  <c r="E738" i="6"/>
  <c r="E737" i="6"/>
  <c r="E736" i="6"/>
  <c r="E735" i="6"/>
  <c r="E734" i="6"/>
  <c r="F733" i="6"/>
  <c r="F732" i="6"/>
  <c r="F731" i="6"/>
  <c r="F730" i="6"/>
  <c r="F729" i="6"/>
  <c r="F728" i="6"/>
  <c r="F727" i="6"/>
  <c r="F726" i="6"/>
  <c r="F725" i="6"/>
  <c r="F724" i="6"/>
  <c r="F723" i="6"/>
  <c r="F722" i="6"/>
  <c r="F721" i="6"/>
  <c r="F720" i="6"/>
  <c r="F719" i="6"/>
  <c r="F718" i="6"/>
  <c r="F717" i="6"/>
  <c r="F716" i="6"/>
  <c r="F715" i="6"/>
  <c r="F714" i="6"/>
  <c r="F713" i="6"/>
  <c r="F712" i="6"/>
  <c r="F762" i="6"/>
  <c r="F760" i="6"/>
  <c r="F758" i="6"/>
  <c r="F765" i="6"/>
  <c r="F756" i="6"/>
  <c r="E732" i="6"/>
  <c r="E730" i="6"/>
  <c r="E728" i="6"/>
  <c r="E726" i="6"/>
  <c r="E724" i="6"/>
  <c r="E722" i="6"/>
  <c r="E720" i="6"/>
  <c r="E718" i="6"/>
  <c r="E716" i="6"/>
  <c r="E714" i="6"/>
  <c r="E733" i="6"/>
  <c r="E731" i="6"/>
  <c r="E729" i="6"/>
  <c r="E727" i="6"/>
  <c r="E725" i="6"/>
  <c r="E723" i="6"/>
  <c r="E721" i="6"/>
  <c r="E719" i="6"/>
  <c r="E717" i="6"/>
  <c r="E715" i="6"/>
  <c r="E713"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E711" i="6"/>
  <c r="E710" i="6"/>
  <c r="E709" i="6"/>
  <c r="E712"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E686" i="6"/>
  <c r="E685" i="6"/>
  <c r="E684" i="6"/>
  <c r="E708" i="6"/>
  <c r="E707" i="6"/>
  <c r="E706" i="6"/>
  <c r="E705" i="6"/>
  <c r="E704" i="6"/>
  <c r="E703" i="6"/>
  <c r="E702" i="6"/>
  <c r="E701" i="6"/>
  <c r="E700" i="6"/>
  <c r="E699" i="6"/>
  <c r="E698" i="6"/>
  <c r="E697" i="6"/>
  <c r="E696" i="6"/>
  <c r="E695" i="6"/>
  <c r="E694" i="6"/>
  <c r="E693" i="6"/>
  <c r="E692" i="6"/>
  <c r="E691" i="6"/>
  <c r="E690" i="6"/>
  <c r="E689" i="6"/>
  <c r="E688" i="6"/>
  <c r="E687" i="6"/>
  <c r="E683" i="6"/>
  <c r="E649" i="6"/>
  <c r="E647" i="6"/>
  <c r="E645" i="6"/>
  <c r="E643" i="6"/>
  <c r="E641" i="6"/>
  <c r="E639" i="6"/>
  <c r="E648" i="6"/>
  <c r="E646" i="6"/>
  <c r="E644" i="6"/>
  <c r="E642" i="6"/>
  <c r="E640" i="6"/>
  <c r="E638"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F637" i="6"/>
  <c r="F636" i="6"/>
  <c r="F635" i="6"/>
  <c r="F634" i="6"/>
  <c r="F633" i="6"/>
  <c r="F632" i="6"/>
  <c r="E635" i="6"/>
  <c r="E633" i="6"/>
  <c r="F631" i="6"/>
  <c r="F630" i="6"/>
  <c r="F629" i="6"/>
  <c r="F628" i="6"/>
  <c r="F627" i="6"/>
  <c r="F626" i="6"/>
  <c r="F625" i="6"/>
  <c r="F624" i="6"/>
  <c r="F623" i="6"/>
  <c r="F622" i="6"/>
  <c r="F621" i="6"/>
  <c r="F620" i="6"/>
  <c r="F619" i="6"/>
  <c r="F618" i="6"/>
  <c r="F617" i="6"/>
  <c r="F616" i="6"/>
  <c r="E636" i="6"/>
  <c r="E634" i="6"/>
  <c r="E632" i="6"/>
  <c r="E631" i="6"/>
  <c r="E637" i="6"/>
  <c r="F614" i="6"/>
  <c r="F612"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E630" i="6"/>
  <c r="E629" i="6"/>
  <c r="E628" i="6"/>
  <c r="E627" i="6"/>
  <c r="E626" i="6"/>
  <c r="E625" i="6"/>
  <c r="E624" i="6"/>
  <c r="E623" i="6"/>
  <c r="E622" i="6"/>
  <c r="E621" i="6"/>
  <c r="E620" i="6"/>
  <c r="E619" i="6"/>
  <c r="E618" i="6"/>
  <c r="E617" i="6"/>
  <c r="E616" i="6"/>
  <c r="E614" i="6"/>
  <c r="E612" i="6"/>
  <c r="E610" i="6"/>
  <c r="E609" i="6"/>
  <c r="E608" i="6"/>
  <c r="E607" i="6"/>
  <c r="E606" i="6"/>
  <c r="E605" i="6"/>
  <c r="F615" i="6"/>
  <c r="F613" i="6"/>
  <c r="F611" i="6"/>
  <c r="E615" i="6"/>
  <c r="E613" i="6"/>
  <c r="E61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6" i="6"/>
  <c r="E554" i="6"/>
  <c r="E552" i="6"/>
  <c r="E550" i="6"/>
  <c r="E548" i="6"/>
  <c r="E546" i="6"/>
  <c r="E544" i="6"/>
  <c r="E542" i="6"/>
  <c r="E540" i="6"/>
  <c r="E538" i="6"/>
  <c r="E536" i="6"/>
  <c r="E534" i="6"/>
  <c r="E532" i="6"/>
  <c r="E530" i="6"/>
  <c r="E529" i="6"/>
  <c r="E528" i="6"/>
  <c r="E527" i="6"/>
  <c r="E526" i="6"/>
  <c r="E525" i="6"/>
  <c r="E524" i="6"/>
  <c r="E603" i="6"/>
  <c r="E604" i="6"/>
  <c r="E557" i="6"/>
  <c r="E555" i="6"/>
  <c r="E553" i="6"/>
  <c r="E551" i="6"/>
  <c r="E549" i="6"/>
  <c r="E547" i="6"/>
  <c r="E545" i="6"/>
  <c r="E543" i="6"/>
  <c r="E541" i="6"/>
  <c r="E539" i="6"/>
  <c r="E537" i="6"/>
  <c r="E535" i="6"/>
  <c r="E533" i="6"/>
  <c r="E531"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F444" i="6"/>
  <c r="E441" i="6"/>
  <c r="F440" i="6"/>
  <c r="F438" i="6"/>
  <c r="F436" i="6"/>
  <c r="F434" i="6"/>
  <c r="F432" i="6"/>
  <c r="F430" i="6"/>
  <c r="F428" i="6"/>
  <c r="F426" i="6"/>
  <c r="F424" i="6"/>
  <c r="F422" i="6"/>
  <c r="F420" i="6"/>
  <c r="F418" i="6"/>
  <c r="F416" i="6"/>
  <c r="F414" i="6"/>
  <c r="F412" i="6"/>
  <c r="F410" i="6"/>
  <c r="F408" i="6"/>
  <c r="F406" i="6"/>
  <c r="F404" i="6"/>
  <c r="F402" i="6"/>
  <c r="F400" i="6"/>
  <c r="F398" i="6"/>
  <c r="F396" i="6"/>
  <c r="E395" i="6"/>
  <c r="E394" i="6"/>
  <c r="E444" i="6"/>
  <c r="F443" i="6"/>
  <c r="E440" i="6"/>
  <c r="E438" i="6"/>
  <c r="E436" i="6"/>
  <c r="E434" i="6"/>
  <c r="E432" i="6"/>
  <c r="E430" i="6"/>
  <c r="E428" i="6"/>
  <c r="E426" i="6"/>
  <c r="E424" i="6"/>
  <c r="E422" i="6"/>
  <c r="E420" i="6"/>
  <c r="E418" i="6"/>
  <c r="E416" i="6"/>
  <c r="E414" i="6"/>
  <c r="E412" i="6"/>
  <c r="E410" i="6"/>
  <c r="E408" i="6"/>
  <c r="E406" i="6"/>
  <c r="E404" i="6"/>
  <c r="E402" i="6"/>
  <c r="E400" i="6"/>
  <c r="E398" i="6"/>
  <c r="E396" i="6"/>
  <c r="E443" i="6"/>
  <c r="F442" i="6"/>
  <c r="F439" i="6"/>
  <c r="F437" i="6"/>
  <c r="F435" i="6"/>
  <c r="F433" i="6"/>
  <c r="F431" i="6"/>
  <c r="F429" i="6"/>
  <c r="F427" i="6"/>
  <c r="F425" i="6"/>
  <c r="F423" i="6"/>
  <c r="F421" i="6"/>
  <c r="F419" i="6"/>
  <c r="F417" i="6"/>
  <c r="F415" i="6"/>
  <c r="F413" i="6"/>
  <c r="F411" i="6"/>
  <c r="F409" i="6"/>
  <c r="F407" i="6"/>
  <c r="F405" i="6"/>
  <c r="F403" i="6"/>
  <c r="F401" i="6"/>
  <c r="F399" i="6"/>
  <c r="F397" i="6"/>
  <c r="E445" i="6"/>
  <c r="E442" i="6"/>
  <c r="F441" i="6"/>
  <c r="E439" i="6"/>
  <c r="E437" i="6"/>
  <c r="E435" i="6"/>
  <c r="E433" i="6"/>
  <c r="E431" i="6"/>
  <c r="E429" i="6"/>
  <c r="E427" i="6"/>
  <c r="E425" i="6"/>
  <c r="E423" i="6"/>
  <c r="E421" i="6"/>
  <c r="E419" i="6"/>
  <c r="E417" i="6"/>
  <c r="E415" i="6"/>
  <c r="E413" i="6"/>
  <c r="E411" i="6"/>
  <c r="E409" i="6"/>
  <c r="E407" i="6"/>
  <c r="E405" i="6"/>
  <c r="E403" i="6"/>
  <c r="E401" i="6"/>
  <c r="E399" i="6"/>
  <c r="E397"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E362" i="6"/>
  <c r="E361" i="6"/>
  <c r="E360" i="6"/>
  <c r="E359" i="6"/>
  <c r="E358" i="6"/>
  <c r="E357"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69" i="6"/>
  <c r="E269"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F270"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E270" i="6"/>
  <c r="E268" i="6"/>
  <c r="E267" i="6"/>
  <c r="E266" i="6"/>
  <c r="E265" i="6"/>
  <c r="E264" i="6"/>
  <c r="E263" i="6"/>
  <c r="E262" i="6"/>
  <c r="J3" i="6"/>
  <c r="L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G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J41" i="5"/>
  <c r="J28" i="5"/>
  <c r="J29" i="5"/>
  <c r="J42" i="5"/>
  <c r="B11" i="5"/>
  <c r="J27" i="5"/>
  <c r="J31" i="5"/>
  <c r="J76" i="5"/>
  <c r="B9" i="5" s="1"/>
  <c r="J30" i="5"/>
  <c r="L2" i="14" l="1"/>
  <c r="M2" i="14" s="1"/>
  <c r="S2" i="14" a="1"/>
  <c r="S2" i="14" s="1"/>
  <c r="L23" i="14"/>
  <c r="M23" i="14" s="1"/>
  <c r="L28" i="14"/>
  <c r="M28" i="14" s="1"/>
  <c r="L32" i="14"/>
  <c r="M32" i="14" s="1"/>
  <c r="L36" i="14"/>
  <c r="M36" i="14" s="1"/>
  <c r="L40" i="14"/>
  <c r="M40" i="14" s="1"/>
  <c r="L44" i="14"/>
  <c r="M44" i="14" s="1"/>
  <c r="L84" i="14"/>
  <c r="M84" i="14" s="1"/>
  <c r="L9" i="14"/>
  <c r="M9" i="14" s="1"/>
  <c r="L48" i="14"/>
  <c r="M48" i="14" s="1"/>
  <c r="L56" i="14"/>
  <c r="M56" i="14" s="1"/>
  <c r="L64" i="14"/>
  <c r="M64" i="14" s="1"/>
  <c r="L72" i="14"/>
  <c r="M72" i="14" s="1"/>
  <c r="L80" i="14"/>
  <c r="M80" i="14" s="1"/>
  <c r="L91" i="14"/>
  <c r="M91" i="14" s="1"/>
  <c r="L82" i="14"/>
  <c r="M82" i="14" s="1"/>
  <c r="L90" i="14"/>
  <c r="M90" i="14" s="1"/>
  <c r="L97" i="14"/>
  <c r="M97" i="14" s="1"/>
  <c r="L46" i="14"/>
  <c r="M46" i="14" s="1"/>
  <c r="L58" i="14"/>
  <c r="M58" i="14" s="1"/>
  <c r="L12" i="14"/>
  <c r="M12" i="14" s="1"/>
  <c r="L25" i="14"/>
  <c r="M25" i="14" s="1"/>
  <c r="L29" i="14"/>
  <c r="M29" i="14" s="1"/>
  <c r="L33" i="14"/>
  <c r="M33" i="14" s="1"/>
  <c r="L37" i="14"/>
  <c r="M37" i="14" s="1"/>
  <c r="L41" i="14"/>
  <c r="M41" i="14" s="1"/>
  <c r="L45" i="14"/>
  <c r="M45" i="14" s="1"/>
  <c r="L51" i="14"/>
  <c r="M51" i="14" s="1"/>
  <c r="L59" i="14"/>
  <c r="M59" i="14" s="1"/>
  <c r="L67" i="14"/>
  <c r="M67" i="14" s="1"/>
  <c r="L75" i="14"/>
  <c r="M75" i="14" s="1"/>
  <c r="L18" i="14"/>
  <c r="M18" i="14" s="1"/>
  <c r="L24" i="14"/>
  <c r="M24" i="14" s="1"/>
  <c r="L83" i="14"/>
  <c r="M83" i="14" s="1"/>
  <c r="L93" i="14"/>
  <c r="M93" i="14" s="1"/>
  <c r="L6" i="14"/>
  <c r="M6" i="14" s="1"/>
  <c r="L14" i="14"/>
  <c r="M14" i="14" s="1"/>
  <c r="L53" i="14"/>
  <c r="M53" i="14" s="1"/>
  <c r="L61" i="14"/>
  <c r="M61" i="14" s="1"/>
  <c r="L69" i="14"/>
  <c r="M69" i="14" s="1"/>
  <c r="L77" i="14"/>
  <c r="M77" i="14" s="1"/>
  <c r="L92" i="14"/>
  <c r="M92" i="14" s="1"/>
  <c r="L74" i="14"/>
  <c r="M74" i="14" s="1"/>
  <c r="L19" i="14"/>
  <c r="M19" i="14" s="1"/>
  <c r="L7" i="14"/>
  <c r="M7" i="14" s="1"/>
  <c r="L26" i="14"/>
  <c r="M26" i="14" s="1"/>
  <c r="L30" i="14"/>
  <c r="M30" i="14" s="1"/>
  <c r="L34" i="14"/>
  <c r="M34" i="14" s="1"/>
  <c r="L38" i="14"/>
  <c r="M38" i="14" s="1"/>
  <c r="L42" i="14"/>
  <c r="M42" i="14" s="1"/>
  <c r="L5" i="14"/>
  <c r="M5" i="14" s="1"/>
  <c r="L13" i="14"/>
  <c r="M13" i="14" s="1"/>
  <c r="L52" i="14"/>
  <c r="M52" i="14" s="1"/>
  <c r="L60" i="14"/>
  <c r="M60" i="14" s="1"/>
  <c r="L68" i="14"/>
  <c r="M68" i="14" s="1"/>
  <c r="L76" i="14"/>
  <c r="M76" i="14" s="1"/>
  <c r="L87" i="14"/>
  <c r="M87" i="14" s="1"/>
  <c r="L95" i="14"/>
  <c r="M95" i="14" s="1"/>
  <c r="L94" i="14"/>
  <c r="M94" i="14" s="1"/>
  <c r="L85" i="14"/>
  <c r="M85"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H14" i="10"/>
  <c r="H17" i="10"/>
  <c r="J17" i="10" s="1"/>
  <c r="H13" i="10"/>
  <c r="I19" i="10"/>
  <c r="K14" i="10" s="1"/>
  <c r="H15" i="10"/>
  <c r="H16" i="10"/>
  <c r="E174" i="6"/>
  <c r="E170" i="6"/>
  <c r="E166" i="6"/>
  <c r="K5" i="6"/>
  <c r="G257" i="6"/>
  <c r="J257" i="6" s="1"/>
  <c r="G253" i="6"/>
  <c r="J253" i="6" s="1"/>
  <c r="G249" i="6"/>
  <c r="J249" i="6" s="1"/>
  <c r="G245" i="6"/>
  <c r="J245" i="6" s="1"/>
  <c r="G241" i="6"/>
  <c r="J241" i="6" s="1"/>
  <c r="G237" i="6"/>
  <c r="J237" i="6" s="1"/>
  <c r="G233" i="6"/>
  <c r="J233" i="6" s="1"/>
  <c r="G229" i="6"/>
  <c r="J229" i="6" s="1"/>
  <c r="G225" i="6"/>
  <c r="J225" i="6" s="1"/>
  <c r="G221" i="6"/>
  <c r="J221" i="6" s="1"/>
  <c r="G217" i="6"/>
  <c r="J217" i="6" s="1"/>
  <c r="G213" i="6"/>
  <c r="J213" i="6" s="1"/>
  <c r="G209" i="6"/>
  <c r="J209" i="6" s="1"/>
  <c r="G205" i="6"/>
  <c r="J205" i="6" s="1"/>
  <c r="G201" i="6"/>
  <c r="J201" i="6" s="1"/>
  <c r="G197" i="6"/>
  <c r="J197" i="6" s="1"/>
  <c r="G193" i="6"/>
  <c r="J193" i="6" s="1"/>
  <c r="G189" i="6"/>
  <c r="J189" i="6" s="1"/>
  <c r="G185" i="6"/>
  <c r="J185" i="6" s="1"/>
  <c r="G181" i="6"/>
  <c r="J181" i="6" s="1"/>
  <c r="G177" i="6"/>
  <c r="J177" i="6" s="1"/>
  <c r="G172" i="6"/>
  <c r="G168" i="6"/>
  <c r="G164" i="6"/>
  <c r="G160" i="6"/>
  <c r="G156" i="6"/>
  <c r="G261" i="6"/>
  <c r="G265" i="6"/>
  <c r="G270" i="6"/>
  <c r="G274" i="6"/>
  <c r="G278" i="6"/>
  <c r="G282" i="6"/>
  <c r="G286" i="6"/>
  <c r="G290" i="6"/>
  <c r="G294" i="6"/>
  <c r="G298" i="6"/>
  <c r="G302" i="6"/>
  <c r="G306" i="6"/>
  <c r="G310" i="6"/>
  <c r="G314" i="6"/>
  <c r="G318" i="6"/>
  <c r="G322" i="6"/>
  <c r="G326" i="6"/>
  <c r="G330" i="6"/>
  <c r="G334" i="6"/>
  <c r="G338" i="6"/>
  <c r="G342" i="6"/>
  <c r="G346" i="6"/>
  <c r="G350" i="6"/>
  <c r="G354" i="6"/>
  <c r="G357" i="6"/>
  <c r="G361" i="6"/>
  <c r="G365" i="6"/>
  <c r="G369" i="6"/>
  <c r="G373" i="6"/>
  <c r="G377" i="6"/>
  <c r="G381" i="6"/>
  <c r="G385" i="6"/>
  <c r="G389" i="6"/>
  <c r="G393" i="6"/>
  <c r="G396" i="6"/>
  <c r="G404" i="6"/>
  <c r="G412" i="6"/>
  <c r="G420" i="6"/>
  <c r="G428" i="6"/>
  <c r="G436" i="6"/>
  <c r="G403" i="6"/>
  <c r="J403" i="6" s="1"/>
  <c r="G411" i="6"/>
  <c r="J411" i="6" s="1"/>
  <c r="G419" i="6"/>
  <c r="J419" i="6" s="1"/>
  <c r="G427" i="6"/>
  <c r="J427" i="6" s="1"/>
  <c r="G435" i="6"/>
  <c r="J435" i="6" s="1"/>
  <c r="G446" i="6"/>
  <c r="G450" i="6"/>
  <c r="G454" i="6"/>
  <c r="G458" i="6"/>
  <c r="G462" i="6"/>
  <c r="G466" i="6"/>
  <c r="G470" i="6"/>
  <c r="G474" i="6"/>
  <c r="G478" i="6"/>
  <c r="G482" i="6"/>
  <c r="G486" i="6"/>
  <c r="G490" i="6"/>
  <c r="G494" i="6"/>
  <c r="G498" i="6"/>
  <c r="G502" i="6"/>
  <c r="G506" i="6"/>
  <c r="G510" i="6"/>
  <c r="G514" i="6"/>
  <c r="G518" i="6"/>
  <c r="G522" i="6"/>
  <c r="G442" i="6"/>
  <c r="J442" i="6" s="1"/>
  <c r="G525" i="6"/>
  <c r="G529" i="6"/>
  <c r="G537" i="6"/>
  <c r="G545" i="6"/>
  <c r="G553" i="6"/>
  <c r="G538" i="6"/>
  <c r="G546" i="6"/>
  <c r="G554" i="6"/>
  <c r="G560" i="6"/>
  <c r="G564" i="6"/>
  <c r="G568" i="6"/>
  <c r="G572" i="6"/>
  <c r="G576" i="6"/>
  <c r="G580" i="6"/>
  <c r="G584" i="6"/>
  <c r="G588" i="6"/>
  <c r="G592" i="6"/>
  <c r="G596" i="6"/>
  <c r="G600" i="6"/>
  <c r="G604" i="6"/>
  <c r="G608" i="6"/>
  <c r="J608" i="6" s="1"/>
  <c r="G614" i="6"/>
  <c r="J614" i="6" s="1"/>
  <c r="G616" i="6"/>
  <c r="G620" i="6"/>
  <c r="G624" i="6"/>
  <c r="G628" i="6"/>
  <c r="G634" i="6"/>
  <c r="G643" i="6"/>
  <c r="J643" i="6" s="1"/>
  <c r="G652" i="6"/>
  <c r="G656" i="6"/>
  <c r="G660" i="6"/>
  <c r="G664" i="6"/>
  <c r="G668" i="6"/>
  <c r="G672" i="6"/>
  <c r="G676" i="6"/>
  <c r="G680" i="6"/>
  <c r="G640" i="6"/>
  <c r="G648" i="6"/>
  <c r="G684" i="6"/>
  <c r="G687" i="6"/>
  <c r="G691" i="6"/>
  <c r="G695" i="6"/>
  <c r="G699" i="6"/>
  <c r="G703" i="6"/>
  <c r="G707" i="6"/>
  <c r="G711" i="6"/>
  <c r="G713" i="6"/>
  <c r="J713" i="6" s="1"/>
  <c r="G721" i="6"/>
  <c r="J721" i="6" s="1"/>
  <c r="G729" i="6"/>
  <c r="J729" i="6" s="1"/>
  <c r="G716" i="6"/>
  <c r="J716" i="6" s="1"/>
  <c r="G724" i="6"/>
  <c r="J724" i="6" s="1"/>
  <c r="G732" i="6"/>
  <c r="J732" i="6" s="1"/>
  <c r="G735" i="6"/>
  <c r="G739" i="6"/>
  <c r="G743" i="6"/>
  <c r="G747" i="6"/>
  <c r="G751" i="6"/>
  <c r="G756" i="6"/>
  <c r="G765" i="6"/>
  <c r="G757" i="6"/>
  <c r="G773" i="6"/>
  <c r="G771" i="6"/>
  <c r="G768" i="6"/>
  <c r="G778" i="6"/>
  <c r="G786" i="6"/>
  <c r="G790" i="6"/>
  <c r="G795" i="6"/>
  <c r="J795" i="6" s="1"/>
  <c r="G799" i="6"/>
  <c r="J799" i="6" s="1"/>
  <c r="G803" i="6"/>
  <c r="J803" i="6" s="1"/>
  <c r="G149" i="6"/>
  <c r="E141" i="6"/>
  <c r="G133" i="6"/>
  <c r="E125" i="6"/>
  <c r="G117" i="6"/>
  <c r="E109" i="6"/>
  <c r="G101" i="6"/>
  <c r="E93" i="6"/>
  <c r="G85" i="6"/>
  <c r="E77" i="6"/>
  <c r="G69" i="6"/>
  <c r="E61" i="6"/>
  <c r="G53" i="6"/>
  <c r="E45" i="6"/>
  <c r="G37" i="6"/>
  <c r="E29" i="6"/>
  <c r="G21" i="6"/>
  <c r="E13" i="6"/>
  <c r="AI5" i="6"/>
  <c r="S5" i="6"/>
  <c r="G148" i="6"/>
  <c r="E140" i="6"/>
  <c r="G132" i="6"/>
  <c r="E124" i="6"/>
  <c r="G116" i="6"/>
  <c r="E108" i="6"/>
  <c r="G100" i="6"/>
  <c r="E92" i="6"/>
  <c r="G84" i="6"/>
  <c r="E76" i="6"/>
  <c r="G68" i="6"/>
  <c r="E60" i="6"/>
  <c r="G52" i="6"/>
  <c r="E44" i="6"/>
  <c r="G36" i="6"/>
  <c r="E28" i="6"/>
  <c r="G20" i="6"/>
  <c r="E12" i="6"/>
  <c r="G147" i="6"/>
  <c r="E139" i="6"/>
  <c r="G131" i="6"/>
  <c r="E123" i="6"/>
  <c r="G115" i="6"/>
  <c r="E107" i="6"/>
  <c r="G99" i="6"/>
  <c r="E91" i="6"/>
  <c r="G83" i="6"/>
  <c r="E75" i="6"/>
  <c r="G67" i="6"/>
  <c r="E59" i="6"/>
  <c r="G51" i="6"/>
  <c r="E43" i="6"/>
  <c r="G35" i="6"/>
  <c r="E27" i="6"/>
  <c r="G19" i="6"/>
  <c r="E11" i="6"/>
  <c r="Y4" i="6"/>
  <c r="E162" i="6"/>
  <c r="E150" i="6"/>
  <c r="G142" i="6"/>
  <c r="E134" i="6"/>
  <c r="G126" i="6"/>
  <c r="E118" i="6"/>
  <c r="G110" i="6"/>
  <c r="E102" i="6"/>
  <c r="G94" i="6"/>
  <c r="E86" i="6"/>
  <c r="G78" i="6"/>
  <c r="E70" i="6"/>
  <c r="G62" i="6"/>
  <c r="E54" i="6"/>
  <c r="G46" i="6"/>
  <c r="E38" i="6"/>
  <c r="G30" i="6"/>
  <c r="E22" i="6"/>
  <c r="G14" i="6"/>
  <c r="AB5" i="6"/>
  <c r="AL5" i="6"/>
  <c r="AH5" i="6"/>
  <c r="AD5" i="6"/>
  <c r="Z5" i="6"/>
  <c r="V5" i="6"/>
  <c r="R5" i="6"/>
  <c r="N5" i="6"/>
  <c r="J5" i="6"/>
  <c r="AG5" i="6"/>
  <c r="Y5" i="6"/>
  <c r="Q5" i="6"/>
  <c r="G152" i="6"/>
  <c r="AK5" i="6"/>
  <c r="AC5" i="6"/>
  <c r="U5" i="6"/>
  <c r="M5" i="6"/>
  <c r="J265" i="6"/>
  <c r="J270" i="6"/>
  <c r="J365" i="6"/>
  <c r="J369" i="6"/>
  <c r="J373" i="6"/>
  <c r="J377" i="6"/>
  <c r="J381" i="6"/>
  <c r="J385" i="6"/>
  <c r="J389" i="6"/>
  <c r="J393" i="6"/>
  <c r="J525" i="6"/>
  <c r="J529" i="6"/>
  <c r="J616" i="6"/>
  <c r="J620" i="6"/>
  <c r="J624" i="6"/>
  <c r="J628" i="6"/>
  <c r="J634" i="6"/>
  <c r="J652" i="6"/>
  <c r="J656" i="6"/>
  <c r="J660" i="6"/>
  <c r="J664" i="6"/>
  <c r="J668" i="6"/>
  <c r="J672" i="6"/>
  <c r="J676" i="6"/>
  <c r="J680" i="6"/>
  <c r="J640" i="6"/>
  <c r="J648" i="6"/>
  <c r="J687" i="6"/>
  <c r="J691" i="6"/>
  <c r="J695" i="6"/>
  <c r="J699" i="6"/>
  <c r="J703" i="6"/>
  <c r="J707" i="6"/>
  <c r="J735" i="6"/>
  <c r="J739" i="6"/>
  <c r="J743" i="6"/>
  <c r="J747" i="6"/>
  <c r="J751" i="6"/>
  <c r="J757" i="6"/>
  <c r="J768" i="6"/>
  <c r="J771" i="6"/>
  <c r="J778" i="6"/>
  <c r="E161" i="6"/>
  <c r="E160" i="6"/>
  <c r="J160" i="6" s="1"/>
  <c r="E159" i="6"/>
  <c r="E158" i="6"/>
  <c r="E157" i="6"/>
  <c r="E156" i="6"/>
  <c r="J156" i="6" s="1"/>
  <c r="E155" i="6"/>
  <c r="E154" i="6"/>
  <c r="E153" i="6"/>
  <c r="E152" i="6"/>
  <c r="J152" i="6" s="1"/>
  <c r="AI4" i="6"/>
  <c r="AE4" i="6"/>
  <c r="AA4" i="6"/>
  <c r="W4" i="6"/>
  <c r="S4" i="6"/>
  <c r="O4" i="6"/>
  <c r="K4" i="6"/>
  <c r="AL4" i="6"/>
  <c r="AD4" i="6"/>
  <c r="V4" i="6"/>
  <c r="N4" i="6"/>
  <c r="AH4" i="6"/>
  <c r="Z4" i="6"/>
  <c r="R4" i="6"/>
  <c r="J4" i="6"/>
  <c r="E173" i="6"/>
  <c r="E169" i="6"/>
  <c r="E165" i="6"/>
  <c r="E176" i="6"/>
  <c r="J176" i="6" s="1"/>
  <c r="G256" i="6"/>
  <c r="J256" i="6" s="1"/>
  <c r="G252" i="6"/>
  <c r="J252" i="6" s="1"/>
  <c r="G248" i="6"/>
  <c r="J248" i="6" s="1"/>
  <c r="G244" i="6"/>
  <c r="J244" i="6" s="1"/>
  <c r="G240" i="6"/>
  <c r="J240" i="6" s="1"/>
  <c r="G236" i="6"/>
  <c r="J236" i="6" s="1"/>
  <c r="G232" i="6"/>
  <c r="J232" i="6" s="1"/>
  <c r="G228" i="6"/>
  <c r="J228" i="6" s="1"/>
  <c r="G224" i="6"/>
  <c r="J224" i="6" s="1"/>
  <c r="G220" i="6"/>
  <c r="J220" i="6" s="1"/>
  <c r="G216" i="6"/>
  <c r="J216" i="6" s="1"/>
  <c r="G212" i="6"/>
  <c r="J212" i="6" s="1"/>
  <c r="G208" i="6"/>
  <c r="J208" i="6" s="1"/>
  <c r="G204" i="6"/>
  <c r="J204" i="6" s="1"/>
  <c r="G200" i="6"/>
  <c r="J200" i="6" s="1"/>
  <c r="G196" i="6"/>
  <c r="J196" i="6" s="1"/>
  <c r="G192" i="6"/>
  <c r="J192" i="6" s="1"/>
  <c r="G188" i="6"/>
  <c r="J188" i="6" s="1"/>
  <c r="G184" i="6"/>
  <c r="J184" i="6" s="1"/>
  <c r="G180" i="6"/>
  <c r="J180" i="6" s="1"/>
  <c r="G175" i="6"/>
  <c r="G171" i="6"/>
  <c r="G167" i="6"/>
  <c r="G163" i="6"/>
  <c r="G159" i="6"/>
  <c r="G155" i="6"/>
  <c r="G262" i="6"/>
  <c r="G266" i="6"/>
  <c r="G271" i="6"/>
  <c r="G275" i="6"/>
  <c r="G279" i="6"/>
  <c r="G283" i="6"/>
  <c r="G287" i="6"/>
  <c r="G291" i="6"/>
  <c r="G295" i="6"/>
  <c r="G299" i="6"/>
  <c r="G303" i="6"/>
  <c r="G307" i="6"/>
  <c r="G311" i="6"/>
  <c r="G315" i="6"/>
  <c r="G319" i="6"/>
  <c r="G323" i="6"/>
  <c r="G327" i="6"/>
  <c r="G331" i="6"/>
  <c r="G335" i="6"/>
  <c r="G339" i="6"/>
  <c r="G343" i="6"/>
  <c r="G347" i="6"/>
  <c r="G351" i="6"/>
  <c r="G355" i="6"/>
  <c r="G358" i="6"/>
  <c r="G362" i="6"/>
  <c r="G366" i="6"/>
  <c r="G370" i="6"/>
  <c r="G374" i="6"/>
  <c r="G378" i="6"/>
  <c r="G382" i="6"/>
  <c r="G386" i="6"/>
  <c r="G390" i="6"/>
  <c r="G398" i="6"/>
  <c r="G406" i="6"/>
  <c r="G414" i="6"/>
  <c r="G422" i="6"/>
  <c r="G430" i="6"/>
  <c r="G438" i="6"/>
  <c r="G397" i="6"/>
  <c r="J397" i="6" s="1"/>
  <c r="G405" i="6"/>
  <c r="J405" i="6" s="1"/>
  <c r="G413" i="6"/>
  <c r="J413" i="6" s="1"/>
  <c r="G421" i="6"/>
  <c r="J421" i="6" s="1"/>
  <c r="G429" i="6"/>
  <c r="J429" i="6" s="1"/>
  <c r="G437" i="6"/>
  <c r="J437" i="6" s="1"/>
  <c r="G447" i="6"/>
  <c r="G451" i="6"/>
  <c r="G455" i="6"/>
  <c r="G459" i="6"/>
  <c r="G463" i="6"/>
  <c r="G467" i="6"/>
  <c r="G471" i="6"/>
  <c r="G475" i="6"/>
  <c r="G479" i="6"/>
  <c r="G483" i="6"/>
  <c r="G487" i="6"/>
  <c r="G491" i="6"/>
  <c r="G495" i="6"/>
  <c r="G499" i="6"/>
  <c r="G503" i="6"/>
  <c r="G507" i="6"/>
  <c r="G511" i="6"/>
  <c r="G515" i="6"/>
  <c r="G519" i="6"/>
  <c r="G523" i="6"/>
  <c r="G443" i="6"/>
  <c r="J443" i="6" s="1"/>
  <c r="G526" i="6"/>
  <c r="G530" i="6"/>
  <c r="G531" i="6"/>
  <c r="J531" i="6" s="1"/>
  <c r="G539" i="6"/>
  <c r="J539" i="6" s="1"/>
  <c r="G547" i="6"/>
  <c r="J547" i="6" s="1"/>
  <c r="G555" i="6"/>
  <c r="J555" i="6" s="1"/>
  <c r="G532" i="6"/>
  <c r="G540" i="6"/>
  <c r="G548" i="6"/>
  <c r="G556" i="6"/>
  <c r="G561" i="6"/>
  <c r="G565" i="6"/>
  <c r="G569" i="6"/>
  <c r="G573" i="6"/>
  <c r="G577" i="6"/>
  <c r="G581" i="6"/>
  <c r="G585" i="6"/>
  <c r="G589" i="6"/>
  <c r="G593" i="6"/>
  <c r="G597" i="6"/>
  <c r="G601" i="6"/>
  <c r="G605" i="6"/>
  <c r="J605" i="6" s="1"/>
  <c r="G609" i="6"/>
  <c r="J609" i="6" s="1"/>
  <c r="G611" i="6"/>
  <c r="G617" i="6"/>
  <c r="G621" i="6"/>
  <c r="G625" i="6"/>
  <c r="G629" i="6"/>
  <c r="G633" i="6"/>
  <c r="G637" i="6"/>
  <c r="G636" i="6"/>
  <c r="G645" i="6"/>
  <c r="J645" i="6" s="1"/>
  <c r="G653" i="6"/>
  <c r="G657" i="6"/>
  <c r="G661" i="6"/>
  <c r="G665" i="6"/>
  <c r="G669" i="6"/>
  <c r="G673" i="6"/>
  <c r="G677" i="6"/>
  <c r="G681" i="6"/>
  <c r="G642" i="6"/>
  <c r="G685" i="6"/>
  <c r="J685" i="6" s="1"/>
  <c r="G688" i="6"/>
  <c r="G692" i="6"/>
  <c r="G696" i="6"/>
  <c r="G700" i="6"/>
  <c r="G704" i="6"/>
  <c r="G708" i="6"/>
  <c r="G715" i="6"/>
  <c r="J715" i="6" s="1"/>
  <c r="G714" i="6"/>
  <c r="G723" i="6"/>
  <c r="J723" i="6" s="1"/>
  <c r="G731" i="6"/>
  <c r="J731" i="6" s="1"/>
  <c r="G718" i="6"/>
  <c r="J718" i="6" s="1"/>
  <c r="G726" i="6"/>
  <c r="J726" i="6" s="1"/>
  <c r="G754" i="6"/>
  <c r="G736" i="6"/>
  <c r="G740" i="6"/>
  <c r="G744" i="6"/>
  <c r="G748" i="6"/>
  <c r="G752" i="6"/>
  <c r="G758" i="6"/>
  <c r="J758" i="6" s="1"/>
  <c r="G774" i="6"/>
  <c r="G759" i="6"/>
  <c r="G776" i="6"/>
  <c r="G770" i="6"/>
  <c r="G783" i="6"/>
  <c r="J783" i="6" s="1"/>
  <c r="G788" i="6"/>
  <c r="G780" i="6"/>
  <c r="J780" i="6" s="1"/>
  <c r="G787" i="6"/>
  <c r="J787" i="6" s="1"/>
  <c r="G792" i="6"/>
  <c r="J792" i="6" s="1"/>
  <c r="G796" i="6"/>
  <c r="J796" i="6" s="1"/>
  <c r="G800" i="6"/>
  <c r="J800" i="6" s="1"/>
  <c r="G804" i="6"/>
  <c r="J804" i="6" s="1"/>
  <c r="E145" i="6"/>
  <c r="G137" i="6"/>
  <c r="E129" i="6"/>
  <c r="G121" i="6"/>
  <c r="E113" i="6"/>
  <c r="G105" i="6"/>
  <c r="E97" i="6"/>
  <c r="G89" i="6"/>
  <c r="E81" i="6"/>
  <c r="G73" i="6"/>
  <c r="E65" i="6"/>
  <c r="G57" i="6"/>
  <c r="E49" i="6"/>
  <c r="G41" i="6"/>
  <c r="E33" i="6"/>
  <c r="G25" i="6"/>
  <c r="E17" i="6"/>
  <c r="G9" i="6"/>
  <c r="AE5" i="6"/>
  <c r="O5" i="6"/>
  <c r="E144" i="6"/>
  <c r="G136" i="6"/>
  <c r="E128" i="6"/>
  <c r="G120" i="6"/>
  <c r="E112" i="6"/>
  <c r="G104" i="6"/>
  <c r="E96" i="6"/>
  <c r="G88" i="6"/>
  <c r="E80" i="6"/>
  <c r="G72" i="6"/>
  <c r="E64" i="6"/>
  <c r="G56" i="6"/>
  <c r="E48" i="6"/>
  <c r="G40" i="6"/>
  <c r="E32" i="6"/>
  <c r="G24" i="6"/>
  <c r="E16" i="6"/>
  <c r="G151" i="6"/>
  <c r="E143" i="6"/>
  <c r="G135" i="6"/>
  <c r="E127" i="6"/>
  <c r="G119" i="6"/>
  <c r="E111" i="6"/>
  <c r="G103" i="6"/>
  <c r="E95" i="6"/>
  <c r="G87" i="6"/>
  <c r="E79" i="6"/>
  <c r="G71" i="6"/>
  <c r="E63" i="6"/>
  <c r="G55" i="6"/>
  <c r="E47" i="6"/>
  <c r="G39" i="6"/>
  <c r="E31" i="6"/>
  <c r="G23" i="6"/>
  <c r="E15" i="6"/>
  <c r="AK4" i="6"/>
  <c r="U4" i="6"/>
  <c r="G154" i="6"/>
  <c r="G146" i="6"/>
  <c r="E138" i="6"/>
  <c r="G130" i="6"/>
  <c r="E122" i="6"/>
  <c r="G114" i="6"/>
  <c r="E106" i="6"/>
  <c r="G98" i="6"/>
  <c r="E90" i="6"/>
  <c r="G82" i="6"/>
  <c r="E74" i="6"/>
  <c r="G66" i="6"/>
  <c r="E58" i="6"/>
  <c r="G50" i="6"/>
  <c r="E42" i="6"/>
  <c r="G34" i="6"/>
  <c r="E26" i="6"/>
  <c r="G18" i="6"/>
  <c r="E10" i="6"/>
  <c r="X5" i="6"/>
  <c r="AJ4" i="6"/>
  <c r="T4" i="6"/>
  <c r="J262" i="6"/>
  <c r="J266" i="6"/>
  <c r="J274" i="6"/>
  <c r="J278" i="6"/>
  <c r="J282" i="6"/>
  <c r="J286" i="6"/>
  <c r="J290" i="6"/>
  <c r="J294" i="6"/>
  <c r="J298" i="6"/>
  <c r="J302" i="6"/>
  <c r="J306" i="6"/>
  <c r="J310" i="6"/>
  <c r="J314" i="6"/>
  <c r="J318" i="6"/>
  <c r="J322" i="6"/>
  <c r="J326" i="6"/>
  <c r="J330" i="6"/>
  <c r="J334" i="6"/>
  <c r="J338" i="6"/>
  <c r="J342" i="6"/>
  <c r="J346" i="6"/>
  <c r="J350" i="6"/>
  <c r="J354" i="6"/>
  <c r="J366" i="6"/>
  <c r="J370" i="6"/>
  <c r="J374" i="6"/>
  <c r="J378" i="6"/>
  <c r="J382" i="6"/>
  <c r="J386" i="6"/>
  <c r="J390" i="6"/>
  <c r="J357" i="6"/>
  <c r="J361" i="6"/>
  <c r="J396" i="6"/>
  <c r="J404" i="6"/>
  <c r="J412" i="6"/>
  <c r="J420" i="6"/>
  <c r="J428" i="6"/>
  <c r="J436" i="6"/>
  <c r="J446" i="6"/>
  <c r="J450" i="6"/>
  <c r="J454" i="6"/>
  <c r="J458" i="6"/>
  <c r="J462" i="6"/>
  <c r="J466" i="6"/>
  <c r="J470" i="6"/>
  <c r="J474" i="6"/>
  <c r="J478" i="6"/>
  <c r="J482" i="6"/>
  <c r="J486" i="6"/>
  <c r="J490" i="6"/>
  <c r="J494" i="6"/>
  <c r="J498" i="6"/>
  <c r="J502" i="6"/>
  <c r="J506" i="6"/>
  <c r="J510" i="6"/>
  <c r="J514" i="6"/>
  <c r="J518" i="6"/>
  <c r="J522" i="6"/>
  <c r="J604" i="6"/>
  <c r="J526" i="6"/>
  <c r="J530" i="6"/>
  <c r="J538" i="6"/>
  <c r="J546" i="6"/>
  <c r="J554" i="6"/>
  <c r="J560" i="6"/>
  <c r="J564" i="6"/>
  <c r="J568" i="6"/>
  <c r="J572" i="6"/>
  <c r="J576" i="6"/>
  <c r="J580" i="6"/>
  <c r="J584" i="6"/>
  <c r="J588" i="6"/>
  <c r="J592" i="6"/>
  <c r="J596" i="6"/>
  <c r="J600" i="6"/>
  <c r="J617" i="6"/>
  <c r="J621" i="6"/>
  <c r="J625" i="6"/>
  <c r="J629" i="6"/>
  <c r="J637" i="6"/>
  <c r="J636" i="6"/>
  <c r="J653" i="6"/>
  <c r="J657" i="6"/>
  <c r="J661" i="6"/>
  <c r="J665" i="6"/>
  <c r="J669" i="6"/>
  <c r="J673" i="6"/>
  <c r="J677" i="6"/>
  <c r="J681" i="6"/>
  <c r="J642" i="6"/>
  <c r="J688" i="6"/>
  <c r="J692" i="6"/>
  <c r="J696" i="6"/>
  <c r="J700" i="6"/>
  <c r="J704" i="6"/>
  <c r="J708" i="6"/>
  <c r="J711" i="6"/>
  <c r="J736" i="6"/>
  <c r="J740" i="6"/>
  <c r="J744" i="6"/>
  <c r="J748" i="6"/>
  <c r="J752" i="6"/>
  <c r="J759" i="6"/>
  <c r="J770" i="6"/>
  <c r="J765" i="6"/>
  <c r="J773" i="6"/>
  <c r="J788" i="6"/>
  <c r="E172" i="6"/>
  <c r="J172" i="6" s="1"/>
  <c r="E168" i="6"/>
  <c r="J168" i="6" s="1"/>
  <c r="E164" i="6"/>
  <c r="J164" i="6" s="1"/>
  <c r="G259" i="6"/>
  <c r="J259" i="6" s="1"/>
  <c r="G255" i="6"/>
  <c r="J255" i="6" s="1"/>
  <c r="G251" i="6"/>
  <c r="J251" i="6" s="1"/>
  <c r="G247" i="6"/>
  <c r="J247" i="6" s="1"/>
  <c r="G243" i="6"/>
  <c r="J243" i="6" s="1"/>
  <c r="G239" i="6"/>
  <c r="J239" i="6" s="1"/>
  <c r="G235" i="6"/>
  <c r="J235" i="6" s="1"/>
  <c r="G231" i="6"/>
  <c r="J231" i="6" s="1"/>
  <c r="G227" i="6"/>
  <c r="J227" i="6" s="1"/>
  <c r="G223" i="6"/>
  <c r="J223" i="6" s="1"/>
  <c r="G219" i="6"/>
  <c r="J219" i="6" s="1"/>
  <c r="G215" i="6"/>
  <c r="J215" i="6" s="1"/>
  <c r="G211" i="6"/>
  <c r="J211" i="6" s="1"/>
  <c r="G207" i="6"/>
  <c r="J207" i="6" s="1"/>
  <c r="G203" i="6"/>
  <c r="J203" i="6" s="1"/>
  <c r="G199" i="6"/>
  <c r="J199" i="6" s="1"/>
  <c r="G195" i="6"/>
  <c r="J195" i="6" s="1"/>
  <c r="G191" i="6"/>
  <c r="J191" i="6" s="1"/>
  <c r="G187" i="6"/>
  <c r="J187" i="6" s="1"/>
  <c r="G183" i="6"/>
  <c r="J183" i="6" s="1"/>
  <c r="G179" i="6"/>
  <c r="J179" i="6" s="1"/>
  <c r="G174" i="6"/>
  <c r="G170" i="6"/>
  <c r="G166" i="6"/>
  <c r="G162" i="6"/>
  <c r="G158" i="6"/>
  <c r="G269" i="6"/>
  <c r="J269" i="6" s="1"/>
  <c r="G263" i="6"/>
  <c r="G267" i="6"/>
  <c r="G272" i="6"/>
  <c r="J272" i="6" s="1"/>
  <c r="G276" i="6"/>
  <c r="J276" i="6" s="1"/>
  <c r="G280" i="6"/>
  <c r="J280" i="6" s="1"/>
  <c r="G284" i="6"/>
  <c r="J284" i="6" s="1"/>
  <c r="G288" i="6"/>
  <c r="J288" i="6" s="1"/>
  <c r="G292" i="6"/>
  <c r="J292" i="6" s="1"/>
  <c r="G296" i="6"/>
  <c r="J296" i="6" s="1"/>
  <c r="G300" i="6"/>
  <c r="J300" i="6" s="1"/>
  <c r="G304" i="6"/>
  <c r="J304" i="6" s="1"/>
  <c r="G308" i="6"/>
  <c r="J308" i="6" s="1"/>
  <c r="G312" i="6"/>
  <c r="J312" i="6" s="1"/>
  <c r="G316" i="6"/>
  <c r="J316" i="6" s="1"/>
  <c r="G320" i="6"/>
  <c r="J320" i="6" s="1"/>
  <c r="G324" i="6"/>
  <c r="J324" i="6" s="1"/>
  <c r="G328" i="6"/>
  <c r="J328" i="6" s="1"/>
  <c r="G332" i="6"/>
  <c r="J332" i="6" s="1"/>
  <c r="G336" i="6"/>
  <c r="J336" i="6" s="1"/>
  <c r="G340" i="6"/>
  <c r="J340" i="6" s="1"/>
  <c r="G344" i="6"/>
  <c r="J344" i="6" s="1"/>
  <c r="G348" i="6"/>
  <c r="J348" i="6" s="1"/>
  <c r="G352" i="6"/>
  <c r="J352" i="6" s="1"/>
  <c r="G394" i="6"/>
  <c r="G359" i="6"/>
  <c r="J359" i="6" s="1"/>
  <c r="G363" i="6"/>
  <c r="G367" i="6"/>
  <c r="G371" i="6"/>
  <c r="G375" i="6"/>
  <c r="G379" i="6"/>
  <c r="G383" i="6"/>
  <c r="G387" i="6"/>
  <c r="G391" i="6"/>
  <c r="G400" i="6"/>
  <c r="J400" i="6" s="1"/>
  <c r="G408" i="6"/>
  <c r="J408" i="6" s="1"/>
  <c r="G416" i="6"/>
  <c r="J416" i="6" s="1"/>
  <c r="G424" i="6"/>
  <c r="J424" i="6" s="1"/>
  <c r="G432" i="6"/>
  <c r="J432" i="6" s="1"/>
  <c r="G395" i="6"/>
  <c r="J395" i="6" s="1"/>
  <c r="G399" i="6"/>
  <c r="J399" i="6" s="1"/>
  <c r="G407" i="6"/>
  <c r="J407" i="6" s="1"/>
  <c r="G415" i="6"/>
  <c r="J415" i="6" s="1"/>
  <c r="G423" i="6"/>
  <c r="J423" i="6" s="1"/>
  <c r="G431" i="6"/>
  <c r="J431" i="6" s="1"/>
  <c r="G439" i="6"/>
  <c r="J439" i="6" s="1"/>
  <c r="G448" i="6"/>
  <c r="J448" i="6" s="1"/>
  <c r="G452" i="6"/>
  <c r="J452" i="6" s="1"/>
  <c r="G456" i="6"/>
  <c r="J456" i="6" s="1"/>
  <c r="G460" i="6"/>
  <c r="J460" i="6" s="1"/>
  <c r="G464" i="6"/>
  <c r="J464" i="6" s="1"/>
  <c r="G468" i="6"/>
  <c r="J468" i="6" s="1"/>
  <c r="G472" i="6"/>
  <c r="J472" i="6" s="1"/>
  <c r="G476" i="6"/>
  <c r="J476" i="6" s="1"/>
  <c r="G480" i="6"/>
  <c r="J480" i="6" s="1"/>
  <c r="G484" i="6"/>
  <c r="J484" i="6" s="1"/>
  <c r="G488" i="6"/>
  <c r="J488" i="6" s="1"/>
  <c r="G492" i="6"/>
  <c r="J492" i="6" s="1"/>
  <c r="G496" i="6"/>
  <c r="J496" i="6" s="1"/>
  <c r="G500" i="6"/>
  <c r="J500" i="6" s="1"/>
  <c r="G504" i="6"/>
  <c r="J504" i="6" s="1"/>
  <c r="G508" i="6"/>
  <c r="J508" i="6" s="1"/>
  <c r="G512" i="6"/>
  <c r="J512" i="6" s="1"/>
  <c r="G516" i="6"/>
  <c r="J516" i="6" s="1"/>
  <c r="G520" i="6"/>
  <c r="J520" i="6" s="1"/>
  <c r="G440" i="6"/>
  <c r="J440" i="6" s="1"/>
  <c r="G444" i="6"/>
  <c r="J444" i="6" s="1"/>
  <c r="G527" i="6"/>
  <c r="G533" i="6"/>
  <c r="J533" i="6" s="1"/>
  <c r="G541" i="6"/>
  <c r="J541" i="6" s="1"/>
  <c r="G549" i="6"/>
  <c r="J549" i="6" s="1"/>
  <c r="G557" i="6"/>
  <c r="J557" i="6" s="1"/>
  <c r="G534" i="6"/>
  <c r="J534" i="6" s="1"/>
  <c r="G542" i="6"/>
  <c r="J542" i="6" s="1"/>
  <c r="G550" i="6"/>
  <c r="J550" i="6" s="1"/>
  <c r="G558" i="6"/>
  <c r="J558" i="6" s="1"/>
  <c r="G562" i="6"/>
  <c r="J562" i="6" s="1"/>
  <c r="G566" i="6"/>
  <c r="J566" i="6" s="1"/>
  <c r="G570" i="6"/>
  <c r="J570" i="6" s="1"/>
  <c r="G574" i="6"/>
  <c r="J574" i="6" s="1"/>
  <c r="G578" i="6"/>
  <c r="J578" i="6" s="1"/>
  <c r="G582" i="6"/>
  <c r="J582" i="6" s="1"/>
  <c r="G586" i="6"/>
  <c r="J586" i="6" s="1"/>
  <c r="G590" i="6"/>
  <c r="J590" i="6" s="1"/>
  <c r="G594" i="6"/>
  <c r="J594" i="6" s="1"/>
  <c r="G598" i="6"/>
  <c r="J598" i="6" s="1"/>
  <c r="G602" i="6"/>
  <c r="J602" i="6" s="1"/>
  <c r="G606" i="6"/>
  <c r="J606" i="6" s="1"/>
  <c r="G610" i="6"/>
  <c r="J610" i="6" s="1"/>
  <c r="G613" i="6"/>
  <c r="J613" i="6" s="1"/>
  <c r="G618" i="6"/>
  <c r="G622" i="6"/>
  <c r="G626" i="6"/>
  <c r="G630" i="6"/>
  <c r="G635" i="6"/>
  <c r="J635" i="6" s="1"/>
  <c r="G631" i="6"/>
  <c r="G639" i="6"/>
  <c r="J639" i="6" s="1"/>
  <c r="G647" i="6"/>
  <c r="J647" i="6" s="1"/>
  <c r="G650" i="6"/>
  <c r="G654" i="6"/>
  <c r="G658" i="6"/>
  <c r="G662" i="6"/>
  <c r="G666" i="6"/>
  <c r="G670" i="6"/>
  <c r="G674" i="6"/>
  <c r="G678" i="6"/>
  <c r="G644" i="6"/>
  <c r="G682" i="6"/>
  <c r="G686" i="6"/>
  <c r="J686" i="6" s="1"/>
  <c r="G689" i="6"/>
  <c r="G693" i="6"/>
  <c r="G697" i="6"/>
  <c r="G701" i="6"/>
  <c r="G705" i="6"/>
  <c r="G709" i="6"/>
  <c r="J709" i="6" s="1"/>
  <c r="G717" i="6"/>
  <c r="J717" i="6" s="1"/>
  <c r="G725" i="6"/>
  <c r="J725" i="6" s="1"/>
  <c r="G720" i="6"/>
  <c r="J720" i="6" s="1"/>
  <c r="G728" i="6"/>
  <c r="J728" i="6" s="1"/>
  <c r="G733" i="6"/>
  <c r="J733" i="6" s="1"/>
  <c r="G737" i="6"/>
  <c r="G741" i="6"/>
  <c r="G745" i="6"/>
  <c r="G749" i="6"/>
  <c r="G753" i="6"/>
  <c r="G760" i="6"/>
  <c r="J760" i="6" s="1"/>
  <c r="G777" i="6"/>
  <c r="J777" i="6" s="1"/>
  <c r="G761" i="6"/>
  <c r="G767" i="6"/>
  <c r="G779" i="6"/>
  <c r="J779" i="6" s="1"/>
  <c r="G764" i="6"/>
  <c r="J764" i="6" s="1"/>
  <c r="G772" i="6"/>
  <c r="G782" i="6"/>
  <c r="J782" i="6" s="1"/>
  <c r="G789" i="6"/>
  <c r="G793" i="6"/>
  <c r="J793" i="6" s="1"/>
  <c r="G797" i="6"/>
  <c r="G801" i="6"/>
  <c r="J801" i="6" s="1"/>
  <c r="E149" i="6"/>
  <c r="J149" i="6" s="1"/>
  <c r="G141" i="6"/>
  <c r="E133" i="6"/>
  <c r="J133" i="6" s="1"/>
  <c r="G125" i="6"/>
  <c r="E117" i="6"/>
  <c r="J117" i="6" s="1"/>
  <c r="G109" i="6"/>
  <c r="E101" i="6"/>
  <c r="J101" i="6" s="1"/>
  <c r="G93" i="6"/>
  <c r="E85" i="6"/>
  <c r="J85" i="6" s="1"/>
  <c r="G77" i="6"/>
  <c r="E69" i="6"/>
  <c r="J69" i="6" s="1"/>
  <c r="G61" i="6"/>
  <c r="E53" i="6"/>
  <c r="J53" i="6" s="1"/>
  <c r="G45" i="6"/>
  <c r="E37" i="6"/>
  <c r="J37" i="6" s="1"/>
  <c r="G29" i="6"/>
  <c r="E21" i="6"/>
  <c r="J21" i="6" s="1"/>
  <c r="G13" i="6"/>
  <c r="AA5" i="6"/>
  <c r="E261" i="6"/>
  <c r="J261" i="6" s="1"/>
  <c r="E148" i="6"/>
  <c r="J148" i="6" s="1"/>
  <c r="G140" i="6"/>
  <c r="E132" i="6"/>
  <c r="J132" i="6" s="1"/>
  <c r="G124" i="6"/>
  <c r="E116" i="6"/>
  <c r="J116" i="6" s="1"/>
  <c r="G108" i="6"/>
  <c r="E100" i="6"/>
  <c r="J100" i="6" s="1"/>
  <c r="G92" i="6"/>
  <c r="E84" i="6"/>
  <c r="J84" i="6" s="1"/>
  <c r="G76" i="6"/>
  <c r="E68" i="6"/>
  <c r="J68" i="6" s="1"/>
  <c r="G60" i="6"/>
  <c r="E52" i="6"/>
  <c r="J52" i="6" s="1"/>
  <c r="G44" i="6"/>
  <c r="E36" i="6"/>
  <c r="J36" i="6" s="1"/>
  <c r="G28" i="6"/>
  <c r="E20" i="6"/>
  <c r="J20" i="6" s="1"/>
  <c r="G12" i="6"/>
  <c r="E147" i="6"/>
  <c r="J147" i="6" s="1"/>
  <c r="G139" i="6"/>
  <c r="E131" i="6"/>
  <c r="J131" i="6" s="1"/>
  <c r="G123" i="6"/>
  <c r="E115" i="6"/>
  <c r="J115" i="6" s="1"/>
  <c r="G107" i="6"/>
  <c r="E99" i="6"/>
  <c r="J99" i="6" s="1"/>
  <c r="G91" i="6"/>
  <c r="E83" i="6"/>
  <c r="J83" i="6" s="1"/>
  <c r="G75" i="6"/>
  <c r="E67" i="6"/>
  <c r="J67" i="6" s="1"/>
  <c r="G59" i="6"/>
  <c r="E51" i="6"/>
  <c r="J51" i="6" s="1"/>
  <c r="G43" i="6"/>
  <c r="E35" i="6"/>
  <c r="J35" i="6" s="1"/>
  <c r="G27" i="6"/>
  <c r="E19" i="6"/>
  <c r="J19" i="6" s="1"/>
  <c r="G11" i="6"/>
  <c r="AG4" i="6"/>
  <c r="Q4" i="6"/>
  <c r="G150" i="6"/>
  <c r="E142" i="6"/>
  <c r="J142" i="6" s="1"/>
  <c r="G134" i="6"/>
  <c r="E126" i="6"/>
  <c r="J126" i="6" s="1"/>
  <c r="G118" i="6"/>
  <c r="E110" i="6"/>
  <c r="J110" i="6" s="1"/>
  <c r="G102" i="6"/>
  <c r="E94" i="6"/>
  <c r="J94" i="6" s="1"/>
  <c r="G86" i="6"/>
  <c r="E78" i="6"/>
  <c r="J78" i="6" s="1"/>
  <c r="G70" i="6"/>
  <c r="E62" i="6"/>
  <c r="J62" i="6" s="1"/>
  <c r="G54" i="6"/>
  <c r="E46" i="6"/>
  <c r="J46" i="6" s="1"/>
  <c r="G38" i="6"/>
  <c r="E30" i="6"/>
  <c r="J30" i="6" s="1"/>
  <c r="G22" i="6"/>
  <c r="E14" i="6"/>
  <c r="J14" i="6" s="1"/>
  <c r="AJ5" i="6"/>
  <c r="T5" i="6"/>
  <c r="AF4" i="6"/>
  <c r="P4" i="6"/>
  <c r="J263" i="6"/>
  <c r="J267" i="6"/>
  <c r="J271" i="6"/>
  <c r="J275" i="6"/>
  <c r="J279" i="6"/>
  <c r="J283" i="6"/>
  <c r="J287" i="6"/>
  <c r="J291" i="6"/>
  <c r="J295" i="6"/>
  <c r="J299" i="6"/>
  <c r="J303" i="6"/>
  <c r="J307" i="6"/>
  <c r="J311" i="6"/>
  <c r="J315" i="6"/>
  <c r="J319" i="6"/>
  <c r="J323" i="6"/>
  <c r="J327" i="6"/>
  <c r="J331" i="6"/>
  <c r="J335" i="6"/>
  <c r="J339" i="6"/>
  <c r="J343" i="6"/>
  <c r="J347" i="6"/>
  <c r="J351" i="6"/>
  <c r="J355" i="6"/>
  <c r="J363" i="6"/>
  <c r="J367" i="6"/>
  <c r="J371" i="6"/>
  <c r="J375" i="6"/>
  <c r="J379" i="6"/>
  <c r="J383" i="6"/>
  <c r="J387" i="6"/>
  <c r="J391" i="6"/>
  <c r="J358" i="6"/>
  <c r="J362" i="6"/>
  <c r="J398" i="6"/>
  <c r="J406" i="6"/>
  <c r="J414" i="6"/>
  <c r="J422" i="6"/>
  <c r="J430" i="6"/>
  <c r="J438" i="6"/>
  <c r="J394" i="6"/>
  <c r="J447" i="6"/>
  <c r="J451" i="6"/>
  <c r="J455" i="6"/>
  <c r="J459" i="6"/>
  <c r="J463" i="6"/>
  <c r="J467" i="6"/>
  <c r="J471" i="6"/>
  <c r="J475" i="6"/>
  <c r="J479" i="6"/>
  <c r="J483" i="6"/>
  <c r="J487" i="6"/>
  <c r="J491" i="6"/>
  <c r="J495" i="6"/>
  <c r="J499" i="6"/>
  <c r="J503" i="6"/>
  <c r="J507" i="6"/>
  <c r="J511" i="6"/>
  <c r="J515" i="6"/>
  <c r="J519" i="6"/>
  <c r="J523" i="6"/>
  <c r="J537" i="6"/>
  <c r="J545" i="6"/>
  <c r="J553" i="6"/>
  <c r="J527" i="6"/>
  <c r="J532" i="6"/>
  <c r="J540" i="6"/>
  <c r="J548" i="6"/>
  <c r="J556" i="6"/>
  <c r="J561" i="6"/>
  <c r="J565" i="6"/>
  <c r="J569" i="6"/>
  <c r="J573" i="6"/>
  <c r="J577" i="6"/>
  <c r="J581" i="6"/>
  <c r="J585" i="6"/>
  <c r="J589" i="6"/>
  <c r="J593" i="6"/>
  <c r="J597" i="6"/>
  <c r="J601" i="6"/>
  <c r="J611" i="6"/>
  <c r="J618" i="6"/>
  <c r="J622" i="6"/>
  <c r="J626" i="6"/>
  <c r="J630" i="6"/>
  <c r="J631" i="6"/>
  <c r="J633" i="6"/>
  <c r="J650" i="6"/>
  <c r="J654" i="6"/>
  <c r="J658" i="6"/>
  <c r="J662" i="6"/>
  <c r="J666" i="6"/>
  <c r="J670" i="6"/>
  <c r="J674" i="6"/>
  <c r="J678" i="6"/>
  <c r="J682" i="6"/>
  <c r="J644" i="6"/>
  <c r="J689" i="6"/>
  <c r="J693" i="6"/>
  <c r="J697" i="6"/>
  <c r="J701" i="6"/>
  <c r="J705" i="6"/>
  <c r="J684" i="6"/>
  <c r="J714" i="6"/>
  <c r="J737" i="6"/>
  <c r="J741" i="6"/>
  <c r="J745" i="6"/>
  <c r="J749" i="6"/>
  <c r="J753" i="6"/>
  <c r="J761" i="6"/>
  <c r="J754" i="6"/>
  <c r="J756" i="6"/>
  <c r="J772" i="6"/>
  <c r="J767" i="6"/>
  <c r="J774" i="6"/>
  <c r="J789" i="6"/>
  <c r="J786" i="6"/>
  <c r="J776" i="6"/>
  <c r="J790" i="6"/>
  <c r="J797" i="6"/>
  <c r="E175" i="6"/>
  <c r="J175" i="6" s="1"/>
  <c r="E171" i="6"/>
  <c r="J171" i="6" s="1"/>
  <c r="E167" i="6"/>
  <c r="J167" i="6" s="1"/>
  <c r="E163" i="6"/>
  <c r="J163" i="6" s="1"/>
  <c r="G258" i="6"/>
  <c r="J258" i="6" s="1"/>
  <c r="G254" i="6"/>
  <c r="J254" i="6" s="1"/>
  <c r="G250" i="6"/>
  <c r="J250" i="6" s="1"/>
  <c r="G246" i="6"/>
  <c r="J246" i="6" s="1"/>
  <c r="G242" i="6"/>
  <c r="J242" i="6" s="1"/>
  <c r="G238" i="6"/>
  <c r="J238" i="6" s="1"/>
  <c r="G234" i="6"/>
  <c r="J234" i="6" s="1"/>
  <c r="G230" i="6"/>
  <c r="J230" i="6" s="1"/>
  <c r="G226" i="6"/>
  <c r="J226" i="6" s="1"/>
  <c r="G222" i="6"/>
  <c r="J222" i="6" s="1"/>
  <c r="G218" i="6"/>
  <c r="J218" i="6" s="1"/>
  <c r="G214" i="6"/>
  <c r="J214" i="6" s="1"/>
  <c r="G210" i="6"/>
  <c r="J210" i="6" s="1"/>
  <c r="G206" i="6"/>
  <c r="J206" i="6" s="1"/>
  <c r="G202" i="6"/>
  <c r="J202" i="6" s="1"/>
  <c r="G198" i="6"/>
  <c r="J198" i="6" s="1"/>
  <c r="G194" i="6"/>
  <c r="J194" i="6" s="1"/>
  <c r="G190" i="6"/>
  <c r="J190" i="6" s="1"/>
  <c r="G186" i="6"/>
  <c r="J186" i="6" s="1"/>
  <c r="G182" i="6"/>
  <c r="J182" i="6" s="1"/>
  <c r="G178" i="6"/>
  <c r="J178" i="6" s="1"/>
  <c r="G173" i="6"/>
  <c r="G169" i="6"/>
  <c r="G165" i="6"/>
  <c r="G161" i="6"/>
  <c r="G157" i="6"/>
  <c r="G260" i="6"/>
  <c r="J260" i="6" s="1"/>
  <c r="G264" i="6"/>
  <c r="J264" i="6" s="1"/>
  <c r="G268" i="6"/>
  <c r="J268" i="6" s="1"/>
  <c r="G273" i="6"/>
  <c r="J273" i="6" s="1"/>
  <c r="G277" i="6"/>
  <c r="J277" i="6" s="1"/>
  <c r="G281" i="6"/>
  <c r="J281" i="6" s="1"/>
  <c r="G285" i="6"/>
  <c r="J285" i="6" s="1"/>
  <c r="G289" i="6"/>
  <c r="J289" i="6" s="1"/>
  <c r="G293" i="6"/>
  <c r="J293" i="6" s="1"/>
  <c r="G297" i="6"/>
  <c r="J297" i="6" s="1"/>
  <c r="G301" i="6"/>
  <c r="J301" i="6" s="1"/>
  <c r="G305" i="6"/>
  <c r="J305" i="6" s="1"/>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6" i="6"/>
  <c r="J356" i="6" s="1"/>
  <c r="G360" i="6"/>
  <c r="J360" i="6" s="1"/>
  <c r="G364" i="6"/>
  <c r="J364" i="6" s="1"/>
  <c r="G368" i="6"/>
  <c r="J368" i="6" s="1"/>
  <c r="G372" i="6"/>
  <c r="J372" i="6" s="1"/>
  <c r="G376" i="6"/>
  <c r="J376" i="6" s="1"/>
  <c r="G380" i="6"/>
  <c r="J380" i="6" s="1"/>
  <c r="G384" i="6"/>
  <c r="J384" i="6" s="1"/>
  <c r="G388" i="6"/>
  <c r="J388" i="6" s="1"/>
  <c r="G392" i="6"/>
  <c r="J392" i="6" s="1"/>
  <c r="G402" i="6"/>
  <c r="J402" i="6" s="1"/>
  <c r="G410" i="6"/>
  <c r="J410" i="6" s="1"/>
  <c r="G418" i="6"/>
  <c r="J418" i="6" s="1"/>
  <c r="G426" i="6"/>
  <c r="J426" i="6" s="1"/>
  <c r="G434" i="6"/>
  <c r="J434" i="6" s="1"/>
  <c r="G445" i="6"/>
  <c r="J445" i="6" s="1"/>
  <c r="G401" i="6"/>
  <c r="J401" i="6" s="1"/>
  <c r="G409" i="6"/>
  <c r="J409" i="6" s="1"/>
  <c r="G417" i="6"/>
  <c r="J417" i="6" s="1"/>
  <c r="G425" i="6"/>
  <c r="J425" i="6" s="1"/>
  <c r="G433" i="6"/>
  <c r="J433" i="6" s="1"/>
  <c r="G449" i="6"/>
  <c r="J449" i="6" s="1"/>
  <c r="G453" i="6"/>
  <c r="J453" i="6" s="1"/>
  <c r="G457" i="6"/>
  <c r="J457" i="6" s="1"/>
  <c r="G461" i="6"/>
  <c r="J461" i="6" s="1"/>
  <c r="G465" i="6"/>
  <c r="J465" i="6" s="1"/>
  <c r="G469" i="6"/>
  <c r="J469" i="6" s="1"/>
  <c r="G473" i="6"/>
  <c r="J473" i="6" s="1"/>
  <c r="G477" i="6"/>
  <c r="J477" i="6" s="1"/>
  <c r="G481" i="6"/>
  <c r="J481" i="6" s="1"/>
  <c r="G485" i="6"/>
  <c r="J485" i="6" s="1"/>
  <c r="G489" i="6"/>
  <c r="J489" i="6" s="1"/>
  <c r="G493" i="6"/>
  <c r="J493" i="6" s="1"/>
  <c r="G497" i="6"/>
  <c r="J497" i="6" s="1"/>
  <c r="G501" i="6"/>
  <c r="J501" i="6" s="1"/>
  <c r="G505" i="6"/>
  <c r="J505" i="6" s="1"/>
  <c r="G509" i="6"/>
  <c r="J509" i="6" s="1"/>
  <c r="G513" i="6"/>
  <c r="J513" i="6" s="1"/>
  <c r="G517" i="6"/>
  <c r="J517" i="6" s="1"/>
  <c r="G521" i="6"/>
  <c r="J521" i="6" s="1"/>
  <c r="G441" i="6"/>
  <c r="J441" i="6" s="1"/>
  <c r="G524" i="6"/>
  <c r="J524" i="6" s="1"/>
  <c r="G528" i="6"/>
  <c r="J528" i="6" s="1"/>
  <c r="G535" i="6"/>
  <c r="J535" i="6" s="1"/>
  <c r="G543" i="6"/>
  <c r="J543" i="6" s="1"/>
  <c r="G551" i="6"/>
  <c r="J551" i="6" s="1"/>
  <c r="G536" i="6"/>
  <c r="J536" i="6" s="1"/>
  <c r="G544" i="6"/>
  <c r="J544" i="6" s="1"/>
  <c r="G552" i="6"/>
  <c r="J552" i="6" s="1"/>
  <c r="G559" i="6"/>
  <c r="J559" i="6" s="1"/>
  <c r="G563" i="6"/>
  <c r="J563" i="6" s="1"/>
  <c r="G567" i="6"/>
  <c r="J567" i="6" s="1"/>
  <c r="G571" i="6"/>
  <c r="J571" i="6" s="1"/>
  <c r="G575" i="6"/>
  <c r="J575" i="6" s="1"/>
  <c r="G579" i="6"/>
  <c r="J579" i="6" s="1"/>
  <c r="G583" i="6"/>
  <c r="J583" i="6" s="1"/>
  <c r="G587" i="6"/>
  <c r="J587" i="6" s="1"/>
  <c r="G591" i="6"/>
  <c r="J591" i="6" s="1"/>
  <c r="G595" i="6"/>
  <c r="J595" i="6" s="1"/>
  <c r="G599" i="6"/>
  <c r="J599" i="6" s="1"/>
  <c r="G603" i="6"/>
  <c r="J603" i="6" s="1"/>
  <c r="G607" i="6"/>
  <c r="J607" i="6" s="1"/>
  <c r="G612" i="6"/>
  <c r="J612" i="6" s="1"/>
  <c r="G615" i="6"/>
  <c r="J615" i="6" s="1"/>
  <c r="G619" i="6"/>
  <c r="J619" i="6" s="1"/>
  <c r="G623" i="6"/>
  <c r="J623" i="6" s="1"/>
  <c r="G627" i="6"/>
  <c r="J627" i="6" s="1"/>
  <c r="G632" i="6"/>
  <c r="J632" i="6" s="1"/>
  <c r="G641" i="6"/>
  <c r="J641" i="6" s="1"/>
  <c r="G649" i="6"/>
  <c r="J649" i="6" s="1"/>
  <c r="G651" i="6"/>
  <c r="J651" i="6" s="1"/>
  <c r="G655" i="6"/>
  <c r="J655" i="6" s="1"/>
  <c r="G659" i="6"/>
  <c r="J659" i="6" s="1"/>
  <c r="G663" i="6"/>
  <c r="J663" i="6" s="1"/>
  <c r="G667" i="6"/>
  <c r="J667" i="6" s="1"/>
  <c r="G671" i="6"/>
  <c r="J671" i="6" s="1"/>
  <c r="G675" i="6"/>
  <c r="J675" i="6" s="1"/>
  <c r="G679" i="6"/>
  <c r="J679" i="6" s="1"/>
  <c r="G638" i="6"/>
  <c r="J638" i="6" s="1"/>
  <c r="G646" i="6"/>
  <c r="J646" i="6" s="1"/>
  <c r="G683" i="6"/>
  <c r="J683" i="6" s="1"/>
  <c r="G690" i="6"/>
  <c r="J690" i="6" s="1"/>
  <c r="G694" i="6"/>
  <c r="J694" i="6" s="1"/>
  <c r="G698" i="6"/>
  <c r="J698" i="6" s="1"/>
  <c r="G702" i="6"/>
  <c r="J702" i="6" s="1"/>
  <c r="G706" i="6"/>
  <c r="J706" i="6" s="1"/>
  <c r="G710" i="6"/>
  <c r="J710" i="6" s="1"/>
  <c r="G712" i="6"/>
  <c r="J712" i="6" s="1"/>
  <c r="G719" i="6"/>
  <c r="J719" i="6" s="1"/>
  <c r="G727" i="6"/>
  <c r="J727" i="6" s="1"/>
  <c r="G722" i="6"/>
  <c r="J722" i="6" s="1"/>
  <c r="G730" i="6"/>
  <c r="J730" i="6" s="1"/>
  <c r="G734" i="6"/>
  <c r="J734" i="6" s="1"/>
  <c r="G738" i="6"/>
  <c r="J738" i="6" s="1"/>
  <c r="G742" i="6"/>
  <c r="J742" i="6" s="1"/>
  <c r="G746" i="6"/>
  <c r="J746" i="6" s="1"/>
  <c r="G750" i="6"/>
  <c r="J750" i="6" s="1"/>
  <c r="G762" i="6"/>
  <c r="J762" i="6" s="1"/>
  <c r="G755" i="6"/>
  <c r="J755" i="6" s="1"/>
  <c r="G763" i="6"/>
  <c r="J763" i="6" s="1"/>
  <c r="G769" i="6"/>
  <c r="J769" i="6" s="1"/>
  <c r="G781" i="6"/>
  <c r="J781" i="6" s="1"/>
  <c r="G766" i="6"/>
  <c r="J766" i="6" s="1"/>
  <c r="G775" i="6"/>
  <c r="J775" i="6" s="1"/>
  <c r="G785" i="6"/>
  <c r="J785" i="6" s="1"/>
  <c r="G784" i="6"/>
  <c r="J784" i="6" s="1"/>
  <c r="G791" i="6"/>
  <c r="J791" i="6" s="1"/>
  <c r="G794" i="6"/>
  <c r="J794" i="6" s="1"/>
  <c r="G798" i="6"/>
  <c r="J798" i="6" s="1"/>
  <c r="G802" i="6"/>
  <c r="J802" i="6" s="1"/>
  <c r="G145" i="6"/>
  <c r="E137" i="6"/>
  <c r="J137" i="6" s="1"/>
  <c r="G129" i="6"/>
  <c r="E121" i="6"/>
  <c r="J121" i="6" s="1"/>
  <c r="G113" i="6"/>
  <c r="E105" i="6"/>
  <c r="J105" i="6" s="1"/>
  <c r="G97" i="6"/>
  <c r="E89" i="6"/>
  <c r="J89" i="6" s="1"/>
  <c r="G81" i="6"/>
  <c r="E73" i="6"/>
  <c r="J73" i="6" s="1"/>
  <c r="G65" i="6"/>
  <c r="E57" i="6"/>
  <c r="J57" i="6" s="1"/>
  <c r="G49" i="6"/>
  <c r="E41" i="6"/>
  <c r="J41" i="6" s="1"/>
  <c r="G33" i="6"/>
  <c r="E25" i="6"/>
  <c r="J25" i="6" s="1"/>
  <c r="G17" i="6"/>
  <c r="E9" i="6"/>
  <c r="J9" i="6" s="1"/>
  <c r="W5" i="6"/>
  <c r="G153" i="6"/>
  <c r="G144" i="6"/>
  <c r="E136" i="6"/>
  <c r="J136" i="6" s="1"/>
  <c r="G128" i="6"/>
  <c r="E120" i="6"/>
  <c r="J120" i="6" s="1"/>
  <c r="G112" i="6"/>
  <c r="E104" i="6"/>
  <c r="J104" i="6" s="1"/>
  <c r="G96" i="6"/>
  <c r="E88" i="6"/>
  <c r="J88" i="6" s="1"/>
  <c r="G80" i="6"/>
  <c r="E72" i="6"/>
  <c r="J72" i="6" s="1"/>
  <c r="G64" i="6"/>
  <c r="E56" i="6"/>
  <c r="J56" i="6" s="1"/>
  <c r="G48" i="6"/>
  <c r="E40" i="6"/>
  <c r="J40" i="6" s="1"/>
  <c r="G32" i="6"/>
  <c r="E24" i="6"/>
  <c r="J24" i="6" s="1"/>
  <c r="G16" i="6"/>
  <c r="E151" i="6"/>
  <c r="J151" i="6" s="1"/>
  <c r="G143" i="6"/>
  <c r="E135" i="6"/>
  <c r="J135" i="6" s="1"/>
  <c r="G127" i="6"/>
  <c r="E119" i="6"/>
  <c r="J119" i="6" s="1"/>
  <c r="G111" i="6"/>
  <c r="E103" i="6"/>
  <c r="J103" i="6" s="1"/>
  <c r="G95" i="6"/>
  <c r="E87" i="6"/>
  <c r="J87" i="6" s="1"/>
  <c r="G79" i="6"/>
  <c r="E71" i="6"/>
  <c r="J71" i="6" s="1"/>
  <c r="G63" i="6"/>
  <c r="E55" i="6"/>
  <c r="J55" i="6" s="1"/>
  <c r="G47" i="6"/>
  <c r="E39" i="6"/>
  <c r="J39" i="6" s="1"/>
  <c r="G31" i="6"/>
  <c r="E23" i="6"/>
  <c r="J23" i="6" s="1"/>
  <c r="G15" i="6"/>
  <c r="AC4" i="6"/>
  <c r="M4" i="6"/>
  <c r="E146" i="6"/>
  <c r="J146" i="6" s="1"/>
  <c r="G138" i="6"/>
  <c r="E130" i="6"/>
  <c r="J130" i="6" s="1"/>
  <c r="G122" i="6"/>
  <c r="E114" i="6"/>
  <c r="J114" i="6" s="1"/>
  <c r="G106" i="6"/>
  <c r="E98" i="6"/>
  <c r="J98" i="6" s="1"/>
  <c r="G90" i="6"/>
  <c r="E82" i="6"/>
  <c r="J82" i="6" s="1"/>
  <c r="G74" i="6"/>
  <c r="E66" i="6"/>
  <c r="J66" i="6" s="1"/>
  <c r="G58" i="6"/>
  <c r="E50" i="6"/>
  <c r="J50" i="6" s="1"/>
  <c r="G42" i="6"/>
  <c r="E34" i="6"/>
  <c r="J34" i="6" s="1"/>
  <c r="G26" i="6"/>
  <c r="E18" i="6"/>
  <c r="J18" i="6" s="1"/>
  <c r="G10" i="6"/>
  <c r="AF5" i="6"/>
  <c r="P5" i="6"/>
  <c r="AB4" i="6"/>
  <c r="L4" i="6"/>
  <c r="X22" i="14" l="1"/>
  <c r="X18" i="14"/>
  <c r="X13" i="14"/>
  <c r="X9" i="14"/>
  <c r="X5" i="14"/>
  <c r="W22" i="14"/>
  <c r="X20" i="14"/>
  <c r="X19" i="14"/>
  <c r="X15" i="14"/>
  <c r="X12" i="14"/>
  <c r="X7" i="14"/>
  <c r="X4" i="14"/>
  <c r="W19" i="14"/>
  <c r="W18" i="14"/>
  <c r="W12" i="14"/>
  <c r="W9" i="14"/>
  <c r="W4" i="14"/>
  <c r="X17" i="14"/>
  <c r="X16" i="14"/>
  <c r="X11" i="14"/>
  <c r="X8" i="14"/>
  <c r="X3" i="14"/>
  <c r="W13" i="14"/>
  <c r="W5" i="14"/>
  <c r="W17" i="14"/>
  <c r="W16" i="14"/>
  <c r="W8" i="14"/>
  <c r="Y22" i="14"/>
  <c r="Y5" i="14"/>
  <c r="Y12" i="14"/>
  <c r="Y15" i="14"/>
  <c r="Y7" i="14"/>
  <c r="Y3" i="14"/>
  <c r="Y11" i="14"/>
  <c r="Y23" i="14"/>
  <c r="W10" i="14"/>
  <c r="X6" i="14"/>
  <c r="X14" i="14"/>
  <c r="Y18" i="14"/>
  <c r="Y19" i="14"/>
  <c r="Y8" i="14"/>
  <c r="Y10" i="14"/>
  <c r="Y21" i="14"/>
  <c r="Y6" i="14"/>
  <c r="Y14" i="14"/>
  <c r="W14" i="14"/>
  <c r="W7" i="14"/>
  <c r="W15" i="14"/>
  <c r="W21" i="14"/>
  <c r="W3" i="14"/>
  <c r="Y13" i="14"/>
  <c r="Y17" i="14"/>
  <c r="Y4" i="14"/>
  <c r="X10" i="14"/>
  <c r="W11" i="14"/>
  <c r="Y9" i="14"/>
  <c r="Y16" i="14"/>
  <c r="Y20" i="14"/>
  <c r="W20" i="14"/>
  <c r="X21" i="14"/>
  <c r="W6" i="14"/>
  <c r="K14" i="11"/>
  <c r="P14" i="11" s="1"/>
  <c r="K34" i="11"/>
  <c r="P34" i="11" s="1"/>
  <c r="K15" i="11"/>
  <c r="P15" i="11" s="1"/>
  <c r="K35" i="11"/>
  <c r="P35" i="11" s="1"/>
  <c r="K17" i="11"/>
  <c r="P17" i="11" s="1"/>
  <c r="K40" i="11"/>
  <c r="P40" i="11" s="1"/>
  <c r="K25" i="11"/>
  <c r="P25" i="11" s="1"/>
  <c r="K48" i="11"/>
  <c r="P48" i="11" s="1"/>
  <c r="K18" i="11"/>
  <c r="P18" i="11" s="1"/>
  <c r="K39" i="11"/>
  <c r="P39" i="11" s="1"/>
  <c r="K22" i="11"/>
  <c r="P22" i="11" s="1"/>
  <c r="K38" i="11"/>
  <c r="P38" i="11" s="1"/>
  <c r="K24" i="11"/>
  <c r="P24" i="11" s="1"/>
  <c r="K44" i="11"/>
  <c r="P44" i="11" s="1"/>
  <c r="K32" i="11"/>
  <c r="P32" i="11" s="1"/>
  <c r="K23" i="11"/>
  <c r="P23" i="11" s="1"/>
  <c r="K43" i="11"/>
  <c r="P43" i="11" s="1"/>
  <c r="K26" i="11"/>
  <c r="P26" i="11" s="1"/>
  <c r="K42" i="11"/>
  <c r="P42" i="11" s="1"/>
  <c r="K28" i="11"/>
  <c r="P28" i="11" s="1"/>
  <c r="K49" i="11"/>
  <c r="K27" i="11"/>
  <c r="P27" i="11" s="1"/>
  <c r="K31" i="11"/>
  <c r="P31" i="11" s="1"/>
  <c r="K47" i="11"/>
  <c r="P47" i="11" s="1"/>
  <c r="K33" i="11"/>
  <c r="P33" i="11" s="1"/>
  <c r="K21" i="11"/>
  <c r="P21" i="11" s="1"/>
  <c r="K41" i="11"/>
  <c r="P41" i="11" s="1"/>
  <c r="K16" i="11"/>
  <c r="P16" i="11" s="1"/>
  <c r="Q16" i="11" s="1"/>
  <c r="J16" i="10"/>
  <c r="D27" i="10"/>
  <c r="C27" i="10" s="1"/>
  <c r="K13" i="10"/>
  <c r="K17" i="10"/>
  <c r="K15" i="10"/>
  <c r="K16" i="10"/>
  <c r="J13" i="10"/>
  <c r="D24" i="10"/>
  <c r="C24" i="10" s="1"/>
  <c r="D26" i="10"/>
  <c r="C26" i="10" s="1"/>
  <c r="J15" i="10"/>
  <c r="D25" i="10"/>
  <c r="C25" i="10" s="1"/>
  <c r="J14" i="10"/>
  <c r="J31" i="6"/>
  <c r="J63" i="6"/>
  <c r="J95" i="6"/>
  <c r="J127" i="6"/>
  <c r="J16" i="6"/>
  <c r="J48" i="6"/>
  <c r="J80" i="6"/>
  <c r="J112" i="6"/>
  <c r="J144" i="6"/>
  <c r="J17" i="6"/>
  <c r="J49" i="6"/>
  <c r="J81" i="6"/>
  <c r="J113" i="6"/>
  <c r="J145" i="6"/>
  <c r="J169" i="6"/>
  <c r="J155" i="6"/>
  <c r="J159" i="6"/>
  <c r="J22" i="6"/>
  <c r="J54" i="6"/>
  <c r="J86" i="6"/>
  <c r="J118" i="6"/>
  <c r="J150" i="6"/>
  <c r="J10" i="6"/>
  <c r="J42" i="6"/>
  <c r="J74" i="6"/>
  <c r="J106" i="6"/>
  <c r="J138" i="6"/>
  <c r="J173" i="6"/>
  <c r="J162" i="6"/>
  <c r="J27" i="6"/>
  <c r="J59" i="6"/>
  <c r="J91" i="6"/>
  <c r="J123" i="6"/>
  <c r="J12" i="6"/>
  <c r="J44" i="6"/>
  <c r="J76" i="6"/>
  <c r="J108" i="6"/>
  <c r="J140" i="6"/>
  <c r="J13" i="6"/>
  <c r="J45" i="6"/>
  <c r="J77" i="6"/>
  <c r="J109" i="6"/>
  <c r="J141" i="6"/>
  <c r="J166" i="6"/>
  <c r="J15" i="6"/>
  <c r="J47" i="6"/>
  <c r="J79" i="6"/>
  <c r="J111" i="6"/>
  <c r="J143" i="6"/>
  <c r="J32" i="6"/>
  <c r="J64" i="6"/>
  <c r="J96" i="6"/>
  <c r="J128" i="6"/>
  <c r="J33" i="6"/>
  <c r="J65" i="6"/>
  <c r="J97" i="6"/>
  <c r="J129" i="6"/>
  <c r="I804" i="6"/>
  <c r="I803" i="6"/>
  <c r="I802" i="6"/>
  <c r="I801" i="6"/>
  <c r="I800" i="6"/>
  <c r="I799" i="6"/>
  <c r="I798" i="6"/>
  <c r="I797" i="6"/>
  <c r="I796" i="6"/>
  <c r="I789" i="6"/>
  <c r="I785" i="6"/>
  <c r="I783" i="6"/>
  <c r="I781" i="6"/>
  <c r="I779" i="6"/>
  <c r="I778" i="6"/>
  <c r="I777" i="6"/>
  <c r="I776" i="6"/>
  <c r="I775" i="6"/>
  <c r="I788" i="6"/>
  <c r="I791" i="6"/>
  <c r="I786" i="6"/>
  <c r="I795" i="6"/>
  <c r="I794" i="6"/>
  <c r="I793" i="6"/>
  <c r="I792" i="6"/>
  <c r="I787" i="6"/>
  <c r="I782" i="6"/>
  <c r="I774" i="6"/>
  <c r="I773" i="6"/>
  <c r="I790" i="6"/>
  <c r="I784" i="6"/>
  <c r="I780" i="6"/>
  <c r="I771" i="6"/>
  <c r="I769" i="6"/>
  <c r="I767" i="6"/>
  <c r="I765" i="6"/>
  <c r="I764" i="6"/>
  <c r="I772" i="6"/>
  <c r="I768" i="6"/>
  <c r="I762" i="6"/>
  <c r="I760" i="6"/>
  <c r="I758" i="6"/>
  <c r="I756" i="6"/>
  <c r="I754" i="6"/>
  <c r="I770" i="6"/>
  <c r="I766" i="6"/>
  <c r="I763" i="6"/>
  <c r="I761" i="6"/>
  <c r="I759" i="6"/>
  <c r="I757" i="6"/>
  <c r="I755" i="6"/>
  <c r="I753" i="6"/>
  <c r="I752" i="6"/>
  <c r="I751" i="6"/>
  <c r="I750" i="6"/>
  <c r="I749" i="6"/>
  <c r="I748" i="6"/>
  <c r="I747" i="6"/>
  <c r="I746" i="6"/>
  <c r="I744" i="6"/>
  <c r="I742" i="6"/>
  <c r="I740" i="6"/>
  <c r="I738" i="6"/>
  <c r="I736" i="6"/>
  <c r="I734" i="6"/>
  <c r="I731" i="6"/>
  <c r="I729" i="6"/>
  <c r="I727" i="6"/>
  <c r="I725" i="6"/>
  <c r="I723" i="6"/>
  <c r="I721" i="6"/>
  <c r="I719" i="6"/>
  <c r="I717" i="6"/>
  <c r="I715" i="6"/>
  <c r="I733" i="6"/>
  <c r="I745" i="6"/>
  <c r="I743" i="6"/>
  <c r="I741" i="6"/>
  <c r="I739" i="6"/>
  <c r="I737" i="6"/>
  <c r="I735" i="6"/>
  <c r="I732" i="6"/>
  <c r="I730" i="6"/>
  <c r="I728" i="6"/>
  <c r="I726" i="6"/>
  <c r="I724" i="6"/>
  <c r="I722" i="6"/>
  <c r="I720" i="6"/>
  <c r="I718" i="6"/>
  <c r="I714" i="6"/>
  <c r="I712" i="6"/>
  <c r="I711" i="6"/>
  <c r="I710" i="6"/>
  <c r="I709" i="6"/>
  <c r="I716" i="6"/>
  <c r="I713"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7" i="6"/>
  <c r="I645" i="6"/>
  <c r="I643" i="6"/>
  <c r="I641" i="6"/>
  <c r="I639" i="6"/>
  <c r="I682" i="6"/>
  <c r="I683" i="6"/>
  <c r="I648" i="6"/>
  <c r="I646" i="6"/>
  <c r="I644" i="6"/>
  <c r="I642" i="6"/>
  <c r="I640" i="6"/>
  <c r="I638" i="6"/>
  <c r="I637" i="6"/>
  <c r="I635" i="6"/>
  <c r="I633" i="6"/>
  <c r="I631" i="6"/>
  <c r="I636" i="6"/>
  <c r="I634" i="6"/>
  <c r="I632" i="6"/>
  <c r="I615" i="6"/>
  <c r="I613" i="6"/>
  <c r="I611" i="6"/>
  <c r="I609" i="6"/>
  <c r="I608" i="6"/>
  <c r="I607" i="6"/>
  <c r="I606" i="6"/>
  <c r="I605" i="6"/>
  <c r="I614" i="6"/>
  <c r="I612" i="6"/>
  <c r="I610" i="6"/>
  <c r="I630" i="6"/>
  <c r="I629" i="6"/>
  <c r="I628" i="6"/>
  <c r="I627" i="6"/>
  <c r="I626" i="6"/>
  <c r="I625" i="6"/>
  <c r="I624" i="6"/>
  <c r="I623" i="6"/>
  <c r="I622" i="6"/>
  <c r="I621" i="6"/>
  <c r="I620" i="6"/>
  <c r="I619" i="6"/>
  <c r="I618" i="6"/>
  <c r="I617" i="6"/>
  <c r="I616" i="6"/>
  <c r="I602" i="6"/>
  <c r="I557" i="6"/>
  <c r="I555" i="6"/>
  <c r="I553" i="6"/>
  <c r="I551" i="6"/>
  <c r="I549" i="6"/>
  <c r="I547" i="6"/>
  <c r="I545" i="6"/>
  <c r="I543" i="6"/>
  <c r="I541" i="6"/>
  <c r="I539" i="6"/>
  <c r="I537" i="6"/>
  <c r="I535" i="6"/>
  <c r="I533" i="6"/>
  <c r="I531" i="6"/>
  <c r="I603" i="6"/>
  <c r="I530" i="6"/>
  <c r="I529" i="6"/>
  <c r="I528" i="6"/>
  <c r="I527" i="6"/>
  <c r="I526" i="6"/>
  <c r="I525" i="6"/>
  <c r="I524" i="6"/>
  <c r="I604" i="6"/>
  <c r="I556" i="6"/>
  <c r="I554" i="6"/>
  <c r="I552" i="6"/>
  <c r="I550" i="6"/>
  <c r="I548" i="6"/>
  <c r="I546" i="6"/>
  <c r="I544" i="6"/>
  <c r="I542" i="6"/>
  <c r="I540" i="6"/>
  <c r="I538" i="6"/>
  <c r="I536" i="6"/>
  <c r="I534" i="6"/>
  <c r="I53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3" i="6"/>
  <c r="I439" i="6"/>
  <c r="I437" i="6"/>
  <c r="I435" i="6"/>
  <c r="I433" i="6"/>
  <c r="I431" i="6"/>
  <c r="I429" i="6"/>
  <c r="I427" i="6"/>
  <c r="I425" i="6"/>
  <c r="I423" i="6"/>
  <c r="I421" i="6"/>
  <c r="I419" i="6"/>
  <c r="I417" i="6"/>
  <c r="I415" i="6"/>
  <c r="I413" i="6"/>
  <c r="I411" i="6"/>
  <c r="I409" i="6"/>
  <c r="I407" i="6"/>
  <c r="I405" i="6"/>
  <c r="I403" i="6"/>
  <c r="I401" i="6"/>
  <c r="I399" i="6"/>
  <c r="I397" i="6"/>
  <c r="I395" i="6"/>
  <c r="I394" i="6"/>
  <c r="I442" i="6"/>
  <c r="I441" i="6"/>
  <c r="I438" i="6"/>
  <c r="I436" i="6"/>
  <c r="I434" i="6"/>
  <c r="I432" i="6"/>
  <c r="I430" i="6"/>
  <c r="I428" i="6"/>
  <c r="I426" i="6"/>
  <c r="I424" i="6"/>
  <c r="I422" i="6"/>
  <c r="I420" i="6"/>
  <c r="I418" i="6"/>
  <c r="I416" i="6"/>
  <c r="I414" i="6"/>
  <c r="I412" i="6"/>
  <c r="I410" i="6"/>
  <c r="I408" i="6"/>
  <c r="I406" i="6"/>
  <c r="I404" i="6"/>
  <c r="I402" i="6"/>
  <c r="I400" i="6"/>
  <c r="I398" i="6"/>
  <c r="I396" i="6"/>
  <c r="I444" i="6"/>
  <c r="I440" i="6"/>
  <c r="I362" i="6"/>
  <c r="I361" i="6"/>
  <c r="I360" i="6"/>
  <c r="I359" i="6"/>
  <c r="I358" i="6"/>
  <c r="I357"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8" i="6"/>
  <c r="I356" i="6"/>
  <c r="I269" i="6"/>
  <c r="I267" i="6"/>
  <c r="I266" i="6"/>
  <c r="I265" i="6"/>
  <c r="I264" i="6"/>
  <c r="I263" i="6"/>
  <c r="I262" i="6"/>
  <c r="I261" i="6"/>
  <c r="I129" i="6"/>
  <c r="I128" i="6"/>
  <c r="I127" i="6"/>
  <c r="I125" i="6"/>
  <c r="I123" i="6"/>
  <c r="I122" i="6"/>
  <c r="I120" i="6"/>
  <c r="I119" i="6"/>
  <c r="I116" i="6"/>
  <c r="I114" i="6"/>
  <c r="I111" i="6"/>
  <c r="I110" i="6"/>
  <c r="I108" i="6"/>
  <c r="I107" i="6"/>
  <c r="I106" i="6"/>
  <c r="I105" i="6"/>
  <c r="I104" i="6"/>
  <c r="I103" i="6"/>
  <c r="I102" i="6"/>
  <c r="I99" i="6"/>
  <c r="I96" i="6"/>
  <c r="I95" i="6"/>
  <c r="I85" i="6"/>
  <c r="I80" i="6"/>
  <c r="I77" i="6"/>
  <c r="I75" i="6"/>
  <c r="I72" i="6"/>
  <c r="I70" i="6"/>
  <c r="I67" i="6"/>
  <c r="I66" i="6"/>
  <c r="I65" i="6"/>
  <c r="I62" i="6"/>
  <c r="I60" i="6"/>
  <c r="I59" i="6"/>
  <c r="I55" i="6"/>
  <c r="I51" i="6"/>
  <c r="I47" i="6"/>
  <c r="I46" i="6"/>
  <c r="I45" i="6"/>
  <c r="I42" i="6"/>
  <c r="I41" i="6"/>
  <c r="I40" i="6"/>
  <c r="I33" i="6"/>
  <c r="I31" i="6"/>
  <c r="I29" i="6"/>
  <c r="I25" i="6"/>
  <c r="I24" i="6"/>
  <c r="I23" i="6"/>
  <c r="I20" i="6"/>
  <c r="I18" i="6"/>
  <c r="I17" i="6"/>
  <c r="I16" i="6"/>
  <c r="I13" i="6"/>
  <c r="I12" i="6"/>
  <c r="I9"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6" i="6"/>
  <c r="I124" i="6"/>
  <c r="I121" i="6"/>
  <c r="I118" i="6"/>
  <c r="I117" i="6"/>
  <c r="I115" i="6"/>
  <c r="I113" i="6"/>
  <c r="I112" i="6"/>
  <c r="I109" i="6"/>
  <c r="I101" i="6"/>
  <c r="I100" i="6"/>
  <c r="I98" i="6"/>
  <c r="I97" i="6"/>
  <c r="I94" i="6"/>
  <c r="I93" i="6"/>
  <c r="I92" i="6"/>
  <c r="I91" i="6"/>
  <c r="I90" i="6"/>
  <c r="I89" i="6"/>
  <c r="I88" i="6"/>
  <c r="I87" i="6"/>
  <c r="I86" i="6"/>
  <c r="I84" i="6"/>
  <c r="I83" i="6"/>
  <c r="I82" i="6"/>
  <c r="I81" i="6"/>
  <c r="I79" i="6"/>
  <c r="I78" i="6"/>
  <c r="I76" i="6"/>
  <c r="I74" i="6"/>
  <c r="I73" i="6"/>
  <c r="I71" i="6"/>
  <c r="I69" i="6"/>
  <c r="I68" i="6"/>
  <c r="I64" i="6"/>
  <c r="I63" i="6"/>
  <c r="I61" i="6"/>
  <c r="I58" i="6"/>
  <c r="I57" i="6"/>
  <c r="I56" i="6"/>
  <c r="I54" i="6"/>
  <c r="I53" i="6"/>
  <c r="I52" i="6"/>
  <c r="I50" i="6"/>
  <c r="I49" i="6"/>
  <c r="I48" i="6"/>
  <c r="I44" i="6"/>
  <c r="I43" i="6"/>
  <c r="I39" i="6"/>
  <c r="I38" i="6"/>
  <c r="I37" i="6"/>
  <c r="I36" i="6"/>
  <c r="I35" i="6"/>
  <c r="I34" i="6"/>
  <c r="I32" i="6"/>
  <c r="I30" i="6"/>
  <c r="I28" i="6"/>
  <c r="I27" i="6"/>
  <c r="I26" i="6"/>
  <c r="I22" i="6"/>
  <c r="I21" i="6"/>
  <c r="I19" i="6"/>
  <c r="I15" i="6"/>
  <c r="I14" i="6"/>
  <c r="I11" i="6"/>
  <c r="I1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260" i="6"/>
  <c r="I176" i="6"/>
  <c r="J153" i="6"/>
  <c r="J157" i="6"/>
  <c r="J161" i="6"/>
  <c r="J38" i="6"/>
  <c r="J70" i="6"/>
  <c r="J102" i="6"/>
  <c r="J134" i="6"/>
  <c r="J170" i="6"/>
  <c r="J26" i="6"/>
  <c r="J58" i="6"/>
  <c r="J90" i="6"/>
  <c r="J122" i="6"/>
  <c r="J165" i="6"/>
  <c r="J154" i="6"/>
  <c r="J158" i="6"/>
  <c r="J11" i="6"/>
  <c r="J43" i="6"/>
  <c r="J75" i="6"/>
  <c r="J107" i="6"/>
  <c r="J139" i="6"/>
  <c r="J28" i="6"/>
  <c r="J60" i="6"/>
  <c r="J92" i="6"/>
  <c r="J124" i="6"/>
  <c r="J29" i="6"/>
  <c r="J61" i="6"/>
  <c r="J93" i="6"/>
  <c r="J125" i="6"/>
  <c r="J174" i="6"/>
  <c r="W24" i="14" l="1"/>
  <c r="X24" i="14"/>
  <c r="Y24" i="14"/>
  <c r="Q47" i="11"/>
  <c r="Q28" i="11"/>
  <c r="Q23" i="11"/>
  <c r="Q38" i="11"/>
  <c r="Q48" i="11"/>
  <c r="Q35" i="11"/>
  <c r="Q41" i="11"/>
  <c r="Q31" i="11"/>
  <c r="Q42" i="11"/>
  <c r="Q32" i="11"/>
  <c r="Q22" i="11"/>
  <c r="Q25" i="11"/>
  <c r="Q15" i="11"/>
  <c r="Q21" i="11"/>
  <c r="Q27" i="11"/>
  <c r="Q26" i="11"/>
  <c r="Q44" i="11"/>
  <c r="Q39" i="11"/>
  <c r="Q40" i="11"/>
  <c r="Q34" i="11"/>
  <c r="Q33" i="11"/>
  <c r="Q43" i="11"/>
  <c r="Q24" i="11"/>
  <c r="Q18" i="11"/>
  <c r="Q17" i="11"/>
  <c r="Q37" i="11"/>
  <c r="Q30" i="11"/>
  <c r="Q20" i="11"/>
  <c r="Q14" i="11"/>
  <c r="Q45" i="11"/>
  <c r="Q29" i="11"/>
  <c r="Q19" i="11"/>
  <c r="Q36" i="11"/>
  <c r="Q46" i="11"/>
  <c r="B38" i="12" l="1"/>
  <c r="B36" i="12"/>
  <c r="B34" i="12"/>
  <c r="B32" i="12"/>
  <c r="B39" i="12"/>
  <c r="B33" i="12"/>
  <c r="B31" i="12"/>
  <c r="B24" i="12"/>
  <c r="B23" i="12"/>
  <c r="B21" i="12"/>
  <c r="B19" i="12"/>
  <c r="B17" i="12"/>
  <c r="B15" i="12"/>
  <c r="B13" i="12"/>
  <c r="B37" i="12"/>
  <c r="B26" i="12"/>
  <c r="B25" i="12"/>
  <c r="B35" i="12"/>
  <c r="B28" i="12"/>
  <c r="B27" i="12"/>
  <c r="B20" i="12"/>
  <c r="B18" i="12"/>
  <c r="B16" i="12"/>
  <c r="B14" i="12"/>
  <c r="B30" i="12"/>
  <c r="B29" i="12"/>
  <c r="B22" i="12"/>
  <c r="A77" i="12" l="1"/>
  <c r="T37" i="12"/>
  <c r="P37" i="12"/>
  <c r="S37" i="12"/>
  <c r="D37" i="12"/>
  <c r="V37" i="12"/>
  <c r="R37" i="12"/>
  <c r="C37" i="12"/>
  <c r="Q37" i="12"/>
  <c r="U37" i="12"/>
  <c r="T23" i="12"/>
  <c r="P23" i="12"/>
  <c r="A63" i="12"/>
  <c r="R23" i="12"/>
  <c r="V23" i="12"/>
  <c r="Q23" i="12"/>
  <c r="U23" i="12"/>
  <c r="D23" i="12"/>
  <c r="S23" i="12"/>
  <c r="C23" i="12"/>
  <c r="A60" i="12"/>
  <c r="S20" i="12"/>
  <c r="D20" i="12"/>
  <c r="V20" i="12"/>
  <c r="R20" i="12"/>
  <c r="C20" i="12"/>
  <c r="U20" i="12"/>
  <c r="Q20" i="12"/>
  <c r="T20" i="12"/>
  <c r="P20" i="12"/>
  <c r="A53" i="12"/>
  <c r="U13" i="12"/>
  <c r="Q13" i="12"/>
  <c r="T13" i="12"/>
  <c r="P13" i="12"/>
  <c r="S13" i="12"/>
  <c r="D13" i="12"/>
  <c r="V13" i="12"/>
  <c r="R13" i="12"/>
  <c r="C13" i="12"/>
  <c r="T27" i="12"/>
  <c r="P27" i="12"/>
  <c r="U27" i="12"/>
  <c r="D27" i="12"/>
  <c r="A67" i="12"/>
  <c r="S27" i="12"/>
  <c r="C27" i="12"/>
  <c r="R27" i="12"/>
  <c r="V27" i="12"/>
  <c r="Q27" i="12"/>
  <c r="A57" i="12"/>
  <c r="U17" i="12"/>
  <c r="Q17" i="12"/>
  <c r="T17" i="12"/>
  <c r="P17" i="12"/>
  <c r="S17" i="12"/>
  <c r="D17" i="12"/>
  <c r="V17" i="12"/>
  <c r="R17" i="12"/>
  <c r="C17" i="12"/>
  <c r="A74" i="12"/>
  <c r="V34" i="12"/>
  <c r="R34" i="12"/>
  <c r="C34" i="12"/>
  <c r="U34" i="12"/>
  <c r="Q34" i="12"/>
  <c r="S34" i="12"/>
  <c r="P34" i="12"/>
  <c r="D34" i="12"/>
  <c r="T34" i="12"/>
  <c r="V26" i="12"/>
  <c r="R26" i="12"/>
  <c r="C26" i="12"/>
  <c r="A66" i="12"/>
  <c r="T26" i="12"/>
  <c r="D26" i="12"/>
  <c r="S26" i="12"/>
  <c r="Q26" i="12"/>
  <c r="U26" i="12"/>
  <c r="P26" i="12"/>
  <c r="A75" i="12"/>
  <c r="T35" i="12"/>
  <c r="P35" i="12"/>
  <c r="S35" i="12"/>
  <c r="D35" i="12"/>
  <c r="Q35" i="12"/>
  <c r="V35" i="12"/>
  <c r="C35" i="12"/>
  <c r="U35" i="12"/>
  <c r="R35" i="12"/>
  <c r="A56" i="12"/>
  <c r="S16" i="12"/>
  <c r="D16" i="12"/>
  <c r="V16" i="12"/>
  <c r="R16" i="12"/>
  <c r="C16" i="12"/>
  <c r="U16" i="12"/>
  <c r="Q16" i="12"/>
  <c r="T16" i="12"/>
  <c r="P16" i="12"/>
  <c r="A55" i="12"/>
  <c r="U15" i="12"/>
  <c r="Q15" i="12"/>
  <c r="T15" i="12"/>
  <c r="P15" i="12"/>
  <c r="S15" i="12"/>
  <c r="D15" i="12"/>
  <c r="V15" i="12"/>
  <c r="R15" i="12"/>
  <c r="C15" i="12"/>
  <c r="A73" i="12"/>
  <c r="T33" i="12"/>
  <c r="P33" i="12"/>
  <c r="S33" i="12"/>
  <c r="D33" i="12"/>
  <c r="U33" i="12"/>
  <c r="R33" i="12"/>
  <c r="Q33" i="12"/>
  <c r="V33" i="12"/>
  <c r="C33" i="12"/>
  <c r="A71" i="12"/>
  <c r="T31" i="12"/>
  <c r="P31" i="12"/>
  <c r="R31" i="12"/>
  <c r="V31" i="12"/>
  <c r="Q31" i="12"/>
  <c r="U31" i="12"/>
  <c r="D31" i="12"/>
  <c r="S31" i="12"/>
  <c r="C31" i="12"/>
  <c r="A54" i="12"/>
  <c r="S14" i="12"/>
  <c r="D14" i="12"/>
  <c r="V14" i="12"/>
  <c r="R14" i="12"/>
  <c r="C14" i="12"/>
  <c r="U14" i="12"/>
  <c r="Q14" i="12"/>
  <c r="T14" i="12"/>
  <c r="P14" i="12"/>
  <c r="T25" i="12"/>
  <c r="P25" i="12"/>
  <c r="A65" i="12"/>
  <c r="S25" i="12"/>
  <c r="C25" i="12"/>
  <c r="R25" i="12"/>
  <c r="V25" i="12"/>
  <c r="Q25" i="12"/>
  <c r="U25" i="12"/>
  <c r="D25" i="12"/>
  <c r="A61" i="12"/>
  <c r="T21" i="12"/>
  <c r="V21" i="12"/>
  <c r="Q21" i="12"/>
  <c r="U21" i="12"/>
  <c r="P21" i="12"/>
  <c r="S21" i="12"/>
  <c r="D21" i="12"/>
  <c r="R21" i="12"/>
  <c r="C21" i="12"/>
  <c r="A78" i="12"/>
  <c r="V38" i="12"/>
  <c r="R38" i="12"/>
  <c r="C38" i="12"/>
  <c r="U38" i="12"/>
  <c r="Q38" i="12"/>
  <c r="T38" i="12"/>
  <c r="P38" i="12"/>
  <c r="S38" i="12"/>
  <c r="D38" i="12"/>
  <c r="A64" i="12"/>
  <c r="V24" i="12"/>
  <c r="R24" i="12"/>
  <c r="C24" i="12"/>
  <c r="S24" i="12"/>
  <c r="Q24" i="12"/>
  <c r="U24" i="12"/>
  <c r="P24" i="12"/>
  <c r="T24" i="12"/>
  <c r="D24" i="12"/>
  <c r="A58" i="12"/>
  <c r="S18" i="12"/>
  <c r="D18" i="12"/>
  <c r="V18" i="12"/>
  <c r="R18" i="12"/>
  <c r="C18" i="12"/>
  <c r="U18" i="12"/>
  <c r="Q18" i="12"/>
  <c r="T18" i="12"/>
  <c r="P18" i="12"/>
  <c r="A69" i="12"/>
  <c r="T29" i="12"/>
  <c r="P29" i="12"/>
  <c r="V29" i="12"/>
  <c r="Q29" i="12"/>
  <c r="U29" i="12"/>
  <c r="D29" i="12"/>
  <c r="S29" i="12"/>
  <c r="C29" i="12"/>
  <c r="R29" i="12"/>
  <c r="A59" i="12"/>
  <c r="U19" i="12"/>
  <c r="Q19" i="12"/>
  <c r="T19" i="12"/>
  <c r="P19" i="12"/>
  <c r="S19" i="12"/>
  <c r="D19" i="12"/>
  <c r="V19" i="12"/>
  <c r="R19" i="12"/>
  <c r="C19" i="12"/>
  <c r="A68" i="12"/>
  <c r="V28" i="12"/>
  <c r="R28" i="12"/>
  <c r="C28" i="12"/>
  <c r="U28" i="12"/>
  <c r="P28" i="12"/>
  <c r="T28" i="12"/>
  <c r="D28" i="12"/>
  <c r="S28" i="12"/>
  <c r="Q28" i="12"/>
  <c r="V22" i="12"/>
  <c r="R22" i="12"/>
  <c r="C22" i="12"/>
  <c r="A62" i="12"/>
  <c r="Q22" i="12"/>
  <c r="U22" i="12"/>
  <c r="P22" i="12"/>
  <c r="T22" i="12"/>
  <c r="D22" i="12"/>
  <c r="S22" i="12"/>
  <c r="A79" i="12"/>
  <c r="T39" i="12"/>
  <c r="P39" i="12"/>
  <c r="S39" i="12"/>
  <c r="D39" i="12"/>
  <c r="V39" i="12"/>
  <c r="R39" i="12"/>
  <c r="C39" i="12"/>
  <c r="U39" i="12"/>
  <c r="Q39" i="12"/>
  <c r="A72" i="12"/>
  <c r="V32" i="12"/>
  <c r="R32" i="12"/>
  <c r="C32" i="12"/>
  <c r="U32" i="12"/>
  <c r="Q32" i="12"/>
  <c r="D32" i="12"/>
  <c r="T32" i="12"/>
  <c r="S32" i="12"/>
  <c r="P32" i="12"/>
  <c r="V36" i="12"/>
  <c r="R36" i="12"/>
  <c r="C36" i="12"/>
  <c r="U36" i="12"/>
  <c r="Q36" i="12"/>
  <c r="A76" i="12"/>
  <c r="T36" i="12"/>
  <c r="D36" i="12"/>
  <c r="S36" i="12"/>
  <c r="P36" i="12"/>
  <c r="A70" i="12"/>
  <c r="V30" i="12"/>
  <c r="R30" i="12"/>
  <c r="C30" i="12"/>
  <c r="Q30" i="12"/>
  <c r="U30" i="12"/>
  <c r="P30" i="12"/>
  <c r="T30" i="12"/>
  <c r="D30" i="12"/>
  <c r="S30" i="12"/>
  <c r="Z58" i="12" l="1"/>
  <c r="V58" i="12"/>
  <c r="R58" i="12"/>
  <c r="N58" i="12"/>
  <c r="J58" i="12"/>
  <c r="F58" i="12"/>
  <c r="B58" i="12"/>
  <c r="Y58" i="12"/>
  <c r="U58" i="12"/>
  <c r="Q58" i="12"/>
  <c r="M58" i="12"/>
  <c r="I58" i="12"/>
  <c r="E58" i="12"/>
  <c r="AB58" i="12"/>
  <c r="X58" i="12"/>
  <c r="T58" i="12"/>
  <c r="P58" i="12"/>
  <c r="L58" i="12"/>
  <c r="H58" i="12"/>
  <c r="D58" i="12"/>
  <c r="S58" i="12"/>
  <c r="C58" i="12"/>
  <c r="O58" i="12"/>
  <c r="AA58" i="12"/>
  <c r="K58" i="12"/>
  <c r="W58" i="12"/>
  <c r="G58" i="12"/>
  <c r="Z55" i="12"/>
  <c r="V55" i="12"/>
  <c r="R55" i="12"/>
  <c r="N55" i="12"/>
  <c r="J55" i="12"/>
  <c r="F55" i="12"/>
  <c r="B55" i="12"/>
  <c r="Y55" i="12"/>
  <c r="U55" i="12"/>
  <c r="Q55" i="12"/>
  <c r="M55" i="12"/>
  <c r="I55" i="12"/>
  <c r="E55" i="12"/>
  <c r="AB55" i="12"/>
  <c r="X55" i="12"/>
  <c r="T55" i="12"/>
  <c r="P55" i="12"/>
  <c r="L55" i="12"/>
  <c r="H55" i="12"/>
  <c r="D55" i="12"/>
  <c r="W55" i="12"/>
  <c r="G55" i="12"/>
  <c r="S55" i="12"/>
  <c r="C55" i="12"/>
  <c r="O55" i="12"/>
  <c r="AA55" i="12"/>
  <c r="K55"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AB62" i="12"/>
  <c r="X62" i="12"/>
  <c r="T62" i="12"/>
  <c r="P62" i="12"/>
  <c r="L62" i="12"/>
  <c r="H62" i="12"/>
  <c r="D62" i="12"/>
  <c r="AA62" i="12"/>
  <c r="W62" i="12"/>
  <c r="S62" i="12"/>
  <c r="O62" i="12"/>
  <c r="K62" i="12"/>
  <c r="G62" i="12"/>
  <c r="C62" i="12"/>
  <c r="Z62" i="12"/>
  <c r="V62" i="12"/>
  <c r="R62" i="12"/>
  <c r="N62" i="12"/>
  <c r="J62" i="12"/>
  <c r="F62" i="12"/>
  <c r="B62" i="12"/>
  <c r="Y62" i="12"/>
  <c r="I62" i="12"/>
  <c r="U62" i="12"/>
  <c r="E62" i="12"/>
  <c r="Q62" i="12"/>
  <c r="M62" i="12"/>
  <c r="AB69" i="12"/>
  <c r="X69" i="12"/>
  <c r="T69" i="12"/>
  <c r="P69" i="12"/>
  <c r="L69" i="12"/>
  <c r="H69" i="12"/>
  <c r="D69" i="12"/>
  <c r="Z69" i="12"/>
  <c r="V69" i="12"/>
  <c r="R69" i="12"/>
  <c r="N69" i="12"/>
  <c r="J69" i="12"/>
  <c r="F69" i="12"/>
  <c r="B69" i="12"/>
  <c r="U69" i="12"/>
  <c r="M69" i="12"/>
  <c r="E69" i="12"/>
  <c r="AA69" i="12"/>
  <c r="S69" i="12"/>
  <c r="K69" i="12"/>
  <c r="C69" i="12"/>
  <c r="Y69" i="12"/>
  <c r="Q69" i="12"/>
  <c r="I69" i="12"/>
  <c r="G69" i="12"/>
  <c r="W69" i="12"/>
  <c r="O69" i="12"/>
  <c r="AB61" i="12"/>
  <c r="X61" i="12"/>
  <c r="T61" i="12"/>
  <c r="P61" i="12"/>
  <c r="L61" i="12"/>
  <c r="H61" i="12"/>
  <c r="D61" i="12"/>
  <c r="AA61" i="12"/>
  <c r="W61" i="12"/>
  <c r="S61" i="12"/>
  <c r="O61" i="12"/>
  <c r="K61" i="12"/>
  <c r="G61" i="12"/>
  <c r="C61" i="12"/>
  <c r="Y61" i="12"/>
  <c r="Q61" i="12"/>
  <c r="I61" i="12"/>
  <c r="V61" i="12"/>
  <c r="N61" i="12"/>
  <c r="F61" i="12"/>
  <c r="U61" i="12"/>
  <c r="M61" i="12"/>
  <c r="E61" i="12"/>
  <c r="J61" i="12"/>
  <c r="B61" i="12"/>
  <c r="Z61" i="12"/>
  <c r="R61" i="12"/>
  <c r="AB73" i="12"/>
  <c r="X73" i="12"/>
  <c r="T73" i="12"/>
  <c r="P73" i="12"/>
  <c r="L73" i="12"/>
  <c r="H73" i="12"/>
  <c r="D73" i="12"/>
  <c r="Z73" i="12"/>
  <c r="V73" i="12"/>
  <c r="R73" i="12"/>
  <c r="N73" i="12"/>
  <c r="J73" i="12"/>
  <c r="F73" i="12"/>
  <c r="B73" i="12"/>
  <c r="U73" i="12"/>
  <c r="M73" i="12"/>
  <c r="E73" i="12"/>
  <c r="AA73" i="12"/>
  <c r="S73" i="12"/>
  <c r="K73" i="12"/>
  <c r="C73" i="12"/>
  <c r="Y73" i="12"/>
  <c r="Q73" i="12"/>
  <c r="I73" i="12"/>
  <c r="W73" i="12"/>
  <c r="O73" i="12"/>
  <c r="G73" i="12"/>
  <c r="R41" i="12"/>
  <c r="P41" i="12"/>
  <c r="Z53" i="12"/>
  <c r="V53" i="12"/>
  <c r="R53" i="12"/>
  <c r="N53" i="12"/>
  <c r="J53" i="12"/>
  <c r="F53" i="12"/>
  <c r="B53" i="12"/>
  <c r="Y53" i="12"/>
  <c r="U53" i="12"/>
  <c r="Q53" i="12"/>
  <c r="M53" i="12"/>
  <c r="I53" i="12"/>
  <c r="E53" i="12"/>
  <c r="AB53" i="12"/>
  <c r="X53" i="12"/>
  <c r="T53" i="12"/>
  <c r="P53" i="12"/>
  <c r="L53" i="12"/>
  <c r="H53" i="12"/>
  <c r="D53" i="12"/>
  <c r="O53" i="12"/>
  <c r="AA53" i="12"/>
  <c r="K53" i="12"/>
  <c r="W53" i="12"/>
  <c r="G53" i="12"/>
  <c r="S53" i="12"/>
  <c r="C53" i="12"/>
  <c r="AB63" i="12"/>
  <c r="X63" i="12"/>
  <c r="T63" i="12"/>
  <c r="P63" i="12"/>
  <c r="L63" i="12"/>
  <c r="H63" i="12"/>
  <c r="D63" i="12"/>
  <c r="AA63" i="12"/>
  <c r="W63" i="12"/>
  <c r="S63" i="12"/>
  <c r="O63" i="12"/>
  <c r="K63" i="12"/>
  <c r="G63" i="12"/>
  <c r="C63" i="12"/>
  <c r="Z63" i="12"/>
  <c r="V63" i="12"/>
  <c r="R63" i="12"/>
  <c r="N63" i="12"/>
  <c r="J63" i="12"/>
  <c r="F63" i="12"/>
  <c r="B63" i="12"/>
  <c r="M63" i="12"/>
  <c r="Y63" i="12"/>
  <c r="I63" i="12"/>
  <c r="U63" i="12"/>
  <c r="E63" i="12"/>
  <c r="Q63" i="12"/>
  <c r="AB60" i="12"/>
  <c r="X60" i="12"/>
  <c r="T60" i="12"/>
  <c r="P60" i="12"/>
  <c r="AA60" i="12"/>
  <c r="W60" i="12"/>
  <c r="S60" i="12"/>
  <c r="U60" i="12"/>
  <c r="N60" i="12"/>
  <c r="J60" i="12"/>
  <c r="F60" i="12"/>
  <c r="B60" i="12"/>
  <c r="Z60" i="12"/>
  <c r="R60" i="12"/>
  <c r="M60" i="12"/>
  <c r="I60" i="12"/>
  <c r="E60" i="12"/>
  <c r="Y60" i="12"/>
  <c r="Q60" i="12"/>
  <c r="L60" i="12"/>
  <c r="H60" i="12"/>
  <c r="D60" i="12"/>
  <c r="K60" i="12"/>
  <c r="G60" i="12"/>
  <c r="V60" i="12"/>
  <c r="C60" i="12"/>
  <c r="O60"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AB72" i="12"/>
  <c r="X72" i="12"/>
  <c r="T72" i="12"/>
  <c r="P72" i="12"/>
  <c r="L72" i="12"/>
  <c r="H72" i="12"/>
  <c r="D72" i="12"/>
  <c r="Z72" i="12"/>
  <c r="V72" i="12"/>
  <c r="R72" i="12"/>
  <c r="N72" i="12"/>
  <c r="J72" i="12"/>
  <c r="F72" i="12"/>
  <c r="B72" i="12"/>
  <c r="Y72" i="12"/>
  <c r="Q72" i="12"/>
  <c r="I72" i="12"/>
  <c r="W72" i="12"/>
  <c r="O72" i="12"/>
  <c r="G72" i="12"/>
  <c r="U72" i="12"/>
  <c r="M72" i="12"/>
  <c r="E72" i="12"/>
  <c r="S72" i="12"/>
  <c r="K72" i="12"/>
  <c r="C72" i="12"/>
  <c r="AA72" i="12"/>
  <c r="Z59" i="12"/>
  <c r="V59" i="12"/>
  <c r="R59" i="12"/>
  <c r="N59" i="12"/>
  <c r="J59" i="12"/>
  <c r="F59" i="12"/>
  <c r="B59" i="12"/>
  <c r="Y59" i="12"/>
  <c r="U59" i="12"/>
  <c r="Q59" i="12"/>
  <c r="M59" i="12"/>
  <c r="I59" i="12"/>
  <c r="E59" i="12"/>
  <c r="AB59" i="12"/>
  <c r="X59" i="12"/>
  <c r="T59" i="12"/>
  <c r="P59" i="12"/>
  <c r="L59" i="12"/>
  <c r="H59" i="12"/>
  <c r="D59" i="12"/>
  <c r="W59" i="12"/>
  <c r="G59" i="12"/>
  <c r="S59" i="12"/>
  <c r="C59" i="12"/>
  <c r="O59" i="12"/>
  <c r="AA59" i="12"/>
  <c r="K59"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AB65" i="12"/>
  <c r="X65" i="12"/>
  <c r="T65" i="12"/>
  <c r="P65" i="12"/>
  <c r="L65" i="12"/>
  <c r="H65" i="12"/>
  <c r="D65" i="12"/>
  <c r="AA65" i="12"/>
  <c r="W65" i="12"/>
  <c r="S65" i="12"/>
  <c r="O65" i="12"/>
  <c r="K65" i="12"/>
  <c r="G65" i="12"/>
  <c r="C65" i="12"/>
  <c r="Z65" i="12"/>
  <c r="V65" i="12"/>
  <c r="R65" i="12"/>
  <c r="N65" i="12"/>
  <c r="J65" i="12"/>
  <c r="F65" i="12"/>
  <c r="B65" i="12"/>
  <c r="U65" i="12"/>
  <c r="E65" i="12"/>
  <c r="Q65" i="12"/>
  <c r="M65" i="12"/>
  <c r="I65" i="12"/>
  <c r="Y65" i="12"/>
  <c r="AB71" i="12"/>
  <c r="X71" i="12"/>
  <c r="T71" i="12"/>
  <c r="P71" i="12"/>
  <c r="L71" i="12"/>
  <c r="H71" i="12"/>
  <c r="D71" i="12"/>
  <c r="Z71" i="12"/>
  <c r="V71" i="12"/>
  <c r="R71" i="12"/>
  <c r="N71" i="12"/>
  <c r="J71" i="12"/>
  <c r="F71" i="12"/>
  <c r="B71" i="12"/>
  <c r="U71" i="12"/>
  <c r="M71" i="12"/>
  <c r="E71" i="12"/>
  <c r="AA71" i="12"/>
  <c r="S71" i="12"/>
  <c r="K71" i="12"/>
  <c r="C71" i="12"/>
  <c r="Y71" i="12"/>
  <c r="Q71" i="12"/>
  <c r="I71" i="12"/>
  <c r="O71" i="12"/>
  <c r="G71" i="12"/>
  <c r="W71"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B66" i="12"/>
  <c r="X66" i="12"/>
  <c r="T66" i="12"/>
  <c r="P66" i="12"/>
  <c r="L66" i="12"/>
  <c r="H66" i="12"/>
  <c r="D66" i="12"/>
  <c r="AA66" i="12"/>
  <c r="W66" i="12"/>
  <c r="S66" i="12"/>
  <c r="O66" i="12"/>
  <c r="K66" i="12"/>
  <c r="G66" i="12"/>
  <c r="C66" i="12"/>
  <c r="Z66" i="12"/>
  <c r="V66" i="12"/>
  <c r="R66" i="12"/>
  <c r="N66" i="12"/>
  <c r="J66" i="12"/>
  <c r="F66" i="12"/>
  <c r="B66" i="12"/>
  <c r="Y66" i="12"/>
  <c r="I66" i="12"/>
  <c r="U66" i="12"/>
  <c r="E66" i="12"/>
  <c r="Q66" i="12"/>
  <c r="M66" i="12"/>
  <c r="AB67" i="12"/>
  <c r="X67" i="12"/>
  <c r="T67" i="12"/>
  <c r="P67" i="12"/>
  <c r="L67" i="12"/>
  <c r="H67" i="12"/>
  <c r="D67" i="12"/>
  <c r="AA67" i="12"/>
  <c r="W67" i="12"/>
  <c r="S67" i="12"/>
  <c r="O67" i="12"/>
  <c r="K67" i="12"/>
  <c r="G67" i="12"/>
  <c r="C67" i="12"/>
  <c r="Z67" i="12"/>
  <c r="V67" i="12"/>
  <c r="R67" i="12"/>
  <c r="N67" i="12"/>
  <c r="J67" i="12"/>
  <c r="F67" i="12"/>
  <c r="B67" i="12"/>
  <c r="M67" i="12"/>
  <c r="Y67" i="12"/>
  <c r="I67" i="12"/>
  <c r="U67" i="12"/>
  <c r="E67" i="12"/>
  <c r="Q67"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E77" i="12"/>
  <c r="U77" i="12"/>
  <c r="AB70" i="12"/>
  <c r="X70" i="12"/>
  <c r="T70" i="12"/>
  <c r="P70" i="12"/>
  <c r="L70" i="12"/>
  <c r="H70" i="12"/>
  <c r="D70" i="12"/>
  <c r="Z70" i="12"/>
  <c r="V70" i="12"/>
  <c r="R70" i="12"/>
  <c r="N70" i="12"/>
  <c r="J70" i="12"/>
  <c r="F70" i="12"/>
  <c r="B70" i="12"/>
  <c r="Y70" i="12"/>
  <c r="Q70" i="12"/>
  <c r="I70" i="12"/>
  <c r="W70" i="12"/>
  <c r="O70" i="12"/>
  <c r="G70" i="12"/>
  <c r="U70" i="12"/>
  <c r="M70" i="12"/>
  <c r="E70" i="12"/>
  <c r="K70" i="12"/>
  <c r="C70" i="12"/>
  <c r="AA70" i="12"/>
  <c r="S70" i="12"/>
  <c r="AB74" i="12"/>
  <c r="X74" i="12"/>
  <c r="T74" i="12"/>
  <c r="P74" i="12"/>
  <c r="L74" i="12"/>
  <c r="H74" i="12"/>
  <c r="D74" i="12"/>
  <c r="Z74" i="12"/>
  <c r="V74" i="12"/>
  <c r="R74" i="12"/>
  <c r="N74" i="12"/>
  <c r="J74" i="12"/>
  <c r="F74" i="12"/>
  <c r="B74" i="12"/>
  <c r="Y74" i="12"/>
  <c r="Q74" i="12"/>
  <c r="I74" i="12"/>
  <c r="W74" i="12"/>
  <c r="O74" i="12"/>
  <c r="G74" i="12"/>
  <c r="U74" i="12"/>
  <c r="M74" i="12"/>
  <c r="E74" i="12"/>
  <c r="AA74" i="12"/>
  <c r="S74" i="12"/>
  <c r="K74" i="12"/>
  <c r="C74" i="12"/>
  <c r="AB68" i="12"/>
  <c r="X68" i="12"/>
  <c r="T68" i="12"/>
  <c r="P68" i="12"/>
  <c r="L68" i="12"/>
  <c r="H68" i="12"/>
  <c r="D68" i="12"/>
  <c r="Z68" i="12"/>
  <c r="V68" i="12"/>
  <c r="R68" i="12"/>
  <c r="N68" i="12"/>
  <c r="J68" i="12"/>
  <c r="F68" i="12"/>
  <c r="B68" i="12"/>
  <c r="Y68" i="12"/>
  <c r="Q68" i="12"/>
  <c r="I68" i="12"/>
  <c r="W68" i="12"/>
  <c r="O68" i="12"/>
  <c r="G68" i="12"/>
  <c r="U68" i="12"/>
  <c r="M68" i="12"/>
  <c r="E68" i="12"/>
  <c r="C68" i="12"/>
  <c r="AA68" i="12"/>
  <c r="S68" i="12"/>
  <c r="K68" i="12"/>
  <c r="AB64" i="12"/>
  <c r="X64" i="12"/>
  <c r="T64" i="12"/>
  <c r="P64" i="12"/>
  <c r="L64" i="12"/>
  <c r="H64" i="12"/>
  <c r="D64" i="12"/>
  <c r="AA64" i="12"/>
  <c r="W64" i="12"/>
  <c r="S64" i="12"/>
  <c r="O64" i="12"/>
  <c r="K64" i="12"/>
  <c r="G64" i="12"/>
  <c r="C64" i="12"/>
  <c r="Z64" i="12"/>
  <c r="V64" i="12"/>
  <c r="R64" i="12"/>
  <c r="N64" i="12"/>
  <c r="J64" i="12"/>
  <c r="F64" i="12"/>
  <c r="B64" i="12"/>
  <c r="Q64" i="12"/>
  <c r="M64" i="12"/>
  <c r="Y64" i="12"/>
  <c r="I64" i="12"/>
  <c r="U64" i="12"/>
  <c r="E64" i="12"/>
  <c r="Z54" i="12"/>
  <c r="V54" i="12"/>
  <c r="R54" i="12"/>
  <c r="N54" i="12"/>
  <c r="J54" i="12"/>
  <c r="F54" i="12"/>
  <c r="B54" i="12"/>
  <c r="Y54" i="12"/>
  <c r="U54" i="12"/>
  <c r="Q54" i="12"/>
  <c r="M54" i="12"/>
  <c r="I54" i="12"/>
  <c r="E54" i="12"/>
  <c r="AB54" i="12"/>
  <c r="X54" i="12"/>
  <c r="T54" i="12"/>
  <c r="P54" i="12"/>
  <c r="L54" i="12"/>
  <c r="H54" i="12"/>
  <c r="D54" i="12"/>
  <c r="S54" i="12"/>
  <c r="C54" i="12"/>
  <c r="O54" i="12"/>
  <c r="AA54" i="12"/>
  <c r="K54" i="12"/>
  <c r="W54" i="12"/>
  <c r="G54" i="12"/>
  <c r="Z56" i="12"/>
  <c r="V56" i="12"/>
  <c r="R56" i="12"/>
  <c r="N56" i="12"/>
  <c r="J56" i="12"/>
  <c r="F56" i="12"/>
  <c r="B56" i="12"/>
  <c r="Y56" i="12"/>
  <c r="U56" i="12"/>
  <c r="Q56" i="12"/>
  <c r="M56" i="12"/>
  <c r="I56" i="12"/>
  <c r="E56" i="12"/>
  <c r="AB56" i="12"/>
  <c r="X56" i="12"/>
  <c r="T56" i="12"/>
  <c r="P56" i="12"/>
  <c r="L56" i="12"/>
  <c r="H56" i="12"/>
  <c r="D56" i="12"/>
  <c r="AA56" i="12"/>
  <c r="K56" i="12"/>
  <c r="W56" i="12"/>
  <c r="G56" i="12"/>
  <c r="S56" i="12"/>
  <c r="C56" i="12"/>
  <c r="O56" i="12"/>
  <c r="Z57" i="12"/>
  <c r="V57" i="12"/>
  <c r="R57" i="12"/>
  <c r="N57" i="12"/>
  <c r="J57" i="12"/>
  <c r="F57" i="12"/>
  <c r="B57" i="12"/>
  <c r="Y57" i="12"/>
  <c r="U57" i="12"/>
  <c r="Q57" i="12"/>
  <c r="M57" i="12"/>
  <c r="I57" i="12"/>
  <c r="E57" i="12"/>
  <c r="AB57" i="12"/>
  <c r="X57" i="12"/>
  <c r="T57" i="12"/>
  <c r="P57" i="12"/>
  <c r="L57" i="12"/>
  <c r="H57" i="12"/>
  <c r="D57" i="12"/>
  <c r="O57" i="12"/>
  <c r="AA57" i="12"/>
  <c r="K57" i="12"/>
  <c r="W57" i="12"/>
  <c r="G57" i="12"/>
  <c r="S57" i="12"/>
  <c r="C5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<sst xmlns="http://schemas.openxmlformats.org/spreadsheetml/2006/main" count="9581" uniqueCount="1808">
  <si>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</si>
  <si>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</si>
  <si>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</si>
  <si>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</si>
  <si>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</si>
  <si>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</si>
  <si>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</si>
  <si>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</si>
  <si>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</si>
  <si>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</si>
  <si>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</si>
  <si>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</si>
  <si>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</si>
  <si>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</si>
  <si>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</si>
  <si>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</si>
  <si>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</si>
  <si>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</si>
  <si>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</si>
  <si>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</si>
  <si>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</si>
  <si>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</si>
  <si>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</si>
  <si>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</si>
  <si>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</si>
  <si>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</si>
  <si>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</si>
  <si>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</si>
  <si>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</si>
  <si>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</si>
  <si>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</si>
  <si>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</si>
  <si>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</si>
  <si>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</si>
  <si>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</si>
  <si>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</si>
  <si>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</si>
  <si>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</si>
  <si>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</si>
  <si>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</si>
  <si>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</si>
  <si>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</si>
  <si>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</si>
  <si>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</si>
  <si>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</si>
  <si>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</si>
  <si>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</si>
  <si>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</si>
  <si>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</si>
  <si>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</si>
  <si>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</si>
  <si>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</si>
  <si>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</si>
  <si>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</si>
  <si>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</si>
  <si>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</si>
  <si>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</si>
  <si>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</si>
  <si>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</si>
  <si>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</si>
  <si>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</si>
  <si>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</si>
  <si>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</si>
  <si>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</si>
  <si>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</si>
  <si>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</si>
  <si>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</si>
  <si>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</si>
  <si>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</si>
  <si>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</si>
  <si>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</si>
  <si>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</si>
  <si>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</si>
  <si>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</si>
  <si>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</si>
  <si>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</si>
  <si>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</si>
  <si>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</si>
  <si>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</si>
  <si>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</si>
  <si>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</si>
  <si>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</si>
  <si>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</si>
  <si>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</si>
  <si>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</si>
  <si>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</si>
  <si>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</si>
  <si>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</si>
  <si>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</si>
  <si>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</si>
  <si>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</si>
  <si>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</si>
  <si>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</si>
  <si>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</si>
  <si>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</si>
  <si>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</si>
  <si>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</si>
  <si>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</si>
  <si>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</si>
  <si>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</si>
  <si>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</si>
  <si>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</si>
  <si>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</si>
  <si>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</si>
  <si>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</si>
  <si>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</si>
  <si>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</si>
  <si>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</si>
  <si>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</si>
  <si>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</si>
  <si>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</si>
  <si>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</si>
  <si>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</si>
  <si>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</si>
  <si>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</si>
  <si>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</si>
  <si>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</si>
  <si>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</si>
  <si>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</si>
  <si>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</si>
  <si>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</si>
  <si>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</si>
  <si>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</si>
  <si>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</si>
  <si>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</si>
  <si>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</si>
  <si>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</si>
  <si>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</si>
  <si>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</si>
  <si>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</si>
  <si>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</si>
  <si>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</si>
  <si>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</si>
  <si>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</si>
  <si>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</si>
  <si>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</si>
  <si>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</si>
  <si>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</si>
  <si>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</si>
  <si>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</si>
  <si>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</si>
  <si>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</si>
  <si>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</si>
  <si>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</si>
  <si>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</si>
  <si>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</si>
  <si>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</si>
  <si>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</si>
  <si>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</si>
  <si>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</si>
  <si>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</si>
  <si>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</si>
  <si>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</si>
  <si>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</si>
  <si>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</si>
  <si>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</si>
  <si>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</si>
  <si>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</si>
  <si>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</si>
  <si>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</si>
  <si>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</si>
  <si>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</si>
  <si>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</si>
  <si>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</si>
  <si>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</si>
  <si>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</si>
  <si>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</si>
  <si>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</si>
  <si>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</si>
  <si>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</si>
  <si>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</si>
  <si>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</si>
  <si>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</si>
  <si>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</si>
  <si>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</si>
  <si>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</si>
  <si>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</si>
  <si>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</si>
  <si>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</si>
  <si>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</si>
  <si>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</si>
  <si>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</si>
  <si>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</si>
  <si>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</si>
  <si>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</si>
  <si>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</si>
  <si>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</si>
  <si>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</si>
  <si>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</si>
  <si>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</si>
  <si>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</si>
  <si>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</si>
  <si>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</si>
  <si>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</si>
  <si>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</si>
  <si>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</si>
  <si>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</si>
  <si>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</si>
  <si>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</si>
  <si>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</si>
  <si>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</si>
  <si>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</si>
  <si>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</si>
  <si>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</si>
  <si>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</si>
  <si>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</si>
  <si>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</si>
  <si>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</si>
  <si>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</si>
  <si>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</si>
  <si>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</si>
  <si>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</si>
  <si>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</si>
  <si>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</si>
  <si>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</si>
  <si>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</si>
  <si>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</si>
  <si>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</si>
  <si>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</si>
  <si>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</si>
  <si>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</si>
  <si>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</si>
  <si>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</si>
  <si>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</si>
  <si>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</si>
  <si>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</si>
  <si>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</si>
  <si>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</si>
  <si>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</si>
  <si>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</si>
  <si>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</si>
  <si>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</si>
  <si>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</si>
  <si>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</si>
  <si>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</si>
  <si>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</si>
  <si>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</si>
  <si>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</si>
  <si>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</si>
  <si>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</si>
  <si>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</si>
  <si>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</si>
  <si>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</si>
  <si>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</si>
  <si>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</si>
  <si>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</si>
  <si>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</si>
  <si>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</si>
  <si>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</si>
  <si>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</si>
  <si>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</si>
  <si>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</si>
  <si>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</si>
  <si>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</si>
  <si>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</si>
  <si>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</si>
  <si>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</si>
  <si>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</si>
  <si>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</si>
  <si>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</si>
  <si>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</si>
  <si>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</si>
  <si>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</si>
  <si>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</si>
  <si>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</si>
  <si>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</si>
  <si>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</si>
  <si>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</si>
  <si>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</si>
  <si>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</si>
  <si>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</si>
  <si>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</si>
  <si>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</si>
  <si>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</si>
  <si>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</si>
  <si>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</si>
  <si>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</si>
  <si>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</si>
  <si>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</si>
  <si>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</si>
  <si>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</si>
  <si>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</si>
  <si>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</si>
  <si>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</si>
  <si>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</si>
  <si>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</si>
  <si>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</si>
  <si>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</si>
  <si>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</si>
  <si>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</si>
  <si>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</si>
  <si>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</si>
  <si>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</si>
  <si>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</si>
  <si>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</si>
  <si>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</si>
  <si>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</si>
  <si>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</si>
  <si>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</si>
  <si>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</si>
  <si>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</si>
  <si>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</si>
  <si>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</si>
  <si>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</si>
  <si>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</si>
  <si>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</si>
  <si>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</si>
  <si>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</si>
  <si>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</si>
  <si>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</si>
  <si>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</si>
  <si>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</si>
  <si>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</si>
  <si>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</si>
  <si>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</si>
  <si>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</si>
  <si>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</si>
  <si>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</si>
  <si>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</si>
  <si>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</si>
  <si>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</si>
  <si>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</si>
  <si>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</si>
  <si>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</si>
  <si>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</si>
  <si>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</si>
  <si>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</si>
  <si>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</si>
  <si>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</si>
  <si>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</si>
  <si>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</si>
  <si>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</si>
  <si>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</si>
  <si>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</si>
  <si>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</si>
  <si>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</si>
  <si>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</si>
  <si>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</si>
  <si>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</si>
  <si>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</si>
  <si>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</si>
  <si>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</si>
  <si>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</si>
  <si>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</si>
  <si>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</si>
  <si>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</si>
  <si>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</si>
  <si>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</si>
  <si>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</si>
  <si>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</si>
  <si>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</si>
  <si>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</si>
  <si>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</si>
  <si>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</si>
  <si>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</si>
  <si>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</si>
  <si>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</si>
  <si>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</si>
  <si>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</si>
  <si>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</si>
  <si>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</si>
  <si>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</si>
  <si>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</si>
  <si>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</si>
  <si>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</si>
  <si>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</si>
  <si>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</si>
  <si>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</si>
  <si>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</si>
  <si>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</si>
  <si>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</si>
  <si>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</si>
  <si>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</si>
  <si>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</si>
  <si>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</si>
  <si>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</si>
  <si>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</si>
  <si>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</si>
  <si>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</si>
  <si>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</si>
  <si>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</si>
  <si>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</si>
  <si>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</si>
  <si>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</si>
  <si>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</si>
  <si>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</si>
  <si>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</si>
  <si>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</si>
  <si>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</si>
  <si>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</si>
  <si>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</si>
  <si>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</si>
  <si>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</si>
  <si>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</si>
  <si>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</si>
  <si>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</si>
  <si>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</si>
  <si>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</si>
  <si>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</si>
  <si>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</si>
  <si>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</si>
  <si>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</si>
  <si>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</si>
  <si>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</si>
  <si>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</si>
  <si>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</si>
  <si>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</si>
  <si>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</si>
  <si>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</si>
  <si>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</si>
  <si>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</si>
  <si>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</si>
  <si>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</si>
  <si>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</si>
  <si>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</si>
  <si>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</si>
  <si>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</si>
  <si>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</si>
  <si>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</si>
  <si>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</si>
  <si>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</si>
  <si>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</si>
  <si>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</si>
  <si>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</si>
  <si>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</si>
  <si>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</si>
  <si>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</si>
  <si>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</si>
  <si>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</si>
  <si>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</si>
  <si>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</si>
  <si>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</si>
  <si>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</si>
  <si>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</si>
  <si>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</si>
  <si>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</si>
  <si>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</si>
  <si>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</si>
  <si>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</si>
  <si>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</si>
  <si>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</si>
  <si>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</si>
  <si>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</si>
  <si>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</si>
  <si>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</si>
  <si>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</si>
  <si>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</si>
  <si>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</si>
  <si>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</si>
  <si>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</si>
  <si>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</si>
  <si>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</si>
  <si>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</si>
  <si>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</si>
  <si>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</si>
  <si>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</si>
  <si>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</si>
  <si>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</si>
  <si>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</si>
  <si>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</si>
  <si>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</si>
  <si>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</si>
  <si>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</si>
  <si>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</si>
  <si>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</si>
  <si>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</si>
  <si>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</si>
  <si>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</si>
  <si>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</si>
  <si>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</si>
  <si>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</si>
  <si>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</si>
  <si>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</si>
  <si>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</si>
  <si>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</si>
  <si>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</si>
  <si>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</si>
  <si>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</si>
  <si>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</si>
  <si>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</si>
  <si>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</si>
  <si>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</si>
  <si>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</si>
  <si>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</si>
  <si>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</si>
  <si>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</si>
  <si>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</si>
  <si>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</si>
  <si>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</si>
  <si>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</si>
  <si>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</si>
  <si>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</si>
  <si>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</si>
  <si>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</si>
  <si>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</si>
  <si>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</si>
  <si>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</si>
  <si>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</si>
  <si>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</si>
  <si>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</si>
  <si>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</si>
  <si>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</si>
  <si>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</si>
  <si>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</si>
  <si>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</si>
  <si>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</si>
  <si>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</si>
  <si>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</si>
  <si>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</si>
  <si>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</si>
  <si>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</si>
  <si>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</si>
  <si>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</si>
  <si>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</si>
  <si>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</si>
  <si>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</si>
  <si>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</si>
  <si>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</si>
  <si>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</si>
  <si>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</si>
  <si>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</si>
  <si>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</si>
  <si>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</si>
  <si>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</si>
  <si>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</si>
  <si>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</si>
  <si>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</si>
  <si>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</si>
  <si>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</si>
  <si>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</si>
  <si>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</si>
  <si>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</si>
  <si>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</si>
  <si>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</si>
  <si>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</si>
  <si>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</si>
  <si>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</si>
  <si>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</si>
  <si>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</si>
  <si>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</si>
  <si>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</si>
  <si>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</si>
  <si>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</si>
  <si>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</si>
  <si>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</si>
  <si>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</si>
  <si>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</si>
  <si>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</si>
  <si>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</si>
  <si>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</si>
  <si>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</si>
  <si>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</si>
  <si>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</si>
  <si>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</si>
  <si>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</si>
  <si>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</si>
  <si>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</si>
  <si>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</si>
  <si>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</si>
  <si>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</si>
  <si>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</si>
  <si>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</si>
  <si>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</si>
  <si>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</si>
  <si>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</si>
  <si>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</si>
  <si>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</si>
  <si>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</si>
  <si>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</si>
  <si>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</si>
  <si>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</si>
  <si>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</si>
  <si>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</si>
  <si>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</si>
  <si>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</si>
  <si>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</si>
  <si>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</si>
  <si>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</si>
  <si>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</si>
  <si>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</si>
  <si>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</si>
  <si>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</si>
  <si>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</si>
  <si>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</si>
  <si>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</si>
  <si>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</si>
  <si>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</si>
  <si>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</si>
  <si>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</si>
  <si>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</si>
  <si>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</si>
  <si>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</si>
  <si>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</si>
  <si>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</si>
  <si>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</si>
  <si>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</si>
  <si>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</si>
  <si>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</si>
  <si>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</si>
  <si>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</si>
  <si>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</si>
  <si>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</si>
  <si>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</si>
  <si>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</si>
  <si>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</si>
  <si>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</si>
  <si>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</si>
  <si>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</si>
  <si>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</si>
  <si>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</si>
  <si>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</si>
  <si>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</si>
  <si>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</si>
  <si>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</si>
  <si>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</si>
  <si>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</si>
  <si>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</si>
  <si>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</si>
  <si>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</si>
  <si>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</si>
  <si>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</si>
  <si>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</si>
  <si>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</si>
  <si>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</si>
  <si>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</si>
  <si>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</si>
  <si>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</si>
  <si>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</si>
  <si>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</si>
  <si>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</si>
  <si>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</si>
  <si>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</si>
  <si>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</si>
  <si>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</si>
  <si>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</si>
  <si>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</si>
  <si>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</si>
  <si>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</si>
  <si>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</si>
  <si>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</si>
  <si>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</si>
  <si>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</si>
  <si>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</si>
  <si>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</si>
  <si>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</si>
  <si>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</si>
  <si>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</si>
  <si>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</si>
  <si>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</si>
  <si>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</si>
  <si>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</si>
  <si>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</si>
  <si>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</si>
  <si>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</si>
  <si>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</si>
  <si>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</si>
  <si>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</si>
  <si>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</si>
  <si>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</si>
  <si>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</si>
  <si>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</si>
  <si>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</si>
  <si>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</si>
  <si>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</si>
  <si>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</si>
  <si>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</si>
  <si>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</si>
  <si>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</si>
  <si>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</si>
  <si>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</si>
  <si>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</si>
  <si>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</si>
  <si>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</si>
  <si>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</si>
  <si>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</si>
  <si>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</si>
  <si>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</si>
  <si>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</si>
  <si>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</si>
  <si>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</si>
  <si>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</si>
  <si>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</si>
  <si>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</si>
  <si>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</si>
  <si>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</si>
  <si>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</si>
  <si>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</si>
  <si>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</si>
  <si>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</si>
  <si>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</si>
  <si>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</si>
  <si>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</si>
  <si>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</si>
  <si>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</si>
  <si>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</si>
  <si>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</si>
  <si>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</si>
  <si>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</si>
  <si>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</si>
  <si>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</si>
  <si>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</si>
  <si>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</si>
  <si>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</si>
  <si>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</si>
  <si>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</si>
  <si>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</si>
  <si>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</si>
  <si>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</si>
  <si>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</si>
  <si>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</si>
  <si>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</si>
  <si>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</si>
  <si>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</si>
  <si>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</si>
  <si>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</si>
  <si>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</si>
  <si>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</si>
  <si>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</si>
  <si>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</si>
  <si>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</si>
  <si>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</si>
  <si>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</si>
  <si>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</si>
  <si>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</si>
  <si>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</si>
  <si>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</si>
  <si>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</si>
  <si>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</si>
  <si>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</si>
  <si>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</si>
  <si>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</si>
  <si>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</si>
  <si>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</si>
  <si>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</si>
  <si>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</si>
  <si>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</si>
  <si>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</si>
  <si>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</si>
  <si>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</si>
  <si>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</si>
  <si>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</si>
  <si>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</si>
  <si>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</si>
  <si>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</si>
  <si>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</si>
  <si>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</si>
  <si>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</si>
  <si>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</si>
  <si>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</si>
  <si>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</si>
  <si>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</si>
  <si>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</si>
  <si>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</si>
  <si>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</si>
  <si>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</si>
  <si>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</si>
  <si>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</si>
  <si>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</si>
  <si>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</si>
  <si>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</si>
  <si>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</si>
  <si>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</si>
  <si>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</si>
  <si>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</si>
  <si>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</si>
  <si>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</si>
  <si>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</si>
  <si>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</si>
  <si>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</si>
  <si>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</si>
  <si>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</si>
  <si>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</si>
  <si>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</si>
  <si>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</si>
  <si>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</si>
  <si>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</si>
  <si>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</si>
  <si>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</si>
  <si>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</si>
  <si>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</si>
  <si>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</si>
  <si>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</si>
  <si>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</si>
  <si>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</si>
  <si>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</si>
  <si>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</si>
  <si>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</si>
  <si>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</si>
  <si>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</si>
  <si>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</si>
  <si>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</si>
  <si>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</si>
  <si>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</si>
  <si>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</si>
  <si>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</si>
  <si>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</si>
  <si>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</si>
  <si>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</si>
  <si>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</si>
  <si>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</si>
  <si>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</si>
  <si>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</si>
  <si>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</si>
  <si>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</si>
  <si>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</si>
  <si>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</si>
  <si>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</si>
  <si>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</si>
  <si>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</si>
  <si>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</si>
  <si>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</si>
  <si>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</si>
  <si>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</si>
  <si>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</si>
  <si>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</si>
  <si>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</si>
  <si>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</si>
  <si>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</si>
  <si>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</si>
  <si>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</si>
  <si>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</si>
  <si>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</si>
  <si>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</si>
  <si>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</si>
  <si>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</si>
  <si>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</si>
  <si>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</si>
  <si>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</si>
  <si>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</si>
  <si>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</si>
  <si>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</si>
  <si>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</si>
  <si>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</si>
  <si>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</si>
  <si>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</si>
  <si>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</si>
  <si>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</si>
  <si>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</si>
  <si>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</si>
  <si>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</si>
  <si>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</si>
  <si>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</si>
  <si>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</si>
  <si>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</si>
  <si>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</si>
  <si>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</si>
  <si>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</si>
  <si>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</si>
  <si>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</si>
  <si>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</si>
  <si>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</si>
  <si>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</si>
  <si>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</si>
  <si>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</si>
  <si>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</si>
  <si>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</si>
  <si>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</si>
  <si>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</si>
  <si>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</si>
  <si>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</si>
  <si>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</si>
  <si>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</si>
  <si>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</si>
  <si>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</si>
  <si>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</si>
  <si>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</si>
  <si>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</si>
  <si>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</si>
  <si>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</si>
  <si>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</si>
  <si>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</si>
  <si>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</si>
  <si>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</si>
  <si>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</si>
  <si>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</si>
  <si>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</si>
  <si>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</si>
  <si>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</si>
  <si>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</si>
  <si>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</si>
  <si>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</si>
  <si>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</si>
  <si>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</si>
  <si>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</si>
  <si>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</si>
  <si>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</si>
  <si>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</si>
  <si>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</si>
  <si>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</si>
  <si>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</si>
  <si>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</si>
  <si>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</si>
  <si>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</si>
  <si>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</si>
  <si>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</si>
  <si>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</si>
  <si>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</si>
  <si>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</si>
  <si>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</si>
  <si>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</si>
  <si>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</si>
  <si>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</si>
  <si>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</si>
  <si>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</si>
  <si>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</si>
  <si>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</si>
  <si>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</si>
  <si>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</si>
  <si>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</si>
  <si>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</si>
  <si>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</si>
  <si>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</si>
  <si>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</si>
  <si>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</si>
  <si>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</si>
  <si>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</si>
  <si>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</si>
  <si>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</si>
  <si>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</si>
  <si>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</si>
  <si>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</si>
  <si>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</si>
  <si>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</si>
  <si>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</si>
  <si>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</si>
  <si>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</si>
  <si>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</si>
  <si>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</si>
  <si>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</si>
  <si>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</si>
  <si>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</si>
  <si>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</si>
  <si>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</si>
  <si>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</si>
  <si>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</si>
  <si>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</si>
  <si>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</si>
  <si>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</si>
  <si>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</si>
  <si>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</si>
  <si>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</si>
  <si>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</si>
  <si>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</si>
  <si>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</si>
  <si>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</si>
  <si>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</si>
  <si>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</si>
  <si>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</si>
  <si>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</si>
  <si>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</si>
  <si>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</si>
  <si>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</si>
  <si>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</si>
  <si>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</si>
  <si>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</si>
  <si>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</si>
  <si>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</si>
  <si>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</si>
  <si>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</si>
  <si>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</si>
  <si>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</si>
  <si>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</si>
  <si>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</si>
  <si>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</si>
  <si>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</si>
  <si>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</si>
  <si>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</si>
  <si>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</si>
  <si>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</si>
  <si>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</si>
  <si>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</si>
  <si>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</si>
  <si>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</si>
  <si>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</si>
  <si>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</si>
  <si>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</si>
  <si>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</si>
  <si>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</si>
  <si>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</si>
  <si>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</si>
  <si>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</si>
  <si>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</si>
  <si>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</si>
  <si>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</si>
  <si>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</si>
  <si>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</si>
  <si>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</si>
  <si>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</si>
  <si>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</si>
  <si>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</si>
  <si>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</si>
  <si>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</si>
  <si>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</si>
  <si>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</si>
  <si>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</si>
  <si>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</si>
  <si>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</si>
  <si>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</si>
  <si>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</si>
  <si>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</si>
  <si>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</si>
  <si>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</si>
  <si>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</si>
  <si>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</si>
  <si>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</si>
  <si>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</si>
  <si>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</si>
  <si>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</si>
  <si>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</si>
  <si>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</si>
  <si>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</si>
  <si>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</si>
  <si>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</si>
  <si>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</si>
  <si>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</si>
  <si>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</si>
  <si>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</si>
  <si>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</si>
  <si>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</si>
  <si>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</si>
  <si>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</si>
  <si>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</si>
  <si>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</si>
  <si>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</si>
  <si>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</si>
  <si>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</si>
  <si>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</si>
  <si>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</si>
  <si>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</si>
  <si>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</si>
  <si>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</si>
  <si>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</si>
  <si>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</si>
  <si>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</si>
  <si>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</si>
  <si>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</si>
  <si>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</si>
  <si>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</si>
  <si>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</si>
  <si>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</si>
  <si>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</si>
  <si>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</si>
  <si>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</si>
  <si>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</si>
  <si>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</si>
  <si>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</si>
  <si>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</si>
  <si>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</si>
  <si>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</si>
  <si>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</si>
  <si>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</si>
  <si>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</si>
  <si>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</si>
  <si>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</si>
  <si>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</si>
  <si>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</si>
  <si>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</si>
  <si>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</si>
  <si>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</si>
  <si>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</si>
  <si>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</si>
  <si>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</si>
  <si>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</si>
  <si>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</si>
  <si>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</si>
  <si>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</si>
  <si>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</si>
  <si>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</si>
  <si>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</si>
  <si>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</si>
  <si>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</si>
  <si>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</si>
  <si>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</si>
  <si>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</si>
  <si>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</si>
  <si>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</si>
  <si>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</si>
  <si>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</si>
  <si>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</si>
  <si>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</si>
  <si>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</si>
  <si>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</si>
  <si>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</si>
  <si>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</si>
  <si>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</si>
  <si>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</si>
  <si>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</si>
  <si>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</si>
  <si>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</si>
  <si>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</si>
  <si>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</si>
  <si>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</si>
  <si>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</si>
  <si>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</si>
  <si>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</si>
  <si>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</si>
  <si>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</si>
  <si>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</si>
  <si>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</si>
  <si>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</si>
  <si>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</si>
  <si>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</si>
  <si>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</si>
  <si>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</si>
  <si>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</si>
  <si>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</si>
  <si>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</si>
  <si>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</si>
  <si>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</si>
  <si>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</si>
  <si>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</si>
  <si>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</si>
  <si>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</si>
  <si>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</si>
  <si>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</si>
  <si>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</si>
  <si>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</si>
  <si>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</si>
  <si>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</si>
  <si>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</si>
  <si>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</si>
  <si>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</si>
  <si>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</si>
  <si>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</si>
  <si>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</si>
  <si>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</si>
  <si>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</si>
  <si>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</si>
  <si>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</si>
  <si>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</si>
  <si>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</si>
  <si>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</si>
  <si>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</si>
  <si>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</si>
  <si>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</si>
  <si>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</si>
  <si>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</si>
  <si>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</si>
  <si>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</si>
  <si>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</si>
  <si>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</si>
  <si>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</si>
  <si>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</si>
  <si>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</si>
  <si>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</si>
  <si>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</si>
  <si>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</si>
  <si>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</si>
  <si>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</si>
  <si>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</si>
  <si>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</si>
  <si>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</si>
  <si>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</si>
  <si>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</si>
  <si>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</si>
  <si>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</si>
  <si>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</si>
  <si>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</si>
  <si>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</si>
  <si>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</si>
  <si>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</si>
  <si>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</si>
  <si>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</si>
  <si>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</si>
  <si>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</si>
  <si>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</si>
  <si>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</si>
  <si>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</si>
  <si>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</si>
  <si>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</si>
  <si>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</si>
  <si>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</si>
  <si>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</si>
  <si>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</si>
  <si>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</si>
  <si>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</si>
  <si>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</si>
  <si>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</si>
  <si>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</si>
  <si>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</si>
  <si>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</si>
  <si>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</si>
  <si>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</si>
  <si>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</si>
  <si>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</si>
  <si>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</si>
  <si>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</si>
  <si>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</si>
  <si>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</si>
  <si>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</si>
  <si>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</si>
  <si>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</si>
  <si>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</si>
  <si>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</si>
  <si>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</si>
  <si>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</si>
  <si>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</si>
  <si>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</si>
  <si>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</si>
  <si>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</si>
  <si>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</si>
  <si>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</si>
  <si>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</si>
  <si>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</si>
  <si>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</si>
  <si>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</si>
  <si>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</si>
  <si>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</si>
  <si>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</si>
  <si>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</si>
  <si>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</si>
  <si>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</si>
  <si>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</si>
  <si>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</si>
  <si>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</si>
  <si>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</si>
  <si>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</si>
  <si>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</si>
  <si>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</si>
  <si>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</si>
  <si>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</si>
  <si>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</si>
  <si>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</si>
  <si>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</si>
  <si>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</si>
  <si>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</si>
  <si>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</si>
  <si>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</si>
  <si>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</si>
  <si>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</si>
  <si>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</si>
  <si>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</si>
  <si>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</si>
  <si>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</si>
  <si>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</si>
  <si>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</si>
  <si>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</si>
  <si>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</si>
  <si>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</si>
  <si>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</si>
  <si>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</si>
  <si>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</si>
  <si>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</si>
  <si>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</si>
  <si>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</si>
  <si>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</si>
  <si>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</si>
  <si>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</si>
  <si>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</si>
  <si>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</si>
  <si>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</si>
  <si>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</si>
  <si>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</si>
  <si>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</si>
  <si>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</si>
  <si>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</si>
  <si>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</si>
  <si>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</si>
  <si>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</si>
  <si>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</si>
  <si>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</si>
  <si>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</si>
  <si>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</si>
  <si>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</si>
  <si>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</si>
  <si>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</si>
  <si>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</si>
  <si>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</si>
  <si>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</si>
  <si>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</si>
  <si>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</si>
  <si>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</si>
  <si>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</si>
  <si>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</si>
  <si>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</si>
  <si>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</si>
  <si>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</si>
  <si>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</si>
  <si>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</si>
  <si>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</si>
  <si>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</si>
  <si>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</si>
  <si>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</si>
  <si>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</si>
  <si>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</si>
  <si>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</si>
  <si>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</si>
  <si>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</si>
  <si>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</si>
  <si>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</si>
  <si>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</si>
  <si>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</si>
  <si>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</si>
  <si>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</si>
  <si>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</si>
  <si>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</si>
  <si>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</si>
  <si>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</si>
  <si>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</si>
  <si>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</si>
  <si>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</si>
  <si>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</si>
  <si>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</si>
  <si>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</si>
  <si>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</si>
  <si>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</si>
  <si>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</si>
  <si>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</si>
  <si>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</si>
  <si>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</si>
  <si>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</si>
  <si>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</si>
  <si>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</si>
  <si>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</si>
  <si>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</si>
  <si>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</si>
  <si>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</si>
  <si>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</si>
  <si>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</si>
  <si>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</si>
  <si>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</si>
  <si>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</si>
  <si>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</si>
  <si>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</si>
  <si>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</si>
  <si>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</si>
  <si>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</si>
  <si>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</si>
  <si>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</si>
  <si>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</si>
  <si>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</si>
  <si>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</si>
  <si>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</si>
  <si>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</si>
  <si>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</si>
  <si>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</si>
  <si>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</si>
  <si>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</si>
  <si>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</si>
  <si>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</si>
  <si>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</si>
  <si>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</si>
  <si>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</si>
  <si>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</si>
  <si>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</si>
  <si>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</si>
  <si>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</si>
  <si>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</si>
  <si>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</si>
  <si>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</si>
  <si>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</si>
  <si>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</si>
  <si>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</si>
  <si>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</si>
  <si>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</si>
  <si>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</si>
  <si>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</si>
  <si>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</si>
  <si>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</si>
  <si>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</si>
  <si>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</si>
  <si>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</si>
  <si>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</si>
  <si>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</si>
  <si>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</si>
  <si>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</si>
  <si>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</si>
  <si>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</si>
  <si>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</si>
  <si>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</si>
  <si>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</si>
  <si>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</si>
  <si>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</si>
  <si>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</si>
  <si>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</si>
  <si>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</si>
  <si>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</si>
  <si>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</si>
  <si>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</si>
  <si>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</si>
  <si>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</si>
  <si>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</si>
  <si>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</si>
  <si>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</si>
  <si>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</si>
  <si>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</si>
  <si>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</si>
  <si>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</si>
  <si>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</si>
  <si>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</si>
  <si>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</si>
  <si>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</si>
  <si>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</si>
  <si>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</si>
  <si>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</si>
  <si>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</si>
  <si>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</si>
  <si>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</si>
  <si>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</si>
  <si>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</si>
  <si>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</si>
  <si>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</si>
  <si>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</si>
  <si>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</si>
  <si>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</si>
  <si>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</si>
  <si>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</si>
  <si>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</si>
  <si>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</si>
  <si>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</si>
  <si>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</si>
  <si>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</si>
  <si>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</si>
  <si>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</si>
  <si>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</si>
  <si>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</si>
  <si>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</si>
  <si>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</si>
  <si>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</si>
  <si>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</si>
  <si>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</si>
  <si>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</si>
  <si>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</si>
  <si>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</si>
  <si>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</si>
  <si>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</si>
  <si>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</si>
  <si>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</si>
  <si>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</si>
  <si>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</si>
  <si>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</si>
  <si>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</si>
  <si>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</si>
  <si>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</si>
  <si>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</si>
  <si>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</si>
  <si>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</si>
  <si>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</si>
  <si>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</si>
  <si>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</si>
  <si>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</si>
  <si>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</si>
  <si>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</si>
  <si>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</si>
  <si>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</si>
  <si>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</si>
  <si>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</si>
  <si>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</si>
  <si>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</si>
  <si>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</si>
  <si>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</si>
  <si>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</si>
  <si>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</si>
  <si>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</si>
  <si>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</si>
  <si>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</si>
  <si>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</si>
  <si>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</si>
  <si>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</si>
  <si>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</si>
  <si>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</si>
  <si>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</si>
  <si>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</si>
  <si>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</si>
  <si>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</si>
  <si>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</si>
  <si>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</si>
  <si>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</si>
  <si>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</si>
  <si>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</si>
  <si>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</si>
  <si>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</si>
  <si>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</si>
  <si>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</si>
  <si>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</si>
  <si>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</si>
  <si>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</si>
  <si>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</si>
  <si>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</si>
  <si>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</si>
  <si>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</si>
  <si>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</si>
  <si>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</si>
  <si>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</si>
  <si>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</si>
  <si>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</si>
  <si>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</si>
  <si>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</si>
  <si>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</si>
  <si>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</si>
  <si>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</si>
  <si>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</si>
  <si>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</si>
  <si>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</si>
  <si>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</si>
  <si>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</si>
  <si>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</si>
  <si>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</si>
  <si>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</si>
  <si>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</si>
  <si>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</si>
  <si>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</si>
  <si>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</si>
  <si>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</si>
  <si>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</si>
  <si>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</si>
  <si>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</si>
  <si>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</si>
  <si>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</si>
  <si>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</si>
  <si>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</si>
  <si>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</si>
  <si>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</si>
  <si>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</si>
  <si>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</si>
  <si>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</si>
  <si>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</si>
  <si>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</si>
  <si>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</si>
  <si>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</si>
  <si>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</si>
  <si>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</si>
  <si>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</si>
  <si>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</si>
  <si>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</si>
  <si>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</si>
  <si>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</si>
  <si>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</si>
  <si>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</si>
  <si>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</si>
  <si>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</si>
  <si>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</si>
  <si>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</si>
  <si>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</si>
  <si>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</si>
  <si>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</si>
  <si>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</si>
  <si>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</si>
  <si>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</si>
  <si>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</si>
  <si>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</si>
  <si>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</si>
  <si>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</si>
  <si>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</si>
  <si>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</si>
  <si>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</si>
  <si>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</si>
  <si>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</si>
  <si>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</si>
  <si>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</si>
  <si>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</si>
  <si>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</si>
  <si>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</si>
  <si>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</si>
  <si>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</si>
  <si>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</si>
  <si>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</si>
  <si>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</si>
  <si>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</si>
  <si>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</si>
  <si>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</si>
  <si>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</si>
  <si>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</si>
  <si>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</si>
  <si>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</si>
  <si>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</si>
  <si>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</si>
  <si>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</si>
  <si>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</si>
  <si>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</si>
  <si>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</si>
  <si>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</si>
  <si>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</si>
  <si>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</si>
  <si>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</si>
  <si>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</si>
  <si>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</si>
  <si>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</si>
  <si>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</si>
  <si>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</si>
  <si>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</si>
  <si>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</si>
  <si>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</si>
  <si>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</si>
  <si>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</si>
  <si>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</si>
  <si>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</si>
  <si>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</si>
  <si>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</si>
  <si>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</si>
  <si>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</si>
  <si>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</si>
  <si>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</si>
  <si>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</si>
  <si>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</si>
  <si>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</si>
  <si>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</si>
  <si>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</si>
  <si>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</si>
  <si>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</si>
  <si>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</si>
  <si>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</si>
  <si>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</si>
  <si>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</si>
  <si>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</si>
  <si>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</si>
  <si>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</si>
  <si>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</si>
  <si>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</si>
  <si>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</si>
  <si>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</si>
  <si>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</si>
  <si>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</si>
  <si>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</si>
  <si>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</si>
  <si>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</si>
  <si>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</si>
  <si>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</si>
  <si>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</si>
  <si>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</si>
  <si>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</si>
  <si>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</si>
  <si>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</si>
  <si>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</si>
  <si>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</si>
  <si>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</si>
  <si>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</si>
  <si>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</si>
  <si>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</si>
  <si>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</si>
  <si>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</si>
  <si>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</si>
  <si>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</si>
  <si>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</si>
  <si>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</si>
  <si>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</si>
  <si>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</si>
  <si>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</si>
  <si>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</si>
  <si>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</si>
  <si>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</si>
  <si>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</si>
  <si>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</si>
  <si>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</si>
  <si>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</si>
  <si>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</si>
  <si>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</si>
  <si>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</si>
  <si>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</si>
  <si>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</si>
  <si>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</si>
  <si>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</si>
  <si>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</si>
  <si>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</si>
  <si>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</si>
  <si>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</si>
  <si>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</si>
  <si>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</si>
  <si>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</si>
  <si>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</si>
  <si>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</si>
  <si>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</si>
  <si>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</si>
  <si>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</si>
  <si>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</si>
  <si>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</si>
  <si>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</si>
  <si>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</si>
  <si>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</si>
  <si>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</si>
  <si>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</si>
  <si>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</si>
  <si>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</si>
  <si>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</si>
  <si>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</si>
  <si>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</si>
  <si>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</si>
  <si>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</si>
  <si>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</si>
  <si>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</si>
  <si>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</si>
  <si>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</si>
  <si>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</si>
  <si>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</si>
  <si>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</si>
  <si>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</si>
  <si>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</si>
  <si>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</si>
  <si>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</si>
  <si>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</si>
  <si>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</si>
  <si>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</si>
  <si>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</si>
  <si>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</si>
  <si>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</si>
  <si>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</si>
  <si>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</si>
  <si>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</si>
  <si>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</si>
  <si>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</si>
  <si>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</si>
  <si>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</si>
  <si>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</si>
  <si>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</si>
  <si>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</si>
  <si>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</si>
  <si>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</si>
  <si>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</si>
  <si>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</si>
  <si>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</si>
  <si>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</si>
  <si>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</si>
  <si>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</si>
  <si>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</si>
  <si>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</si>
  <si>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</si>
  <si>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</si>
  <si>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</si>
  <si>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</si>
  <si>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</si>
  <si>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</si>
  <si>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</si>
  <si>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</si>
  <si>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</si>
  <si>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</si>
  <si>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</si>
  <si>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</si>
  <si>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</si>
  <si>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</si>
  <si>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</si>
  <si>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</si>
  <si>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</si>
  <si>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</si>
  <si>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</si>
  <si>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</si>
  <si>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</si>
  <si>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</si>
  <si>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</si>
  <si>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</si>
  <si>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</si>
  <si>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</si>
  <si>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</si>
  <si>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</si>
  <si>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</si>
  <si>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</si>
  <si>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</si>
  <si>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</si>
  <si>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</si>
  <si>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</si>
  <si>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</si>
  <si>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</si>
  <si>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</si>
  <si>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</si>
  <si>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</si>
  <si>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</si>
  <si>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</si>
  <si>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</si>
  <si>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</si>
  <si>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</si>
  <si>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</si>
  <si>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</si>
  <si>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</si>
  <si>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</si>
  <si>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</si>
  <si>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</si>
  <si>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</si>
  <si>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</si>
  <si>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</si>
  <si>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</si>
  <si>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</si>
  <si>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</si>
  <si>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</si>
  <si>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</si>
  <si>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</si>
  <si>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</si>
  <si>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</si>
  <si>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</si>
  <si>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</si>
  <si>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</si>
  <si>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</si>
  <si>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</si>
  <si>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</si>
  <si>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</si>
  <si>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</si>
  <si>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</si>
  <si>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</si>
  <si>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</si>
  <si>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</si>
  <si>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</si>
  <si>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</si>
  <si>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</si>
  <si>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</si>
  <si>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</si>
  <si>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</si>
  <si>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</si>
  <si>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</si>
  <si>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</si>
  <si>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</si>
  <si>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</si>
  <si>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</si>
  <si>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</si>
  <si>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</si>
  <si>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</si>
  <si>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</si>
  <si>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</si>
  <si>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Marbury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</si>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</sst>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806D50A7-28FB-47D0-8E12-5A58757D294F}"/>
    <cellStyle name="Bad 2" xfId="7" xr:uid="{B4FA23F0-33AB-4F3B-8294-060206722352}"/>
    <cellStyle name="Calculation 2" xfId="10" xr:uid="{047272C3-6DC0-4C19-A6EF-2FAFDCA341B9}"/>
    <cellStyle name="Normal" xfId="0" builtinId="0"/>
    <cellStyle name="Normal 10" xfId="8" xr:uid="{C026BD5D-2207-4FE4-8A98-F71E8767DC36}"/>
    <cellStyle name="Normal 2" xfId="1" xr:uid="{07FD2BC0-7FE2-4664-A3C5-8AC36588AC68}"/>
    <cellStyle name="Normal 2 2" xfId="2" xr:uid="{AF39196A-46BE-4D56-96E3-56CAE2A55C5E}"/>
    <cellStyle name="Normal 2 3" xfId="11" xr:uid="{DA2EC8EE-664E-4630-9633-F643E200AD49}"/>
    <cellStyle name="Normal 6" xfId="6" xr:uid="{8DA06A89-C7C0-4C78-B832-3CE76730D993}"/>
    <cellStyle name="Normal 7" xfId="4" xr:uid="{E4FAFF66-8AFD-4E88-B7A3-715D9A2954E1}"/>
    <cellStyle name="Percent 2" xfId="3" xr:uid="{8EE41B69-B2E9-402C-BD8A-B61AD1CC0020}"/>
    <cellStyle name="Percent 3" xfId="5" xr:uid="{CE0A6E44-962A-4BFD-B974-7367B3AEF028}"/>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BCD6-4E6E-A490-8395089F870C}"/>
              </c:ext>
            </c:extLst>
          </c:dPt>
          <c:dPt>
            <c:idx val="1"/>
            <c:bubble3D val="0"/>
            <c:spPr>
              <a:solidFill>
                <a:srgbClr val="F7EBD9"/>
              </a:solidFill>
            </c:spPr>
            <c:extLst>
              <c:ext xmlns:c16="http://schemas.microsoft.com/office/drawing/2014/chart" uri="{C3380CC4-5D6E-409C-BE32-E72D297353CC}">
                <c16:uniqueId val="{00000003-BCD6-4E6E-A490-8395089F870C}"/>
              </c:ext>
            </c:extLst>
          </c:dPt>
          <c:val>
            <c:numRef>
              <c:f>'Data - Overview'!$D$89:$D$90</c:f>
              <c:numCache>
                <c:formatCode>0%</c:formatCode>
                <c:ptCount val="2"/>
                <c:pt idx="0">
                  <c:v>0.31460632183908049</c:v>
                </c:pt>
                <c:pt idx="1">
                  <c:v>0.68539367816091956</c:v>
                </c:pt>
              </c:numCache>
            </c:numRef>
          </c:val>
          <c:extLst>
            <c:ext xmlns:c16="http://schemas.microsoft.com/office/drawing/2014/chart" uri="{C3380CC4-5D6E-409C-BE32-E72D297353CC}">
              <c16:uniqueId val="{00000004-BCD6-4E6E-A490-8395089F870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6B98-4980-84E8-536DCB36494D}"/>
              </c:ext>
            </c:extLst>
          </c:dPt>
          <c:dPt>
            <c:idx val="1"/>
            <c:bubble3D val="0"/>
            <c:spPr>
              <a:solidFill>
                <a:srgbClr val="6C6F71"/>
              </a:solidFill>
            </c:spPr>
            <c:extLst>
              <c:ext xmlns:c16="http://schemas.microsoft.com/office/drawing/2014/chart" uri="{C3380CC4-5D6E-409C-BE32-E72D297353CC}">
                <c16:uniqueId val="{00000003-6B98-4980-84E8-536DCB36494D}"/>
              </c:ext>
            </c:extLst>
          </c:dPt>
          <c:dPt>
            <c:idx val="2"/>
            <c:bubble3D val="0"/>
            <c:spPr>
              <a:solidFill>
                <a:srgbClr val="7A19C1"/>
              </a:solidFill>
            </c:spPr>
            <c:extLst>
              <c:ext xmlns:c16="http://schemas.microsoft.com/office/drawing/2014/chart" uri="{C3380CC4-5D6E-409C-BE32-E72D297353CC}">
                <c16:uniqueId val="{00000005-6B98-4980-84E8-536DCB36494D}"/>
              </c:ext>
            </c:extLst>
          </c:dPt>
          <c:dPt>
            <c:idx val="3"/>
            <c:bubble3D val="0"/>
            <c:spPr>
              <a:solidFill>
                <a:srgbClr val="8CC119"/>
              </a:solidFill>
            </c:spPr>
            <c:extLst>
              <c:ext xmlns:c16="http://schemas.microsoft.com/office/drawing/2014/chart" uri="{C3380CC4-5D6E-409C-BE32-E72D297353CC}">
                <c16:uniqueId val="{00000007-6B98-4980-84E8-536DCB36494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6B98-4980-84E8-536DCB36494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6B98-4980-84E8-536DCB36494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6B98-4980-84E8-536DCB36494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6B98-4980-84E8-536DCB36494D}"/>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6B98-4980-84E8-536DCB36494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95</c:v>
                </c:pt>
                <c:pt idx="2">
                  <c:v>2 
Index: 98</c:v>
                </c:pt>
                <c:pt idx="3">
                  <c:v>3+ 
Index: 87</c:v>
                </c:pt>
              </c:strCache>
            </c:strRef>
          </c:cat>
          <c:val>
            <c:numRef>
              <c:f>'Data - Overview'!$D$128:$D$131</c:f>
              <c:numCache>
                <c:formatCode>0%</c:formatCode>
                <c:ptCount val="4"/>
                <c:pt idx="0">
                  <c:v>0.74183620689655172</c:v>
                </c:pt>
                <c:pt idx="1">
                  <c:v>0.11958333333333332</c:v>
                </c:pt>
                <c:pt idx="2">
                  <c:v>0.10397413793103451</c:v>
                </c:pt>
                <c:pt idx="3">
                  <c:v>3.4772988505747129E-2</c:v>
                </c:pt>
              </c:numCache>
            </c:numRef>
          </c:val>
          <c:extLst>
            <c:ext xmlns:c16="http://schemas.microsoft.com/office/drawing/2014/chart" uri="{C3380CC4-5D6E-409C-BE32-E72D297353CC}">
              <c16:uniqueId val="{00000009-6B98-4980-84E8-536DCB36494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F24-45B9-9074-14022224C342}"/>
              </c:ext>
            </c:extLst>
          </c:dPt>
          <c:dPt>
            <c:idx val="1"/>
            <c:bubble3D val="0"/>
            <c:spPr>
              <a:solidFill>
                <a:srgbClr val="6C6F71"/>
              </a:solidFill>
            </c:spPr>
            <c:extLst>
              <c:ext xmlns:c16="http://schemas.microsoft.com/office/drawing/2014/chart" uri="{C3380CC4-5D6E-409C-BE32-E72D297353CC}">
                <c16:uniqueId val="{00000003-5F24-45B9-9074-14022224C342}"/>
              </c:ext>
            </c:extLst>
          </c:dPt>
          <c:dPt>
            <c:idx val="2"/>
            <c:bubble3D val="0"/>
            <c:spPr>
              <a:solidFill>
                <a:srgbClr val="7A19C1"/>
              </a:solidFill>
            </c:spPr>
            <c:extLst>
              <c:ext xmlns:c16="http://schemas.microsoft.com/office/drawing/2014/chart" uri="{C3380CC4-5D6E-409C-BE32-E72D297353CC}">
                <c16:uniqueId val="{00000005-5F24-45B9-9074-14022224C342}"/>
              </c:ext>
            </c:extLst>
          </c:dPt>
          <c:dPt>
            <c:idx val="3"/>
            <c:bubble3D val="0"/>
            <c:spPr>
              <a:solidFill>
                <a:srgbClr val="8CC119"/>
              </a:solidFill>
            </c:spPr>
            <c:extLst>
              <c:ext xmlns:c16="http://schemas.microsoft.com/office/drawing/2014/chart" uri="{C3380CC4-5D6E-409C-BE32-E72D297353CC}">
                <c16:uniqueId val="{00000007-5F24-45B9-9074-14022224C342}"/>
              </c:ext>
            </c:extLst>
          </c:dPt>
          <c:dPt>
            <c:idx val="4"/>
            <c:bubble3D val="0"/>
            <c:spPr>
              <a:solidFill>
                <a:srgbClr val="EBC61C"/>
              </a:solidFill>
            </c:spPr>
            <c:extLst>
              <c:ext xmlns:c16="http://schemas.microsoft.com/office/drawing/2014/chart" uri="{C3380CC4-5D6E-409C-BE32-E72D297353CC}">
                <c16:uniqueId val="{00000009-5F24-45B9-9074-14022224C342}"/>
              </c:ext>
            </c:extLst>
          </c:dPt>
          <c:dPt>
            <c:idx val="5"/>
            <c:bubble3D val="0"/>
            <c:spPr>
              <a:solidFill>
                <a:srgbClr val="1964C1"/>
              </a:solidFill>
            </c:spPr>
            <c:extLst>
              <c:ext xmlns:c16="http://schemas.microsoft.com/office/drawing/2014/chart" uri="{C3380CC4-5D6E-409C-BE32-E72D297353CC}">
                <c16:uniqueId val="{0000000B-5F24-45B9-9074-14022224C34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F24-45B9-9074-14022224C34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F24-45B9-9074-14022224C34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F24-45B9-9074-14022224C34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F24-45B9-9074-14022224C342}"/>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5F24-45B9-9074-14022224C342}"/>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5F24-45B9-9074-14022224C34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79</c:v>
                </c:pt>
                <c:pt idx="1">
                  <c:v>20k - 40k 
Index: 91</c:v>
                </c:pt>
                <c:pt idx="2">
                  <c:v>40k - 60k 
Index: 101</c:v>
                </c:pt>
                <c:pt idx="3">
                  <c:v>60k - 80k 
Index: 106</c:v>
                </c:pt>
                <c:pt idx="4">
                  <c:v>80k - 100k 
Index: 120</c:v>
                </c:pt>
                <c:pt idx="5">
                  <c:v>100k+ 
Index: 141</c:v>
                </c:pt>
              </c:strCache>
            </c:strRef>
          </c:cat>
          <c:val>
            <c:numRef>
              <c:f>'Data - Overview'!$D$146:$D$151</c:f>
              <c:numCache>
                <c:formatCode>0%</c:formatCode>
                <c:ptCount val="6"/>
                <c:pt idx="0">
                  <c:v>0.13234482758620689</c:v>
                </c:pt>
                <c:pt idx="1">
                  <c:v>0.28775574712643676</c:v>
                </c:pt>
                <c:pt idx="2">
                  <c:v>0.21439942528735628</c:v>
                </c:pt>
                <c:pt idx="3">
                  <c:v>0.14772988505747126</c:v>
                </c:pt>
                <c:pt idx="4">
                  <c:v>8.7908045977011504E-2</c:v>
                </c:pt>
                <c:pt idx="5">
                  <c:v>0.1297471264367816</c:v>
                </c:pt>
              </c:numCache>
            </c:numRef>
          </c:val>
          <c:extLst>
            <c:ext xmlns:c16="http://schemas.microsoft.com/office/drawing/2014/chart" uri="{C3380CC4-5D6E-409C-BE32-E72D297353CC}">
              <c16:uniqueId val="{0000000C-5F24-45B9-9074-14022224C34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4.7482758620689645E-2</c:v>
                </c:pt>
                <c:pt idx="1">
                  <c:v>0.15370689655172415</c:v>
                </c:pt>
                <c:pt idx="2">
                  <c:v>6.0956896551724128E-2</c:v>
                </c:pt>
                <c:pt idx="3">
                  <c:v>9.9117816091954011E-2</c:v>
                </c:pt>
                <c:pt idx="4">
                  <c:v>0.18170977011494252</c:v>
                </c:pt>
                <c:pt idx="5">
                  <c:v>0.22789367816091952</c:v>
                </c:pt>
                <c:pt idx="6">
                  <c:v>0.12637643678160917</c:v>
                </c:pt>
                <c:pt idx="7">
                  <c:v>0.10324137931034481</c:v>
                </c:pt>
              </c:numCache>
            </c:numRef>
          </c:val>
          <c:extLst>
            <c:ext xmlns:c16="http://schemas.microsoft.com/office/drawing/2014/chart" uri="{C3380CC4-5D6E-409C-BE32-E72D297353CC}">
              <c16:uniqueId val="{00000000-08B4-4DE2-BCC0-AC7284D170D8}"/>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0.34275574712643675</c:v>
                </c:pt>
              </c:numCache>
            </c:numRef>
          </c:val>
          <c:extLst>
            <c:ext xmlns:c16="http://schemas.microsoft.com/office/drawing/2014/chart" uri="{C3380CC4-5D6E-409C-BE32-E72D297353CC}">
              <c16:uniqueId val="{00000000-EED9-46B4-81A4-A3FE2DE8C177}"/>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EED9-46B4-81A4-A3FE2DE8C177}"/>
              </c:ext>
            </c:extLst>
          </c:dPt>
          <c:val>
            <c:numRef>
              <c:f>'Data - Overview'!$D$116</c:f>
              <c:numCache>
                <c:formatCode>0%</c:formatCode>
                <c:ptCount val="1"/>
                <c:pt idx="0">
                  <c:v>0.18976436781609193</c:v>
                </c:pt>
              </c:numCache>
            </c:numRef>
          </c:val>
          <c:extLst>
            <c:ext xmlns:c16="http://schemas.microsoft.com/office/drawing/2014/chart" uri="{C3380CC4-5D6E-409C-BE32-E72D297353CC}">
              <c16:uniqueId val="{00000003-EED9-46B4-81A4-A3FE2DE8C177}"/>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2.435057471264368E-2</c:v>
                </c:pt>
              </c:numCache>
            </c:numRef>
          </c:val>
          <c:extLst>
            <c:ext xmlns:c16="http://schemas.microsoft.com/office/drawing/2014/chart" uri="{C3380CC4-5D6E-409C-BE32-E72D297353CC}">
              <c16:uniqueId val="{00000004-EED9-46B4-81A4-A3FE2DE8C177}"/>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0.13766091954022991</c:v>
                </c:pt>
              </c:numCache>
            </c:numRef>
          </c:val>
          <c:extLst>
            <c:ext xmlns:c16="http://schemas.microsoft.com/office/drawing/2014/chart" uri="{C3380CC4-5D6E-409C-BE32-E72D297353CC}">
              <c16:uniqueId val="{00000005-EED9-46B4-81A4-A3FE2DE8C177}"/>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0.3057155172413793</c:v>
                </c:pt>
              </c:numCache>
            </c:numRef>
          </c:val>
          <c:extLst>
            <c:ext xmlns:c16="http://schemas.microsoft.com/office/drawing/2014/chart" uri="{C3380CC4-5D6E-409C-BE32-E72D297353CC}">
              <c16:uniqueId val="{00000006-EED9-46B4-81A4-A3FE2DE8C177}"/>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F942-4A12-91C4-728050157965}"/>
              </c:ext>
            </c:extLst>
          </c:dPt>
          <c:dPt>
            <c:idx val="1"/>
            <c:bubble3D val="0"/>
            <c:spPr>
              <a:solidFill>
                <a:srgbClr val="DBE6C4"/>
              </a:solidFill>
            </c:spPr>
            <c:extLst>
              <c:ext xmlns:c16="http://schemas.microsoft.com/office/drawing/2014/chart" uri="{C3380CC4-5D6E-409C-BE32-E72D297353CC}">
                <c16:uniqueId val="{00000003-F942-4A12-91C4-728050157965}"/>
              </c:ext>
            </c:extLst>
          </c:dPt>
          <c:val>
            <c:numRef>
              <c:f>'Data - Overview'!$A$89:$A$90</c:f>
              <c:numCache>
                <c:formatCode>0%</c:formatCode>
                <c:ptCount val="2"/>
                <c:pt idx="0">
                  <c:v>0.32057183908045983</c:v>
                </c:pt>
                <c:pt idx="1">
                  <c:v>0.67942816091954017</c:v>
                </c:pt>
              </c:numCache>
            </c:numRef>
          </c:val>
          <c:extLst>
            <c:ext xmlns:c16="http://schemas.microsoft.com/office/drawing/2014/chart" uri="{C3380CC4-5D6E-409C-BE32-E72D297353CC}">
              <c16:uniqueId val="{00000004-F942-4A12-91C4-72805015796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21DD-4FF6-BA37-E54C5DAC6B84}"/>
              </c:ext>
            </c:extLst>
          </c:dPt>
          <c:dPt>
            <c:idx val="1"/>
            <c:bubble3D val="0"/>
            <c:spPr>
              <a:solidFill>
                <a:schemeClr val="accent2">
                  <a:lumMod val="20000"/>
                  <a:lumOff val="80000"/>
                </a:schemeClr>
              </a:solidFill>
            </c:spPr>
            <c:extLst>
              <c:ext xmlns:c16="http://schemas.microsoft.com/office/drawing/2014/chart" uri="{C3380CC4-5D6E-409C-BE32-E72D297353CC}">
                <c16:uniqueId val="{00000003-21DD-4FF6-BA37-E54C5DAC6B84}"/>
              </c:ext>
            </c:extLst>
          </c:dPt>
          <c:val>
            <c:numRef>
              <c:f>'Data - Overview'!$A$89:$A$90</c:f>
              <c:numCache>
                <c:formatCode>0%</c:formatCode>
                <c:ptCount val="2"/>
                <c:pt idx="0">
                  <c:v>0.32057183908045983</c:v>
                </c:pt>
                <c:pt idx="1">
                  <c:v>0.67942816091954017</c:v>
                </c:pt>
              </c:numCache>
            </c:numRef>
          </c:val>
          <c:extLst>
            <c:ext xmlns:c16="http://schemas.microsoft.com/office/drawing/2014/chart" uri="{C3380CC4-5D6E-409C-BE32-E72D297353CC}">
              <c16:uniqueId val="{00000004-21DD-4FF6-BA37-E54C5DAC6B8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F5EC-4BBB-AAFB-8C204816B433}"/>
              </c:ext>
            </c:extLst>
          </c:dPt>
          <c:dPt>
            <c:idx val="1"/>
            <c:bubble3D val="0"/>
            <c:spPr>
              <a:solidFill>
                <a:srgbClr val="F7EBD9"/>
              </a:solidFill>
            </c:spPr>
            <c:extLst>
              <c:ext xmlns:c16="http://schemas.microsoft.com/office/drawing/2014/chart" uri="{C3380CC4-5D6E-409C-BE32-E72D297353CC}">
                <c16:uniqueId val="{00000003-F5EC-4BBB-AAFB-8C204816B433}"/>
              </c:ext>
            </c:extLst>
          </c:dPt>
          <c:val>
            <c:numRef>
              <c:f>'Data - Overview'!$E$89:$E$90</c:f>
              <c:numCache>
                <c:formatCode>0%</c:formatCode>
                <c:ptCount val="2"/>
                <c:pt idx="0">
                  <c:v>0.40802011494252871</c:v>
                </c:pt>
                <c:pt idx="1">
                  <c:v>0.59197988505747134</c:v>
                </c:pt>
              </c:numCache>
            </c:numRef>
          </c:val>
          <c:extLst>
            <c:ext xmlns:c16="http://schemas.microsoft.com/office/drawing/2014/chart" uri="{C3380CC4-5D6E-409C-BE32-E72D297353CC}">
              <c16:uniqueId val="{00000004-F5EC-4BBB-AAFB-8C204816B43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1D33-4AB8-9664-C220DD2FBE1D}"/>
              </c:ext>
            </c:extLst>
          </c:dPt>
          <c:dPt>
            <c:idx val="1"/>
            <c:bubble3D val="0"/>
            <c:extLst>
              <c:ext xmlns:c16="http://schemas.microsoft.com/office/drawing/2014/chart" uri="{C3380CC4-5D6E-409C-BE32-E72D297353CC}">
                <c16:uniqueId val="{00000002-1D33-4AB8-9664-C220DD2FBE1D}"/>
              </c:ext>
            </c:extLst>
          </c:dPt>
          <c:val>
            <c:numRef>
              <c:f>'Data - Overview'!$C$89:$C$90</c:f>
              <c:numCache>
                <c:formatCode>0%</c:formatCode>
                <c:ptCount val="2"/>
                <c:pt idx="0">
                  <c:v>0.10378735632183907</c:v>
                </c:pt>
                <c:pt idx="1">
                  <c:v>0.89621264367816089</c:v>
                </c:pt>
              </c:numCache>
            </c:numRef>
          </c:val>
          <c:extLst>
            <c:ext xmlns:c16="http://schemas.microsoft.com/office/drawing/2014/chart" uri="{C3380CC4-5D6E-409C-BE32-E72D297353CC}">
              <c16:uniqueId val="{00000003-1D33-4AB8-9664-C220DD2FBE1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0.16293678160919539</c:v>
                </c:pt>
              </c:numCache>
            </c:numRef>
          </c:val>
          <c:extLst>
            <c:ext xmlns:c16="http://schemas.microsoft.com/office/drawing/2014/chart" uri="{C3380CC4-5D6E-409C-BE32-E72D297353CC}">
              <c16:uniqueId val="{00000000-C1DF-4544-A2C1-90A5277B2266}"/>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C1DF-4544-A2C1-90A5277B2266}"/>
              </c:ext>
            </c:extLst>
          </c:dPt>
          <c:val>
            <c:numRef>
              <c:f>'Data - Overview'!$D$138</c:f>
              <c:numCache>
                <c:formatCode>0%</c:formatCode>
                <c:ptCount val="1"/>
                <c:pt idx="0">
                  <c:v>0.41097413793103443</c:v>
                </c:pt>
              </c:numCache>
            </c:numRef>
          </c:val>
          <c:extLst>
            <c:ext xmlns:c16="http://schemas.microsoft.com/office/drawing/2014/chart" uri="{C3380CC4-5D6E-409C-BE32-E72D297353CC}">
              <c16:uniqueId val="{00000003-C1DF-4544-A2C1-90A5277B2266}"/>
            </c:ext>
          </c:extLst>
        </c:ser>
        <c:ser>
          <c:idx val="1"/>
          <c:order val="2"/>
          <c:spPr>
            <a:solidFill>
              <a:srgbClr val="1964C1"/>
            </a:solidFill>
          </c:spPr>
          <c:invertIfNegative val="0"/>
          <c:val>
            <c:numRef>
              <c:f>'Data - Overview'!$D$139</c:f>
              <c:numCache>
                <c:formatCode>0%</c:formatCode>
                <c:ptCount val="1"/>
                <c:pt idx="0">
                  <c:v>0.34829885057471266</c:v>
                </c:pt>
              </c:numCache>
            </c:numRef>
          </c:val>
          <c:extLst>
            <c:ext xmlns:c16="http://schemas.microsoft.com/office/drawing/2014/chart" uri="{C3380CC4-5D6E-409C-BE32-E72D297353CC}">
              <c16:uniqueId val="{00000004-C1DF-4544-A2C1-90A5277B2266}"/>
            </c:ext>
          </c:extLst>
        </c:ser>
        <c:ser>
          <c:idx val="0"/>
          <c:order val="3"/>
          <c:spPr>
            <a:solidFill>
              <a:srgbClr val="7D38BA"/>
            </a:solidFill>
          </c:spPr>
          <c:invertIfNegative val="0"/>
          <c:val>
            <c:numRef>
              <c:f>'Data - Overview'!$D$140</c:f>
              <c:numCache>
                <c:formatCode>0%</c:formatCode>
                <c:ptCount val="1"/>
                <c:pt idx="0">
                  <c:v>7.8135057471264369E-2</c:v>
                </c:pt>
              </c:numCache>
            </c:numRef>
          </c:val>
          <c:extLst>
            <c:ext xmlns:c16="http://schemas.microsoft.com/office/drawing/2014/chart" uri="{C3380CC4-5D6E-409C-BE32-E72D297353CC}">
              <c16:uniqueId val="{00000005-C1DF-4544-A2C1-90A5277B2266}"/>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5E62-4352-B58A-5B4942FF12D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5E62-4352-B58A-5B4942FF12D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5E62-4352-B58A-5B4942FF12D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5E62-4352-B58A-5B4942FF12D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5E62-4352-B58A-5B4942FF12D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5E62-4352-B58A-5B4942FF12D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5E62-4352-B58A-5B4942FF12D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5E62-4352-B58A-5B4942FF12D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5E62-4352-B58A-5B4942FF12D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5E62-4352-B58A-5B4942FF12D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5E62-4352-B58A-5B4942FF12D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5E62-4352-B58A-5B4942FF12D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5E62-4352-B58A-5B4942FF12D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5E62-4352-B58A-5B4942FF12D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5E62-4352-B58A-5B4942FF12D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5E62-4352-B58A-5B4942FF12D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5E62-4352-B58A-5B4942FF12D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5E62-4352-B58A-5B4942FF12D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5E62-4352-B58A-5B4942FF12D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5E62-4352-B58A-5B4942FF12D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5E62-4352-B58A-5B4942FF12D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5E62-4352-B58A-5B4942FF12D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5E62-4352-B58A-5B4942FF12D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5E62-4352-B58A-5B4942FF12D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5E62-4352-B58A-5B4942FF12D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{C26E1148-4975-4F92-80E7-4C39A29E7433}</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5E62-4352-B58A-5B4942FF12D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{F045640B-4324-4766-B2A2-753F452F901B}</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5E62-4352-B58A-5B4942FF12D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{C6E735F1-0F99-4E2E-BB4F-3A7AA98134F5}</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5E62-4352-B58A-5B4942FF12D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{1B78AEF5-D73C-4019-8EEC-B05FA3534EA6}</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5E62-4352-B58A-5B4942FF12D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{78F4C33D-8702-40BD-A3E9-4920E2BABDDA}</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5E62-4352-B58A-5B4942FF12D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{0D671B69-62AE-41C9-ADF7-292EEDC8EF76}</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5E62-4352-B58A-5B4942FF12D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{30756F48-E335-492A-ABE8-405EBD703EED}</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5E62-4352-B58A-5B4942FF12D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{30F21B33-D9A5-41D4-BF07-969C03C02ED3}</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5E62-4352-B58A-5B4942FF12D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{555297F3-2DA3-4F1C-BB57-FA6EB777B60A}</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5E62-4352-B58A-5B4942FF12D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{78DBEF2D-8BAE-495B-8FBF-54238111800B}</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5E62-4352-B58A-5B4942FF12D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{37104298-C216-46DF-99CE-3CB800B09DE9}</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5E62-4352-B58A-5B4942FF12D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{E2E68E3C-AA19-4210-B322-51CEA0CC76F0}</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5E62-4352-B58A-5B4942FF12D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{9559AC0D-A60D-4ED8-95C9-E72A3E8B8BD8}</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5E62-4352-B58A-5B4942FF12D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{5FC98E52-37F1-4588-94EC-0BFE5DE57CE4}</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5E62-4352-B58A-5B4942FF12D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{44C81AA1-2807-4F0D-BD9E-805337CA8902}</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5E62-4352-B58A-5B4942FF12D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{30663291-26E4-4EBC-AC9B-74CE2B96E70F}</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5E62-4352-B58A-5B4942FF12D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{760B7948-D53A-45E2-8A16-2081BD7E5912}</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5E62-4352-B58A-5B4942FF12D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{810358F4-83DB-4FD9-ACE3-C67CA47C28E3}</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5E62-4352-B58A-5B4942FF12D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{30C8714E-537A-4C2E-8B98-C37FE2EDC453}</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5E62-4352-B58A-5B4942FF12D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{D1A62BA8-45B0-41BE-8646-AC9AED11957B}</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5E62-4352-B58A-5B4942FF12D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{BD3B780D-5806-4C01-BC68-5E326501ECA3}</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5E62-4352-B58A-5B4942FF12D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{911D9A20-7084-43C9-8DE4-3B35714D93D9}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5E62-4352-B58A-5B4942FF12D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{EAEC2470-C03C-474B-B9EE-72EFD7F7CAC2}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5E62-4352-B58A-5B4942FF12D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{9E28D4EC-230B-4CA1-9201-B0F225719F0F}</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5E62-4352-B58A-5B4942FF12D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{751596B9-3FB8-412C-9159-D7C0BA899A50}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5E62-4352-B58A-5B4942FF12D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2.8735632183908046E-2</c:v>
                </c:pt>
                <c:pt idx="2">
                  <c:v>0</c:v>
                </c:pt>
                <c:pt idx="3">
                  <c:v>2.8735632183908046E-2</c:v>
                </c:pt>
                <c:pt idx="4">
                  <c:v>4.8850574712643681E-2</c:v>
                </c:pt>
                <c:pt idx="5">
                  <c:v>0</c:v>
                </c:pt>
                <c:pt idx="6">
                  <c:v>0</c:v>
                </c:pt>
                <c:pt idx="7">
                  <c:v>0</c:v>
                </c:pt>
                <c:pt idx="8">
                  <c:v>3.7356321839080463E-2</c:v>
                </c:pt>
                <c:pt idx="9">
                  <c:v>1.4367816091954023E-2</c:v>
                </c:pt>
                <c:pt idx="10">
                  <c:v>8.6206896551724137E-3</c:v>
                </c:pt>
                <c:pt idx="11">
                  <c:v>5.7471264367816091E-3</c:v>
                </c:pt>
                <c:pt idx="12">
                  <c:v>0</c:v>
                </c:pt>
                <c:pt idx="13">
                  <c:v>4.3103448275862072E-2</c:v>
                </c:pt>
                <c:pt idx="14">
                  <c:v>8.6206896551724137E-3</c:v>
                </c:pt>
                <c:pt idx="15">
                  <c:v>5.1724137931034482E-2</c:v>
                </c:pt>
                <c:pt idx="16">
                  <c:v>8.9080459770114945E-2</c:v>
                </c:pt>
                <c:pt idx="17">
                  <c:v>0</c:v>
                </c:pt>
                <c:pt idx="18">
                  <c:v>0.1</c:v>
                </c:pt>
                <c:pt idx="19">
                  <c:v>8.9080459770114945E-2</c:v>
                </c:pt>
                <c:pt idx="20">
                  <c:v>1.4367816091954023E-2</c:v>
                </c:pt>
                <c:pt idx="21">
                  <c:v>0</c:v>
                </c:pt>
                <c:pt idx="22">
                  <c:v>2.0114942528735632E-2</c:v>
                </c:pt>
                <c:pt idx="23">
                  <c:v>0.1</c:v>
                </c:pt>
                <c:pt idx="24">
                  <c:v>3.4482758620689655E-2</c:v>
                </c:pt>
              </c:numCache>
            </c:numRef>
          </c:xVal>
          <c:yVal>
            <c:numRef>
              <c:f>'Customer View Chart'!$F$49:$F$73</c:f>
              <c:numCache>
                <c:formatCode>0</c:formatCode>
                <c:ptCount val="25"/>
                <c:pt idx="0">
                  <c:v>0</c:v>
                </c:pt>
                <c:pt idx="1">
                  <c:v>76.568507602990366</c:v>
                </c:pt>
                <c:pt idx="2">
                  <c:v>0</c:v>
                </c:pt>
                <c:pt idx="3">
                  <c:v>58.751327271995571</c:v>
                </c:pt>
                <c:pt idx="4">
                  <c:v>143.07262842344261</c:v>
                </c:pt>
                <c:pt idx="5">
                  <c:v>0</c:v>
                </c:pt>
                <c:pt idx="6">
                  <c:v>0</c:v>
                </c:pt>
                <c:pt idx="7">
                  <c:v>0</c:v>
                </c:pt>
                <c:pt idx="8">
                  <c:v>75.013035738446092</c:v>
                </c:pt>
                <c:pt idx="9">
                  <c:v>41.646368491966307</c:v>
                </c:pt>
                <c:pt idx="10">
                  <c:v>49.298006364049613</c:v>
                </c:pt>
                <c:pt idx="11">
                  <c:v>32.210214567872946</c:v>
                </c:pt>
                <c:pt idx="12">
                  <c:v>0</c:v>
                </c:pt>
                <c:pt idx="13">
                  <c:v>107.21347222849913</c:v>
                </c:pt>
                <c:pt idx="14">
                  <c:v>19.488714546836171</c:v>
                </c:pt>
                <c:pt idx="15">
                  <c:v>83.93728531202548</c:v>
                </c:pt>
                <c:pt idx="16">
                  <c:v>122.77512750523793</c:v>
                </c:pt>
                <c:pt idx="17">
                  <c:v>0</c:v>
                </c:pt>
                <c:pt idx="18">
                  <c:v>174.3590450296503</c:v>
                </c:pt>
                <c:pt idx="19">
                  <c:v>120.28555715027582</c:v>
                </c:pt>
                <c:pt idx="20">
                  <c:v>80.317996377363599</c:v>
                </c:pt>
                <c:pt idx="21">
                  <c:v>0</c:v>
                </c:pt>
                <c:pt idx="22">
                  <c:v>48.034153731564537</c:v>
                </c:pt>
                <c:pt idx="23">
                  <c:v>200</c:v>
                </c:pt>
                <c:pt idx="24">
                  <c:v>61.687855259362188</c:v>
                </c:pt>
              </c:numCache>
            </c:numRef>
          </c:yVal>
          <c:smooth val="0"/>
          <c:extLst>
            <c:ext xmlns:c16="http://schemas.microsoft.com/office/drawing/2014/chart" uri="{C3380CC4-5D6E-409C-BE32-E72D297353CC}">
              <c16:uniqueId val="{00000019-5E62-4352-B58A-5B4942FF12D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94.660151429433128</c:v>
                </c:pt>
                <c:pt idx="1">
                  <c:v>93.804318214737421</c:v>
                </c:pt>
                <c:pt idx="2">
                  <c:v>99.683380434236938</c:v>
                </c:pt>
                <c:pt idx="3">
                  <c:v>91.502203476582892</c:v>
                </c:pt>
                <c:pt idx="4">
                  <c:v>95.810389442654198</c:v>
                </c:pt>
                <c:pt idx="5">
                  <c:v>90.15015609840971</c:v>
                </c:pt>
                <c:pt idx="6">
                  <c:v>87.39087220982961</c:v>
                </c:pt>
                <c:pt idx="7">
                  <c:v>99.841094935658376</c:v>
                </c:pt>
                <c:pt idx="8">
                  <c:v>85.821037674466865</c:v>
                </c:pt>
                <c:pt idx="9">
                  <c:v>94.963309985063177</c:v>
                </c:pt>
                <c:pt idx="10">
                  <c:v>93.658334653780756</c:v>
                </c:pt>
                <c:pt idx="11">
                  <c:v>100.0128025162665</c:v>
                </c:pt>
                <c:pt idx="12">
                  <c:v>99.877947777947284</c:v>
                </c:pt>
                <c:pt idx="13">
                  <c:v>80.494087723868404</c:v>
                </c:pt>
                <c:pt idx="14">
                  <c:v>98.014331681110775</c:v>
                </c:pt>
                <c:pt idx="15">
                  <c:v>93.978322331768382</c:v>
                </c:pt>
                <c:pt idx="16">
                  <c:v>101.04753058829463</c:v>
                </c:pt>
                <c:pt idx="17">
                  <c:v>103.44052755373052</c:v>
                </c:pt>
                <c:pt idx="18">
                  <c:v>96.461789363708178</c:v>
                </c:pt>
                <c:pt idx="19">
                  <c:v>107.76348449154436</c:v>
                </c:pt>
                <c:pt idx="20">
                  <c:v>113.56060330394951</c:v>
                </c:pt>
                <c:pt idx="21">
                  <c:v>0</c:v>
                </c:pt>
                <c:pt idx="22">
                  <c:v>102.78561660230976</c:v>
                </c:pt>
                <c:pt idx="23">
                  <c:v>105.03921426030178</c:v>
                </c:pt>
                <c:pt idx="24">
                  <c:v>99.45959486218355</c:v>
                </c:pt>
                <c:pt idx="25">
                  <c:v>91.074405931736919</c:v>
                </c:pt>
                <c:pt idx="26">
                  <c:v>96.5784256302926</c:v>
                </c:pt>
                <c:pt idx="27">
                  <c:v>100.00000000000003</c:v>
                </c:pt>
                <c:pt idx="28">
                  <c:v>90.764871215636759</c:v>
                </c:pt>
                <c:pt idx="29">
                  <c:v>92.672881191588914</c:v>
                </c:pt>
                <c:pt idx="30">
                  <c:v>79.552011289704879</c:v>
                </c:pt>
                <c:pt idx="31">
                  <c:v>86.5770360148816</c:v>
                </c:pt>
                <c:pt idx="32">
                  <c:v>99.396135856322417</c:v>
                </c:pt>
                <c:pt idx="33">
                  <c:v>90.420861719788348</c:v>
                </c:pt>
                <c:pt idx="34">
                  <c:v>95.618722370397421</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DBDB-4075-BF8D-990E1E816A0F}"/>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2E8B-46D0-A4D3-2AE6B1DC1852}"/>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061A-4BBE-9026-2FAB9B144AB3}"/>
              </c:ext>
            </c:extLst>
          </c:dPt>
          <c:dPt>
            <c:idx val="1"/>
            <c:invertIfNegative val="0"/>
            <c:bubble3D val="0"/>
            <c:spPr>
              <a:solidFill>
                <a:srgbClr val="89756E"/>
              </a:solidFill>
            </c:spPr>
            <c:extLst>
              <c:ext xmlns:c16="http://schemas.microsoft.com/office/drawing/2014/chart" uri="{C3380CC4-5D6E-409C-BE32-E72D297353CC}">
                <c16:uniqueId val="{00000003-061A-4BBE-9026-2FAB9B144AB3}"/>
              </c:ext>
            </c:extLst>
          </c:dPt>
          <c:dPt>
            <c:idx val="2"/>
            <c:invertIfNegative val="0"/>
            <c:bubble3D val="0"/>
            <c:spPr>
              <a:solidFill>
                <a:srgbClr val="30499F"/>
              </a:solidFill>
            </c:spPr>
            <c:extLst>
              <c:ext xmlns:c16="http://schemas.microsoft.com/office/drawing/2014/chart" uri="{C3380CC4-5D6E-409C-BE32-E72D297353CC}">
                <c16:uniqueId val="{00000005-061A-4BBE-9026-2FAB9B144AB3}"/>
              </c:ext>
            </c:extLst>
          </c:dPt>
          <c:dPt>
            <c:idx val="3"/>
            <c:invertIfNegative val="0"/>
            <c:bubble3D val="0"/>
            <c:spPr>
              <a:solidFill>
                <a:srgbClr val="C1C630"/>
              </a:solidFill>
            </c:spPr>
            <c:extLst>
              <c:ext xmlns:c16="http://schemas.microsoft.com/office/drawing/2014/chart" uri="{C3380CC4-5D6E-409C-BE32-E72D297353CC}">
                <c16:uniqueId val="{00000007-061A-4BBE-9026-2FAB9B144AB3}"/>
              </c:ext>
            </c:extLst>
          </c:dPt>
          <c:dPt>
            <c:idx val="4"/>
            <c:invertIfNegative val="0"/>
            <c:bubble3D val="0"/>
            <c:spPr>
              <a:solidFill>
                <a:srgbClr val="AB347D"/>
              </a:solidFill>
            </c:spPr>
            <c:extLst>
              <c:ext xmlns:c16="http://schemas.microsoft.com/office/drawing/2014/chart" uri="{C3380CC4-5D6E-409C-BE32-E72D297353CC}">
                <c16:uniqueId val="{00000009-061A-4BBE-9026-2FAB9B144AB3}"/>
              </c:ext>
            </c:extLst>
          </c:dPt>
          <c:val>
            <c:numRef>
              <c:f>'Wellbeing Acorn Group'!$K$13:$K$17</c:f>
              <c:numCache>
                <c:formatCode>0</c:formatCode>
                <c:ptCount val="5"/>
                <c:pt idx="0">
                  <c:v>54.767199945404734</c:v>
                </c:pt>
                <c:pt idx="1">
                  <c:v>38.308808106445369</c:v>
                </c:pt>
                <c:pt idx="2">
                  <c:v>87.91618657271863</c:v>
                </c:pt>
                <c:pt idx="3">
                  <c:v>154.27120919540229</c:v>
                </c:pt>
                <c:pt idx="4">
                  <c:v>0</c:v>
                </c:pt>
              </c:numCache>
            </c:numRef>
          </c:val>
          <c:extLst>
            <c:ext xmlns:c16="http://schemas.microsoft.com/office/drawing/2014/chart" uri="{C3380CC4-5D6E-409C-BE32-E72D297353CC}">
              <c16:uniqueId val="{0000000A-061A-4BBE-9026-2FAB9B144AB3}"/>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466-40A5-B3D7-18EA62B03A5C}"/>
              </c:ext>
            </c:extLst>
          </c:dPt>
          <c:dPt>
            <c:idx val="1"/>
            <c:invertIfNegative val="0"/>
            <c:bubble3D val="0"/>
            <c:spPr>
              <a:solidFill>
                <a:srgbClr val="89756E"/>
              </a:solidFill>
            </c:spPr>
            <c:extLst>
              <c:ext xmlns:c16="http://schemas.microsoft.com/office/drawing/2014/chart" uri="{C3380CC4-5D6E-409C-BE32-E72D297353CC}">
                <c16:uniqueId val="{00000003-B466-40A5-B3D7-18EA62B03A5C}"/>
              </c:ext>
            </c:extLst>
          </c:dPt>
          <c:dPt>
            <c:idx val="2"/>
            <c:invertIfNegative val="0"/>
            <c:bubble3D val="0"/>
            <c:spPr>
              <a:solidFill>
                <a:srgbClr val="30499F"/>
              </a:solidFill>
            </c:spPr>
            <c:extLst>
              <c:ext xmlns:c16="http://schemas.microsoft.com/office/drawing/2014/chart" uri="{C3380CC4-5D6E-409C-BE32-E72D297353CC}">
                <c16:uniqueId val="{00000005-B466-40A5-B3D7-18EA62B03A5C}"/>
              </c:ext>
            </c:extLst>
          </c:dPt>
          <c:dPt>
            <c:idx val="3"/>
            <c:invertIfNegative val="0"/>
            <c:bubble3D val="0"/>
            <c:spPr>
              <a:solidFill>
                <a:srgbClr val="C1C630"/>
              </a:solidFill>
            </c:spPr>
            <c:extLst>
              <c:ext xmlns:c16="http://schemas.microsoft.com/office/drawing/2014/chart" uri="{C3380CC4-5D6E-409C-BE32-E72D297353CC}">
                <c16:uniqueId val="{00000007-B466-40A5-B3D7-18EA62B03A5C}"/>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0.10632183908045977</c:v>
                </c:pt>
                <c:pt idx="1">
                  <c:v>6.6091954022988508E-2</c:v>
                </c:pt>
                <c:pt idx="2">
                  <c:v>0.19252873563218389</c:v>
                </c:pt>
                <c:pt idx="3">
                  <c:v>0.63505747126436785</c:v>
                </c:pt>
              </c:numCache>
            </c:numRef>
          </c:val>
          <c:extLst>
            <c:ext xmlns:c16="http://schemas.microsoft.com/office/drawing/2014/chart" uri="{C3380CC4-5D6E-409C-BE32-E72D297353CC}">
              <c16:uniqueId val="{00000008-B466-40A5-B3D7-18EA62B03A5C}"/>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B466-40A5-B3D7-18EA62B03A5C}"/>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76.568507602990366</c:v>
                </c:pt>
                <c:pt idx="2">
                  <c:v>0</c:v>
                </c:pt>
                <c:pt idx="3">
                  <c:v>58.751327271995571</c:v>
                </c:pt>
                <c:pt idx="4">
                  <c:v>143.07262842344261</c:v>
                </c:pt>
              </c:numCache>
            </c:numRef>
          </c:val>
          <c:extLst>
            <c:ext xmlns:c16="http://schemas.microsoft.com/office/drawing/2014/chart" uri="{C3380CC4-5D6E-409C-BE32-E72D297353CC}">
              <c16:uniqueId val="{00000000-F47E-48EF-8A19-375FCF9DBA31}"/>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75.013035738446092</c:v>
                </c:pt>
                <c:pt idx="4">
                  <c:v>41.646368491966307</c:v>
                </c:pt>
                <c:pt idx="5">
                  <c:v>49.298006364049613</c:v>
                </c:pt>
                <c:pt idx="6">
                  <c:v>32.210214567872946</c:v>
                </c:pt>
                <c:pt idx="7">
                  <c:v>0</c:v>
                </c:pt>
              </c:numCache>
            </c:numRef>
          </c:val>
          <c:extLst>
            <c:ext xmlns:c16="http://schemas.microsoft.com/office/drawing/2014/chart" uri="{C3380CC4-5D6E-409C-BE32-E72D297353CC}">
              <c16:uniqueId val="{00000000-215B-475B-93ED-A4D71CED81A3}"/>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107.21347222849913</c:v>
                </c:pt>
                <c:pt idx="1">
                  <c:v>19.488714546836171</c:v>
                </c:pt>
                <c:pt idx="2">
                  <c:v>83.93728531202548</c:v>
                </c:pt>
                <c:pt idx="3">
                  <c:v>122.77512750523793</c:v>
                </c:pt>
                <c:pt idx="4">
                  <c:v>0</c:v>
                </c:pt>
              </c:numCache>
            </c:numRef>
          </c:val>
          <c:extLst>
            <c:ext xmlns:c16="http://schemas.microsoft.com/office/drawing/2014/chart" uri="{C3380CC4-5D6E-409C-BE32-E72D297353CC}">
              <c16:uniqueId val="{00000000-024B-4126-BFB8-56FCB9074587}"/>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174.3590450296503</c:v>
                </c:pt>
                <c:pt idx="1">
                  <c:v>120.28555715027582</c:v>
                </c:pt>
                <c:pt idx="2">
                  <c:v>80.317996377363599</c:v>
                </c:pt>
                <c:pt idx="3">
                  <c:v>0</c:v>
                </c:pt>
                <c:pt idx="4">
                  <c:v>48.034153731564537</c:v>
                </c:pt>
                <c:pt idx="5">
                  <c:v>300.52960168440313</c:v>
                </c:pt>
                <c:pt idx="6">
                  <c:v>61.687855259362188</c:v>
                </c:pt>
              </c:numCache>
            </c:numRef>
          </c:val>
          <c:extLst>
            <c:ext xmlns:c16="http://schemas.microsoft.com/office/drawing/2014/chart" uri="{C3380CC4-5D6E-409C-BE32-E72D297353CC}">
              <c16:uniqueId val="{00000000-B4A0-4AD3-82C3-BA5AE549444C}"/>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3068-430B-82AB-5E14D9DD5D83}"/>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300.52960168440313</c:v>
                </c:pt>
                <c:pt idx="1">
                  <c:v>174.3590450296503</c:v>
                </c:pt>
                <c:pt idx="2">
                  <c:v>143.07262842344261</c:v>
                </c:pt>
                <c:pt idx="3">
                  <c:v>122.77512750523793</c:v>
                </c:pt>
                <c:pt idx="4">
                  <c:v>120.28555715027582</c:v>
                </c:pt>
                <c:pt idx="5">
                  <c:v>107.21347222849913</c:v>
                </c:pt>
                <c:pt idx="6">
                  <c:v>83.93728531202548</c:v>
                </c:pt>
                <c:pt idx="7">
                  <c:v>80.317996377363599</c:v>
                </c:pt>
                <c:pt idx="8">
                  <c:v>76.568507602990366</c:v>
                </c:pt>
                <c:pt idx="9">
                  <c:v>75.013035738446092</c:v>
                </c:pt>
                <c:pt idx="10">
                  <c:v>61.687855259362188</c:v>
                </c:pt>
                <c:pt idx="11">
                  <c:v>58.751327271995571</c:v>
                </c:pt>
                <c:pt idx="12">
                  <c:v>49.298006364049613</c:v>
                </c:pt>
                <c:pt idx="13">
                  <c:v>48.034153731564537</c:v>
                </c:pt>
                <c:pt idx="14">
                  <c:v>41.646368491966307</c:v>
                </c:pt>
                <c:pt idx="15">
                  <c:v>32.210214567872946</c:v>
                </c:pt>
                <c:pt idx="16">
                  <c:v>19.488714546836171</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13A2-4FFF-9F36-989532C2C329}"/>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D09E0B7-9549-4350-8374-8B88CEED1F52}"/>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9F44C4AC-344F-4FA0-A813-6AEDF9AC9D8D}"/>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AF952154-8639-4F53-8126-647EF13C491E}"/>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BC80B12B-8CC5-4937-81AD-60B94BAE2223}"/>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367249E1-AD12-428E-90E8-AD75572E8B5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8BC144E-7E50-4EDC-9021-0C6D0BEDCC7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89C2BFAE-4C37-4C12-B560-49C6E1864B97}"/>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0D45133-E326-47BC-92C8-47D58948EA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FBCEE18-A3C1-4897-815C-7FEB515C97FF}"/>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8A808517-0952-4AB5-A571-A0D872215F95}"/>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76471840-5892-4EC7-9775-E82A4096AA16}"/>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9F606678-AB59-44AE-BB1E-E88087FB568A}"/>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58C3DFD-DC3B-44EC-889C-F0BDD44D010B}"/>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35E1421-9D5C-4701-BEE0-4E155D5DD384}"/>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A241CA8A-4169-4042-B455-8DC7DD33CE14}"/>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9F787194-D63D-40B8-8574-87FE107D6483}"/>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DB9C2C27-D0F4-4A9E-A80E-9728BDF9CD86}"/>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1D4AF330-7602-4CAE-9404-099B6562503F}"/>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1A366EDE-B6BB-433D-801A-E159D8094295}"/>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C2D2854E-ED52-4A47-BFF2-4F1B65FF364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7CD6CAE5-71A1-4FF0-8B43-4DB79E1AB73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2DD93E5E-62EA-4185-9889-190697ADDA11}"/>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1F9C4C49-3614-4651-BBE9-55D945C644D0}"/>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ADE26F3-700C-4657-BC3C-C49F978BC0FF}"/>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171918E8-A635-46C0-AED9-AB48747793DC}"/>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B061089A-AB13-4C3D-B186-AA6F5F7704E5}"/>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9BDE1C0-7912-4CC7-B652-CFF1D7F47F6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FEA8C8EA-7E45-42D6-8459-21E37E5B7AB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804C8B5E-A891-4A97-B5AB-AD3A14CC6BD6}"/>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A1832582-E9E9-4579-AF55-FECFD4E197A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9EE7C487-0ACD-4AC5-B611-A855E6BF7481}"/>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BC59BE23-DD43-4D0F-8652-30696839DA5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9A6BA0AA-256B-4B80-85FD-8CE0799D8EEE}"/>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71734AFC-0655-48D0-9FB6-03A0257F5E7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3248598-6205-4998-B6D0-1A565A92A3C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B76AED91-334B-415F-88CE-57912A493935}"/>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32107849-F8EC-4372-B29E-101A04027D61}"/>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A3728CB0-E6F9-4A7F-AE6A-372420A1508A}"/>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F7F2E760-1D5C-445D-97F7-CB16CF6C60D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7C8DBE73-BC55-40A3-8DB7-47DEA4BEB2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DE9E9566-7EF8-4A1A-B935-1317B721471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D5AAD0B-DD38-46BC-B5A0-354B7AFD36DB}"/>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DB0D265-FD95-4E8F-815B-2C42442FD3F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CBA2B594-A1FF-40CB-A502-32128E227A27}"/>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D96297E0-5E82-4ED7-8653-DFC841B0D7B3}"/>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57DB144A-7030-4C1B-93CF-9B98F60D0CEE}"/>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E0A9EDC-BD82-4D35-B058-18898E2663E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52F339D5-A808-4D9A-BE67-5FB30AB2985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68A63ADD-DCEE-49D2-897B-3B32417EBA7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DEE610A-EFFB-47D0-BFF2-A42BE0DFB5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B40B07A-A895-4D4A-82D7-7EA7BA94CF9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B69D7606-F24D-40A3-9378-32FF5C87B06A}"/>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074074DB-AEBE-4D43-8BBE-5AEE51452E8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39FD1E1-1F93-4321-848C-F288B732D2D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2E7DF9C8-6585-4490-9A3D-EE4EC912301D}"/>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31C47EC5-3E3C-43F6-BF06-907D24800837}"/>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8972FFF9-8683-432D-BEC8-5468DC386E4E}"/>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70DFA3C3-1F0C-4D9B-8CB4-E7D4CA228BA2}"/>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9C131CCC-6B80-4AF6-BD78-6150A793ABA5}"/>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C5A19B3C-2595-4590-BA61-E096742E548B}"/>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3B3DEAC-BEF4-4D05-BE2F-01FE1F1D2D4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D000532-29F2-43B1-825B-B81ABA37260D}"/>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47F68A6-3D30-4D43-ACAE-C4EA211AE80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9C9CFF7-336F-411E-9280-436E702B99B6}"/>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C02AB8F-CF97-4276-96F0-A5F94B869E5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93A409C-E4F9-47FB-A4E6-2C92D517413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8424613-EB02-421A-B6CD-084C6A86AC51}"/>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A24B394-071C-4480-B4AD-42E841C3C5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0398687-F080-429B-BF07-EA04AF8D7CD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CBD11349-1449-402D-873A-B05AF9C8E82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EBC30477-E63E-430D-A18D-35B4149A6DA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95EE863A-E942-4DD6-8651-5D3DA66F608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B82ABD3B-CF4C-4C11-A1E0-51C0123CE2D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D5C018A2-8D98-40AA-8DDB-E9411A8A7DA1}"/>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3EB9D366-08C4-4C11-A746-6B1206C4FB8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07743FD2-3479-4659-B191-A2B3DBBC7C4E}"/>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8A4B97D-2DD7-4CE5-9BFC-9C531CE0C0BD}"/>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E94258DD-7F50-4C45-9942-50D65D8903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418152AE-1A6C-4F97-8F98-E81A6D58C2A7}"/>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59B9B219-EAFF-4C8C-B387-5F41D95098F1}"/>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AC7357D-50B0-43D9-A6FC-B7E9778831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0826199-BB9F-4271-AA5D-538FA5F2EBC1}"/>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3B1CBC75-91CE-4B43-BE63-86DF8A79EFF8}"/>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EA44DC21-05A8-45CE-A72B-41350667876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448CF7C0-A911-41EA-9267-BDA9CA7897AF}"/>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69B284A-6104-4DFA-B169-68BD0D23A35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283D9E5C-0922-4035-A1D6-09ED727766B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1DD61E3B-EE58-4CBB-973E-0A6271170DEA}"/>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F73FA09D-4AE8-40AC-AA78-AA7112BE726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2E82650F-7679-483C-A342-4FF6C7A369E9}"/>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66C9CCEF-C97B-471E-A50A-C565B401B98F}"/>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EF4C8D16-2F2C-4A40-AC3C-84FAFE647E56}"/>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B8FEEEBB-22E3-4CE6-A12E-4607BA087B4A}"/>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B174EFB6-CBDB-4FB1-89AF-9F5E06CCAEE3}"/>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C66DBFEA-B9DF-42D8-9CA8-5A1EB921F9DE}"/>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AAB5EF9F-01C3-43E3-A771-CE9168490C47}"/>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100</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A8CDB39D-108B-4998-BA95-A4FC18BEB52D}"/>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BEB53C97-A16F-4E84-AEA4-E601E87F01EC}"/>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F8E7FE3C-35C3-40B8-AC15-2A1A48E48F62}"/>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87</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FD370252-0D16-4259-9445-142F5CD7A387}"/>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97</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EA9A52BA-521C-4C07-9F21-265C0CFE771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90D806E8-F5C0-49A2-B0B7-E01514FC5FDB}"/>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A34BA0EA-4BC6-4FF1-8C52-F64CADE5E8D9}"/>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7B04DAD1-45DF-4BD7-A258-091A8E4F4D9C}"/>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FB36258-6C9C-43E9-8CC8-5A52F760B834}"/>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61379CD6-EC9F-4D8A-8C57-422FDD8D2EFD}"/>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D13004DF-C25C-4B64-93FD-893263C69693}"/>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4AC35608-E9E3-4B9A-9E04-234281AA9CBA}"/>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85D6681F-49CE-4A4F-9734-435AC09E07E0}"/>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9118FC6B-2CEB-48F2-8A1B-BAC240EAA98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F3428EDD-E7F9-4214-BE96-2C359707460B}"/>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F25CB50F-EF82-4E3E-9B37-842C1B97D849}"/>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1C7EFE8A-8749-4693-9BDB-CE1D2D8719B3}"/>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CEEEE342-6030-4EAA-AFEB-3B0E2E44C83E}"/>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D0009E76-8270-41D3-887D-1F0E52D74EE2}"/>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4B28F98-0B69-40C9-B66B-7666C3DABD0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D9F94785-E8F0-483E-8F9C-A1FAF84A322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F2D18303-B950-4CB4-89B8-BDB89A3C1D7E}"/>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6A6DCDA2-E095-4791-92D2-9BA16EA0B75D}"/>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0F3701DC-60D6-47CC-AD69-27A9D0CB1681}"/>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ACB19069-13FF-4FE5-8EB9-506630D477E5}"/>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47FD8B6F-6001-49C2-8550-88E505A00961}"/>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AECDF6B2-DE66-4F40-AE0A-BE642C363C3E}"/>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100</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A6822418-5148-4750-B23F-101DA06C2114}"/>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709C5994-3DD9-4EEA-8EC5-46505CE9FD2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55BDF4E5-B7E6-4D1F-8C65-705AD6F586BA}"/>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90</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53D8EDDC-440C-4CF1-BAB1-0E235547DA50}"/>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392E7B0B-CEC6-4487-947B-4E1FDA821937}"/>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6AE6BE2A-C45B-446D-B52E-9FFB0D00A747}"/>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073091C2-8B1B-4C2F-ABF5-EE60CD421EE6}"/>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ED4F4F99-CB0F-48A6-8A47-933BD34CFC55}"/>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2AAEB25E-5E58-494A-A5E5-F1D9A905DA3E}"/>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60AF2FB5-1EEE-481C-99E4-BCE04F351B24}"/>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E102C9A2-43DF-4EC9-8BB8-1C58ABF9F559}"/>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D4EF08BB-B52A-4B92-8543-C64DC9565DB3}"/>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D16A02C0-2979-4566-837B-02046D8AB8F0}"/>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C5FF5DD7-3EBB-433A-8916-65D5702BC6E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83AC5A86-8FF1-475D-8607-B6FADB291DF4}"/>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8125A5FD-D2FD-40CD-90B7-BC2F29BDAD49}"/>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86214654-7D15-48E3-8313-28774FC2D0A2}"/>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91460FE6-B74A-4BF2-9458-D80F668F5E54}"/>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7B5E3CD9-3C78-478E-9A90-5E65A381A74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D797B3B9-A277-49C9-885E-A1826B4E5F38}"/>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BCB6E521-657B-4BCC-8524-F43AF190634A}"/>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D536D9DA-CFAA-4F30-B688-90BC1304F308}"/>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E58D996A-C331-47A8-8143-B4E32EB90FC9}"/>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9C643B7B-AD0B-4B8E-A130-01075E7A5F4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7DC9549C-36A6-4B1D-A662-DE77BF58E369}"/>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FA8E2297-5F15-4377-BDB4-5DAFD6DAE878}"/>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BAD4133F-F8B6-4B05-A4F5-0F2E5F263AEB}"/>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87</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84C997D-4FB7-4ADC-ABA8-4C9150A98892}"/>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CEA0E56-8286-451D-8651-A532CD1A6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AF9661C1-B68A-4FBB-9BDA-86A25821869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0284D7F-ADF6-4092-9559-04717A292107}"/>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4A27C69A-F5B5-49A6-9168-BFB814072436}"/>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D62F5FFB-81C5-42B2-8BD2-85676FAE0F6E}"/>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3A245295-A378-4198-87E0-D18F9F0DE4AC}"/>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4939D937-7710-4B55-8482-80E2DA17C81A}"/>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72B65E22-E252-4AD5-8F29-899FDF2AB076}"/>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691A9BFF-C45A-4952-9DAA-F595CEC92F2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E587F821-4D6A-443E-A4F8-0A2AEF8836D1}"/>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76</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D6E85C23-35A7-46E4-9162-A7728EA06451}"/>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2523DAF-3016-4658-9E1E-DFC38F21CE2C}"/>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F7223E25-C3E8-48E4-8FAA-2B01BD693F41}"/>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1B23B399-5934-411F-ADA9-6C5F27CA3935}"/>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4A5345F8-F2EE-4989-A1B4-6053B9B4E80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79C106C4-8805-4244-B970-45A3CFE30C9A}"/>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8F1D860F-DF3C-4188-8C0E-DB8CF61485E6}"/>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99FD6716-85BB-4486-B3C6-C5A46E6634F9}"/>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93CC939E-9774-40C8-907A-6FA3A88C2F65}"/>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E9195728-BC35-41E6-9CED-36FB9C33263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F111F0A3-A0A8-4E2D-BC6E-C2374195D09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AB70D496-D340-47D4-9B43-D509FA48BA2D}"/>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E29F3391-0BEB-4567-AE9E-EB9C02B88B31}"/>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BDFAF6D9-20CF-4628-8B1E-69B469131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E7BFDDF6-A2A4-4C27-AAAD-FE7E6922A34C}"/>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44D3B7B1-FB81-4380-88A6-89E1C13B68A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69030FFE-2867-417D-B1D3-925561DC6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5936A581-1DAF-4080-9EF7-FEB9546E918E}"/>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74126CD7-6486-43A9-A154-ACDCA634B952}"/>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1ECFA8D5-8DF6-4582-9156-82B2757385D0}"/>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06ACA011-3267-49CA-83DA-B7065DC68E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2378942C-597F-416D-8168-036E1D4745D5}"/>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3D69BFF0-0230-44CB-8108-43A865AED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5B2308F8-AC54-4509-BDFD-1643585AB13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DA3E50BE-D8E5-4836-BEAE-E984ACCE6A10}"/>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89078732-B248-45CA-B77A-2C2DFDF3853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52D02CB0-54F1-4536-80FB-5B4FDCB8596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16189C7F-38A3-4204-BBF1-80E1B32C77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94400942-3CBC-4586-825B-2C14CB54F15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C3E82F2F-D0A7-4D7E-B7C1-A4D165BCC894}"/>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CC8EC7EA-DEB9-4E3B-8AF1-7EF53ABFE71C}"/>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E71F6FEB-1BFE-4226-9B4A-5357DA0EC55D}"/>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1E7E7579-BB69-4D78-AEA8-82611926D173}"/>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A20FA4D4-9425-44CA-AAED-F7DC1CAAABBC}"/>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91</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C02C04FC-2719-45C3-B676-8C07BA5DCFA4}"/>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1F025F31-ED39-40E7-A0F3-285B78943A8D}"/>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84</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F4D7CDCB-F3C1-4E21-9206-6D6C04145FED}"/>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83</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F85F0899-6E34-4324-AA4B-FE9138D6485B}"/>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A150384D-DF28-498F-9783-CF01933C0BF9}"/>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4A9547EC-711F-424E-A4CD-F487DB555580}"/>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7216252A-2E20-42E7-9DA3-9A35B433882B}"/>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108</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42954DFE-0F8C-4310-A48F-E83438623BA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0A5E1715-4AE6-499C-9DFC-909045902B4A}"/>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4407FEF4-859A-4BE4-B556-0F0C8D04D0B8}"/>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64E98BA7-B1A5-4195-9E01-E3DDFE7EB82D}"/>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6620F012-A965-432A-8CCD-28EE5867F936}"/>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BFF7FB4B-FA22-4CB3-84FA-4D0D963F44DB}"/>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BE2CC8F-12D4-4F9E-9D2A-9A3A443065D6}"/>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F318DACE-D573-481D-965F-03F4C5DCCE5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85C63800-458C-4FE2-AC6D-D49D635AFF1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6175C40-DF8A-40C8-AEDE-B27F161FC52D}"/>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541462F7-0BE8-45BF-9CA0-338CA2A23DD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25F212BB-1796-4C5A-9181-B479C04E1F2A}"/>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6A6A60B0-07AA-4B97-B044-C031DBB56BCB}"/>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BB96F051-9634-4257-9D17-274768F92F1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4FC83BE-9CC0-41A1-9239-7EBB3BA88829}"/>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53D27461-EAF7-459F-84E7-9BF318E312C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E4AAF3AC-C7BE-4CCA-9438-4AB635FB3AF3}"/>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6557816B-0A08-4733-95AD-3925AF8302BD}"/>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79</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17546709-08F4-4455-B17C-A33042CF0E9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FE2F3AFD-50F6-422D-B380-0F139AB3DA8D}"/>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98</a:t>
            </a:fld>
            <a:endParaRPr lang="en-GB" sz="500" b="1">
              <a:solidFill>
                <a:schemeClr val="bg1"/>
              </a:solidFill>
            </a:endParaRPr>
          </a:p>
        </xdr:txBody>
      </xdr:sp>
      <xdr:pic>
        <xdr:nvPicPr>
          <xdr:cNvPr id="164" name="Picture 163">
            <a:extLst>
              <a:ext uri="{FF2B5EF4-FFF2-40B4-BE49-F238E27FC236}">
                <a16:creationId xmlns:a16="http://schemas.microsoft.com/office/drawing/2014/main" id="{EE2195C0-8135-4612-AE84-3CA1FA50C08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B9B2E41-D7C3-43DB-A4A7-87557F5A29A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CF3228FB-E60C-48FE-AF08-3AECAE6BE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8E328CE-A9E0-4C9D-A40D-99F33FE58F7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EA73756B-456D-4A22-B16B-D4CC74FC0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20E9CD59-761D-45CA-921B-BF49AEE133D9}"/>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0F22813-18A8-4350-A362-042B5F219E0C}"/>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199C471B-6CC7-4C9B-8363-2E5C073D739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D5F44D08-CE25-475C-9A78-D862599FD599}"/>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4B83EE4-A644-425E-B24D-C1F93F76E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099E21AA-AA8F-4379-A018-096092A0419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F090D70C-AC86-4D30-8FB6-CB132AD7155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2BAF1A0A-1C51-4E40-AE41-FF7C7566C6A4}"/>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CC593F08-FCA7-4DA4-9253-D126EF961A4F}"/>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7EDC50F-3A5B-4844-9378-E96CAA5ED54B}"/>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105</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DF255D0B-3404-40DD-91FE-77C49DAB0BEF}"/>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6F476993-1092-480D-8845-9E3737A2C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7106AE9A-7417-4F95-BB56-FC81FF81320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154BA120-329A-40D2-BB20-D19619EA1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B03AD33D-D13B-4C6D-92A2-0963C2F38C90}"/>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067E1348-C3D9-4595-AF85-4C15E4882446}"/>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604B254-70CA-4820-A6FA-79FB4F4AD9C8}"/>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CA3CB0C4-144E-4FB9-83E0-E38C34849AC6}"/>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1A6BC317-2C99-49E8-A521-235BBEB70A3B}"/>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7C58D6F-55DE-4998-A752-943E786231A6}"/>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CFD409DD-6F67-4C53-A072-2E850D0831F5}"/>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7E611AA1-C30B-49F1-9A27-B2E2331D4B88}"/>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85</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8AB28AE8-FDDC-4676-B6A1-A5246CB366C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106</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98D19CB0-9A9A-4840-9D02-CE28169243F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102</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C84A7DAC-6A79-449F-876C-840729A943D0}"/>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98</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004F3174-C40F-4065-85D4-A902F238BFA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6E811B2A-3B88-4457-A928-863C8CF1AF3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C253F957-DF93-4B90-8B66-F3B65B95A3EE}"/>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101F0ABE-BE1B-4FDE-917E-727832F0F1E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82E760C3-B349-4F31-9CD1-F4AE9BF8C45D}"/>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02B843CE-4904-4268-918A-D52754F8B6D4}"/>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6B75D01D-AC08-4F31-B524-1EE5A2753EB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E27AC51B-82F8-4483-AC80-DF56AE9973F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97E01CAF-03F0-4E19-9FC2-E9B73B63DFCD}"/>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7A47212C-CDB3-4973-B620-26346C5AA5F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AE3D84E-B51D-44BE-95CD-A05BC84A3FDC}"/>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1ED2D18A-47F5-45D1-8F79-9B5637D332CD}"/>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6F434464-2B82-4C94-8CEF-250E860E848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A2EB567F-6DE0-414A-B1E4-A05AF72CEAB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868C0681-205D-442C-9279-D2CE052EE753}"/>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DE26433-CE77-4F30-86D4-75186B2AE66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86A6522-824C-423B-9798-E8D885818443}"/>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5727E70F-2094-4A49-9F6C-CF2BFC2B3611}"/>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319877F-78D4-4DFE-B320-C57E403E937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B46BE5D-0AB9-483F-91A3-06CF9090BD6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39090C6-CDD8-420E-AE05-FF7CE89F94DF}"/>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F6BD11D-FD52-40FF-B0C1-57E76B30773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ED05C68-6304-45AF-AFD7-1156B9D2563A}"/>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E141121-500B-4DA7-A868-B32F4A12973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87DAB02-81B0-43A5-8B5B-0A73988ECB4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632D86F-6929-4EFD-AD60-17FA334F67E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3740999-8E4E-4A64-9752-D00560D46E5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82634537-FE85-4A0A-B41B-7F1E3D2405C2}"/>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DAD9CA9-3323-49BC-9FDA-68A724C2773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338743D-F26A-48DD-A0E0-4EF0F539936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C639374F-6035-4CA1-A839-DF4BCDD49378}"/>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E63097B7-C4F1-4A33-9C0A-D729ABE8F4E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0858EB9B-3A29-4B20-A23B-E7F078BB34D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BCBC3A3D-47AF-4FBF-80B7-BF768C0C2E49}"/>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5558E9E4-721A-435E-AC4F-4BAE01CE7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30837975-2E18-4343-8935-412E021097A4}"/>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BC5D7A5-3851-4164-998A-2444DE834B5A}"/>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79B78FB-68D6-437B-BF2B-2AA0B36BA263}"/>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53B5607A-D815-434B-ACA0-5972BD03C641}"/>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6FB55E5E-1563-43F1-92E5-A9AB7510CDE2}"/>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B25B443B-7135-4E00-BB07-644B3C0A02A8}"/>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F5A8DBA9-CBAA-47EE-8CB1-BE437BB09A93}"/>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23D6FDC-0DFC-4541-8D89-91584A0F5295}"/>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26F6567A-01D0-47B6-A95A-4FCB2D3A9A7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3F29F905-5C0C-4D3F-B993-DDA618995DCF}"/>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40864E2-80B6-4F01-B683-0AE736BC5B5A}"/>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5B1EA05-FAB5-4C3C-A2C0-8BFC8F01444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E8FABC0-68EC-4CA0-84C5-CD85A258A85E}"/>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39437A7-EF0F-4F7E-98DC-D99D46E46441}"/>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5D1823B-F9AC-4553-96BF-572DC068BED4}"/>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B08EB8D-225E-4037-84B4-338323EA13AF}"/>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DF677F1-1DF0-4630-8AFC-4234BAECCDB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EC5900C4-7ECC-41CD-8C63-089D2AA4C2DE}"/>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9DE4DE3D-4D97-40FB-ACCA-DF1853377566}"/>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01D401C0-1138-4C3D-AD52-B6E42244F49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D3B894B-4642-464E-AFF8-ABA29CCB4AC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C97A3947-55A6-483B-B08E-BDBBA541B136}"/>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D90077DA-988F-42E3-AFD7-3542B5266FCE}"/>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B631000D-8693-4B24-BE61-E5D857A21AB7}"/>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78B0D6FD-6F87-4D42-BCE8-E7FC16754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9208D7B5-5EEE-4372-98D5-2928235BC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B771AF2-2CEA-4302-B1B8-5948381C542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CF5DE20-31E8-497E-8E15-8231A2381E1C}"/>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8BAA48C-2351-48B0-881A-C0319028C1A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BD74DC4-152A-40C1-ABD0-D0E536D9C598}"/>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CCA536F-284B-420C-B79D-4E6836C0B88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C1A890B-0904-4791-AFF5-C085B728924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108DDD0-25C7-40E8-B6D4-E51A3F561494}"/>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A3BCBAB-0C99-4DD6-8693-850C5CF8ED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97019E0A-A7D7-4312-B5F2-2E5FD16FE6C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5EE13964-5D29-4EF9-ABDC-D302E0471D65}"/>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DFDA3B27-CAD4-4EB2-B5CF-DBBE29546E6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610B6A2-3DCA-4ED3-A815-E95D8EE41F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57C4C8D2-E885-4136-BCDB-1FAEC095409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F0E24D49-B17A-409B-8852-64D79CAD716D}"/>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E7D3F65-8898-45F1-9F3D-6EFB126D16FC}"/>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0DEA7A61-FB9C-45BD-9DC2-20509FF5FEFF}"/>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DFF618D9-69DD-4DCA-B00F-9548F4F3AD7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710F72A-7F52-4F8D-A481-419A99FB32B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4B2A2A93-7979-4496-BC57-B6C4937AB52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DEE26126-8F52-45C6-B816-03C38B28BE6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4447B36-EE48-4DB9-BB74-A6B2C49D01D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BA5A9F37-445A-47C3-B676-66D0F67FA7D9}"/>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66DE1569-9053-4C5B-A623-C54EBB27E91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7692D68C-D475-4AE0-ADE7-42ACF8A43B1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C4F8F08-3F33-4DC8-B8C6-FCFAC815D872}"/>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CB4A32FE-0C1C-4523-AAD0-AEAF71B41439}"/>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4F34355-2C8A-4115-A395-FB523AE0198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B7423C71-F848-44FD-B874-2B01D3AF5DDE}"/>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AB05A04-4336-485F-8E21-A0B7F1F0A8D2}"/>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D532CCDA-C26B-4204-BAD3-5E80D686FC9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2BAD075E-E654-4469-9E94-521CA0AB3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6D4499A7-81FC-4163-813E-393ACF0F1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3FB28390-E2B8-43F6-A43E-9707D465ECED}"/>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4720B34B-9C75-4FB5-9BE7-AF994CBE13E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5E875FC-D0C0-4126-90D7-E1F59B3A480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B5112FB-6F03-456F-9456-D77A306437F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166F48F-B70C-4D21-A90B-5C8861251AB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47E3534-A25C-4660-8B4A-57B7B0DF829E}"/>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2485969-7260-4662-AC23-71A9DF3110B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1A2F3B7-5804-40C5-9F86-AA95FF01DBBB}"/>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F58631F-FD7D-4DE7-BF66-66412F9C44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5A5A290-D086-4DF8-AC42-CC78241341D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74869F85-CAF8-4375-BDE7-8AD8BD99CBF7}"/>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EAA07D30-F524-494E-BF78-0F7E331A6B5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B33A04A-A40D-4097-8B52-31137E54BA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E7B18073-8E3F-438D-8061-6A370FCB1B6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C9A8391C-8A53-448F-8FFE-9C18CC8A29F6}"/>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919075C-6DA5-4AFC-8343-0D975F76463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A60582A8-D3B3-4D54-B549-D0A4A7262492}"/>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86DA9DD-D960-40FE-B3A9-A0D96B6B067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FD91B15B-30D8-4DBE-B0A2-E266843219B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E22979D3-0519-4BD9-81D0-37442DEF6A12}"/>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C94DAEA0-4CE1-4535-A741-E6AF67B59BB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30A3FE2-4633-4472-AF44-00440A42DBE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0B072B8-81EC-49E5-B4A6-1C331413E110}"/>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53E4A951-5EB6-40BB-8E23-A9D4E705C6B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BFA0A15-9E1C-4917-B3BF-2F9464E6663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591CF3E0-AB2D-496D-8840-938308F091A0}"/>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4C34B8D5-F561-43FD-83A7-992F04C1991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5FCBA06-3475-4CE7-9D97-5E82989761B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3D3E2BC4-9FFD-402B-A4A4-6A296A867A95}"/>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2704A308-8546-40E5-AD04-10B3FBD17981}"/>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BEDB3C9-485D-45BF-A063-E53F210CDF3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6B287500-5E59-46A1-BE7F-2A59B7B3A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6D25E988-B632-4BD7-96F2-37A2C1D45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D55897CD-D7E8-4554-9F9A-741F711DE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48B74835-4116-4D4E-B3A4-2DAC5DFE1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2E3D421A-D72A-4DCD-BDF6-CB9068071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39295756-A01F-4427-8CC0-4E6C304EB89E}"/>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8F0DDF40-A464-403D-A9E6-892E4F04356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057A0BA-89E4-40C6-A89D-2F14CB4E18D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163F561F-1235-4EB0-98EB-1DB995F2ADE8}"/>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616596F7-1A95-4541-9E80-295DFC2B279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FD6F518A-19AC-4912-A8FE-5390066ED4F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FE53535B-1EC0-4202-937E-4B7513951DC1}"/>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1290001-A983-4F36-B1F1-E67C1725FF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DEA4ED1D-D5A5-481E-8C8E-FBE4080E9E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E3ABAC3-3D4B-4AB3-A874-FBE890DA7C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5CE3B53-6E90-4542-9FAA-FBAC352917B3}"/>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EAF5BE10-2449-49B4-8ECC-76E5647E890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A1372FF-1701-4C4A-A25C-5D6622ADD8BE}"/>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54E127F-B31D-44A7-A172-298E74585B95}"/>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A47BF8A-FDED-49DD-8B85-844AE361BE43}"/>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E2F9EB4-3A1F-48C4-B557-B3DA2A7483E4}"/>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75B00E2-35D0-4852-9192-D434CDC07A24}"/>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15CD250-4CE7-41F7-9495-5B2B3EC65F9D}"/>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72A58B3-4248-411D-99C6-5EB6F16DFE9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9672C4F4-400B-4581-9BD1-6D13155587CC}"/>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C15B1DF3-AF6B-4EE0-BD00-13AA713A6F06}"/>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0D3FA922-1515-46E8-867C-602B6C921C7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E1207D4-4ED1-4F96-9767-7D9CC8832FB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DC216C94-E48A-4D10-87D3-5EB7AE35D05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B6368102-E8ED-4C45-AC36-2E4A9DC408F9}"/>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Marbury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A316E987-07E8-4D0E-BC0D-CE61655E5D97}"/>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2EE635ED-1F27-4FAE-98C5-E0AB73E9FAF3}"/>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3145E6EF-FCE9-4231-A8F7-8888B5645A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B6BC025-4F91-475B-A018-0E91D2CC30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E149B5C0-32C4-4779-AF31-91E89C081C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86C98B42-B48E-4810-9F5D-5E5FAB5C124B}"/>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4B012AA2-2DF3-42C2-9784-74A4008455F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0A59A227-8370-47CF-BDC6-9A165A0A0DB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23330145-8D89-41B2-B171-ACC5EA65544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23C0CE9F-B196-4A84-84E2-9D2280566C74}"/>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5D42B300-515F-43C2-82CC-4516A9B2F520}"/>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B4B6EA9-D0A3-4150-8C2B-218C2E864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6CB8514F-F3EB-4397-857F-5929CEC307EF}"/>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D6D28DDA0D00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0.32057183908045983</v>
          </cell>
          <cell r="C89">
            <v>0.10378735632183907</v>
          </cell>
          <cell r="D89">
            <v>0.31460632183908049</v>
          </cell>
          <cell r="E89">
            <v>0.40802011494252871</v>
          </cell>
        </row>
        <row r="90">
          <cell r="A90">
            <v>0.67942816091954017</v>
          </cell>
          <cell r="C90">
            <v>0.89621264367816089</v>
          </cell>
          <cell r="D90">
            <v>0.68539367816091956</v>
          </cell>
          <cell r="E90">
            <v>0.59197988505747134</v>
          </cell>
        </row>
        <row r="96">
          <cell r="C96" t="str">
            <v>0-4</v>
          </cell>
          <cell r="E96">
            <v>4.7482758620689645E-2</v>
          </cell>
        </row>
        <row r="97">
          <cell r="C97" t="str">
            <v>5-17</v>
          </cell>
          <cell r="E97">
            <v>0.15370689655172415</v>
          </cell>
        </row>
        <row r="98">
          <cell r="C98" t="str">
            <v>18-24</v>
          </cell>
          <cell r="E98">
            <v>6.0956896551724128E-2</v>
          </cell>
        </row>
        <row r="99">
          <cell r="C99" t="str">
            <v>25-34</v>
          </cell>
          <cell r="E99">
            <v>9.9117816091954011E-2</v>
          </cell>
        </row>
        <row r="100">
          <cell r="C100" t="str">
            <v>35-49</v>
          </cell>
          <cell r="E100">
            <v>0.18170977011494252</v>
          </cell>
        </row>
        <row r="101">
          <cell r="C101" t="str">
            <v>50-64</v>
          </cell>
          <cell r="E101">
            <v>0.22789367816091952</v>
          </cell>
        </row>
        <row r="102">
          <cell r="C102" t="str">
            <v>65-74</v>
          </cell>
          <cell r="E102">
            <v>0.12637643678160917</v>
          </cell>
        </row>
        <row r="103">
          <cell r="C103" t="str">
            <v>75 plus</v>
          </cell>
          <cell r="E103">
            <v>0.10324137931034481</v>
          </cell>
        </row>
        <row r="115">
          <cell r="C115" t="str">
            <v>Couple - no children</v>
          </cell>
          <cell r="D115">
            <v>0.34275574712643675</v>
          </cell>
        </row>
        <row r="116">
          <cell r="C116" t="str">
            <v>Couple with children</v>
          </cell>
          <cell r="D116">
            <v>0.18976436781609193</v>
          </cell>
        </row>
        <row r="117">
          <cell r="C117" t="str">
            <v>Lone parent</v>
          </cell>
          <cell r="D117">
            <v>2.435057471264368E-2</v>
          </cell>
        </row>
        <row r="118">
          <cell r="C118" t="str">
            <v>Single person - no children</v>
          </cell>
          <cell r="D118">
            <v>0.13766091954022991</v>
          </cell>
        </row>
        <row r="119">
          <cell r="C119" t="str">
            <v>Other: two or more adults</v>
          </cell>
          <cell r="D119">
            <v>0.3057155172413793</v>
          </cell>
        </row>
        <row r="128">
          <cell r="D128">
            <v>0.74183620689655172</v>
          </cell>
          <cell r="L128" t="str">
            <v>0 
Index: 102</v>
          </cell>
        </row>
        <row r="129">
          <cell r="D129">
            <v>0.11958333333333332</v>
          </cell>
          <cell r="L129" t="str">
            <v>1 
Index: 95</v>
          </cell>
        </row>
        <row r="130">
          <cell r="D130">
            <v>0.10397413793103451</v>
          </cell>
          <cell r="L130" t="str">
            <v>2 
Index: 98</v>
          </cell>
        </row>
        <row r="131">
          <cell r="D131">
            <v>3.4772988505747129E-2</v>
          </cell>
          <cell r="L131" t="str">
            <v>3+ 
Index: 87</v>
          </cell>
        </row>
        <row r="137">
          <cell r="D137">
            <v>0.16293678160919539</v>
          </cell>
        </row>
        <row r="138">
          <cell r="D138">
            <v>0.41097413793103443</v>
          </cell>
        </row>
        <row r="139">
          <cell r="D139">
            <v>0.34829885057471266</v>
          </cell>
        </row>
        <row r="140">
          <cell r="D140">
            <v>7.8135057471264369E-2</v>
          </cell>
        </row>
        <row r="146">
          <cell r="D146">
            <v>0.13234482758620689</v>
          </cell>
          <cell r="L146" t="str">
            <v>&lt;20k 
Index: 79</v>
          </cell>
        </row>
        <row r="147">
          <cell r="D147">
            <v>0.28775574712643676</v>
          </cell>
          <cell r="L147" t="str">
            <v>20k - 40k 
Index: 91</v>
          </cell>
        </row>
        <row r="148">
          <cell r="D148">
            <v>0.21439942528735628</v>
          </cell>
          <cell r="L148" t="str">
            <v>40k - 60k 
Index: 101</v>
          </cell>
        </row>
        <row r="149">
          <cell r="D149">
            <v>0.14772988505747126</v>
          </cell>
          <cell r="L149" t="str">
            <v>60k - 80k 
Index: 106</v>
          </cell>
        </row>
        <row r="150">
          <cell r="D150">
            <v>8.7908045977011504E-2</v>
          </cell>
          <cell r="L150" t="str">
            <v>80k - 100k 
Index: 120</v>
          </cell>
        </row>
        <row r="151">
          <cell r="D151">
            <v>0.1297471264367816</v>
          </cell>
          <cell r="L151" t="str">
            <v>100k+ 
Index: 141</v>
          </cell>
        </row>
      </sheetData>
      <sheetData sheetId="4"/>
      <sheetData sheetId="5"/>
      <sheetData sheetId="6">
        <row r="48">
          <cell r="F48" t="str">
            <v>Capped Index</v>
          </cell>
        </row>
        <row r="49">
          <cell r="E49">
            <v>0</v>
          </cell>
          <cell r="F49">
            <v>0</v>
          </cell>
          <cell r="G49">
            <v>1.1000000000000001</v>
          </cell>
        </row>
        <row r="50">
          <cell r="E50">
            <v>2.8735632183908046E-2</v>
          </cell>
          <cell r="F50">
            <v>76.568507602990366</v>
          </cell>
          <cell r="G50">
            <v>1.2</v>
          </cell>
        </row>
        <row r="51">
          <cell r="E51">
            <v>0</v>
          </cell>
          <cell r="F51">
            <v>0</v>
          </cell>
          <cell r="G51">
            <v>1.3</v>
          </cell>
        </row>
        <row r="52">
          <cell r="E52">
            <v>2.8735632183908046E-2</v>
          </cell>
          <cell r="F52">
            <v>58.751327271995571</v>
          </cell>
          <cell r="G52">
            <v>1.4</v>
          </cell>
        </row>
        <row r="53">
          <cell r="E53">
            <v>4.8850574712643681E-2</v>
          </cell>
          <cell r="F53">
            <v>143.07262842344261</v>
          </cell>
          <cell r="G53">
            <v>1.5</v>
          </cell>
        </row>
        <row r="54">
          <cell r="E54">
            <v>0</v>
          </cell>
          <cell r="F54">
            <v>0</v>
          </cell>
          <cell r="G54">
            <v>2.6</v>
          </cell>
        </row>
        <row r="55">
          <cell r="E55">
            <v>0</v>
          </cell>
          <cell r="F55">
            <v>0</v>
          </cell>
          <cell r="G55">
            <v>2.7</v>
          </cell>
        </row>
        <row r="56">
          <cell r="E56">
            <v>0</v>
          </cell>
          <cell r="F56">
            <v>0</v>
          </cell>
          <cell r="G56">
            <v>2.8</v>
          </cell>
        </row>
        <row r="57">
          <cell r="E57">
            <v>3.7356321839080463E-2</v>
          </cell>
          <cell r="F57">
            <v>75.013035738446092</v>
          </cell>
          <cell r="G57">
            <v>2.9</v>
          </cell>
        </row>
        <row r="58">
          <cell r="E58">
            <v>1.4367816091954023E-2</v>
          </cell>
          <cell r="F58">
            <v>41.646368491966307</v>
          </cell>
          <cell r="G58">
            <v>2.1</v>
          </cell>
        </row>
        <row r="59">
          <cell r="E59">
            <v>8.6206896551724137E-3</v>
          </cell>
          <cell r="F59">
            <v>49.298006364049613</v>
          </cell>
          <cell r="G59">
            <v>2.11</v>
          </cell>
        </row>
        <row r="60">
          <cell r="E60">
            <v>5.7471264367816091E-3</v>
          </cell>
          <cell r="F60">
            <v>32.210214567872946</v>
          </cell>
          <cell r="G60">
            <v>2.12</v>
          </cell>
        </row>
        <row r="61">
          <cell r="E61">
            <v>0</v>
          </cell>
          <cell r="F61">
            <v>0</v>
          </cell>
          <cell r="G61">
            <v>2.13</v>
          </cell>
        </row>
        <row r="62">
          <cell r="E62">
            <v>4.3103448275862072E-2</v>
          </cell>
          <cell r="F62">
            <v>107.21347222849913</v>
          </cell>
          <cell r="G62">
            <v>3.14</v>
          </cell>
        </row>
        <row r="63">
          <cell r="E63">
            <v>8.6206896551724137E-3</v>
          </cell>
          <cell r="F63">
            <v>19.488714546836171</v>
          </cell>
          <cell r="G63">
            <v>3.15</v>
          </cell>
        </row>
        <row r="64">
          <cell r="E64">
            <v>5.1724137931034482E-2</v>
          </cell>
          <cell r="F64">
            <v>83.93728531202548</v>
          </cell>
          <cell r="G64">
            <v>3.16</v>
          </cell>
        </row>
        <row r="65">
          <cell r="E65">
            <v>8.9080459770114945E-2</v>
          </cell>
          <cell r="F65">
            <v>122.77512750523793</v>
          </cell>
          <cell r="G65">
            <v>3.17</v>
          </cell>
        </row>
        <row r="66">
          <cell r="E66">
            <v>0</v>
          </cell>
          <cell r="F66">
            <v>0</v>
          </cell>
          <cell r="G66">
            <v>3.18</v>
          </cell>
        </row>
        <row r="67">
          <cell r="E67">
            <v>0.1</v>
          </cell>
          <cell r="F67">
            <v>174.3590450296503</v>
          </cell>
          <cell r="G67">
            <v>4.1900000000000004</v>
          </cell>
        </row>
        <row r="68">
          <cell r="E68">
            <v>8.9080459770114945E-2</v>
          </cell>
          <cell r="F68">
            <v>120.28555715027582</v>
          </cell>
          <cell r="G68">
            <v>4.2</v>
          </cell>
        </row>
        <row r="69">
          <cell r="E69">
            <v>1.4367816091954023E-2</v>
          </cell>
          <cell r="F69">
            <v>80.317996377363599</v>
          </cell>
          <cell r="G69">
            <v>4.21</v>
          </cell>
        </row>
        <row r="70">
          <cell r="E70">
            <v>0</v>
          </cell>
          <cell r="F70">
            <v>0</v>
          </cell>
          <cell r="G70">
            <v>4.22</v>
          </cell>
        </row>
        <row r="71">
          <cell r="E71">
            <v>2.0114942528735632E-2</v>
          </cell>
          <cell r="F71">
            <v>48.034153731564537</v>
          </cell>
          <cell r="G71">
            <v>4.2300000000000004</v>
          </cell>
        </row>
        <row r="72">
          <cell r="E72">
            <v>0.1</v>
          </cell>
          <cell r="F72">
            <v>200</v>
          </cell>
          <cell r="G72">
            <v>4.24</v>
          </cell>
        </row>
        <row r="73">
          <cell r="E73">
            <v>3.4482758620689655E-2</v>
          </cell>
          <cell r="F73">
            <v>61.687855259362188</v>
          </cell>
          <cell r="G73">
            <v>4.25</v>
          </cell>
        </row>
      </sheetData>
      <sheetData sheetId="7">
        <row r="19">
          <cell r="A19">
            <v>94.660151429433128</v>
          </cell>
        </row>
        <row r="20">
          <cell r="A20">
            <v>93.804318214737421</v>
          </cell>
        </row>
        <row r="21">
          <cell r="A21">
            <v>99.683380434236938</v>
          </cell>
        </row>
        <row r="22">
          <cell r="A22">
            <v>91.502203476582892</v>
          </cell>
        </row>
        <row r="23">
          <cell r="A23">
            <v>95.810389442654198</v>
          </cell>
        </row>
        <row r="24">
          <cell r="A24">
            <v>90.15015609840971</v>
          </cell>
        </row>
        <row r="25">
          <cell r="A25">
            <v>87.39087220982961</v>
          </cell>
        </row>
        <row r="26">
          <cell r="A26">
            <v>99.841094935658376</v>
          </cell>
        </row>
        <row r="27">
          <cell r="A27">
            <v>85.821037674466865</v>
          </cell>
        </row>
        <row r="28">
          <cell r="A28">
            <v>94.963309985063177</v>
          </cell>
        </row>
        <row r="29">
          <cell r="A29">
            <v>93.658334653780756</v>
          </cell>
        </row>
        <row r="30">
          <cell r="A30">
            <v>100.0128025162665</v>
          </cell>
        </row>
        <row r="31">
          <cell r="A31">
            <v>99.877947777947284</v>
          </cell>
        </row>
        <row r="32">
          <cell r="A32">
            <v>80.494087723868404</v>
          </cell>
        </row>
        <row r="33">
          <cell r="A33">
            <v>98.014331681110775</v>
          </cell>
        </row>
        <row r="34">
          <cell r="A34">
            <v>93.978322331768382</v>
          </cell>
        </row>
        <row r="35">
          <cell r="A35">
            <v>101.04753058829463</v>
          </cell>
        </row>
        <row r="36">
          <cell r="A36">
            <v>103.44052755373052</v>
          </cell>
        </row>
        <row r="37">
          <cell r="A37">
            <v>96.461789363708178</v>
          </cell>
        </row>
        <row r="38">
          <cell r="A38">
            <v>107.76348449154436</v>
          </cell>
        </row>
        <row r="39">
          <cell r="A39">
            <v>113.56060330394951</v>
          </cell>
        </row>
        <row r="40">
          <cell r="A40">
            <v>0</v>
          </cell>
        </row>
        <row r="41">
          <cell r="A41">
            <v>102.78561660230976</v>
          </cell>
        </row>
        <row r="42">
          <cell r="A42">
            <v>105.03921426030178</v>
          </cell>
        </row>
        <row r="43">
          <cell r="A43">
            <v>99.45959486218355</v>
          </cell>
        </row>
        <row r="44">
          <cell r="A44">
            <v>91.074405931736919</v>
          </cell>
        </row>
        <row r="45">
          <cell r="A45">
            <v>96.5784256302926</v>
          </cell>
        </row>
        <row r="46">
          <cell r="A46">
            <v>100.00000000000003</v>
          </cell>
        </row>
        <row r="47">
          <cell r="A47">
            <v>90.764871215636759</v>
          </cell>
        </row>
        <row r="48">
          <cell r="A48">
            <v>92.672881191588914</v>
          </cell>
        </row>
        <row r="49">
          <cell r="A49">
            <v>79.552011289704879</v>
          </cell>
        </row>
        <row r="50">
          <cell r="A50">
            <v>86.5770360148816</v>
          </cell>
        </row>
        <row r="51">
          <cell r="A51">
            <v>99.396135856322417</v>
          </cell>
        </row>
        <row r="52">
          <cell r="A52">
            <v>90.420861719788348</v>
          </cell>
        </row>
        <row r="53">
          <cell r="A53">
            <v>95.618722370397421</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54.767199945404734</v>
          </cell>
        </row>
        <row r="14">
          <cell r="K14">
            <v>38.308808106445369</v>
          </cell>
        </row>
        <row r="15">
          <cell r="K15">
            <v>87.91618657271863</v>
          </cell>
        </row>
        <row r="16">
          <cell r="K16">
            <v>154.27120919540229</v>
          </cell>
        </row>
        <row r="17">
          <cell r="K17">
            <v>0</v>
          </cell>
        </row>
        <row r="24">
          <cell r="A24" t="str">
            <v>Health Challenges</v>
          </cell>
          <cell r="B24">
            <v>0.10632183908045977</v>
          </cell>
          <cell r="C24">
            <v>0.19413415180335644</v>
          </cell>
        </row>
        <row r="25">
          <cell r="A25" t="str">
            <v>At Risk</v>
          </cell>
          <cell r="B25">
            <v>6.6091954022988508E-2</v>
          </cell>
          <cell r="C25">
            <v>0.17252417208946966</v>
          </cell>
        </row>
        <row r="26">
          <cell r="A26" t="str">
            <v>Caution</v>
          </cell>
          <cell r="B26">
            <v>0.19252873563218389</v>
          </cell>
          <cell r="C26">
            <v>0.2189912269146666</v>
          </cell>
        </row>
        <row r="27">
          <cell r="A27" t="str">
            <v>Healthy</v>
          </cell>
          <cell r="B27">
            <v>0.63505747126436785</v>
          </cell>
          <cell r="C27">
            <v>0.41165002502832154</v>
          </cell>
        </row>
      </sheetData>
      <sheetData sheetId="9">
        <row r="14">
          <cell r="K14">
            <v>0</v>
          </cell>
        </row>
        <row r="15">
          <cell r="K15">
            <v>76.568507602990366</v>
          </cell>
        </row>
        <row r="16">
          <cell r="K16">
            <v>0</v>
          </cell>
        </row>
        <row r="17">
          <cell r="K17">
            <v>58.751327271995571</v>
          </cell>
        </row>
        <row r="18">
          <cell r="K18">
            <v>143.07262842344261</v>
          </cell>
        </row>
        <row r="21">
          <cell r="K21">
            <v>0</v>
          </cell>
        </row>
        <row r="22">
          <cell r="K22">
            <v>0</v>
          </cell>
        </row>
        <row r="23">
          <cell r="K23">
            <v>0</v>
          </cell>
        </row>
        <row r="24">
          <cell r="K24">
            <v>75.013035738446092</v>
          </cell>
        </row>
        <row r="25">
          <cell r="K25">
            <v>41.646368491966307</v>
          </cell>
        </row>
        <row r="26">
          <cell r="K26">
            <v>49.298006364049613</v>
          </cell>
        </row>
        <row r="27">
          <cell r="K27">
            <v>32.210214567872946</v>
          </cell>
        </row>
        <row r="28">
          <cell r="K28">
            <v>0</v>
          </cell>
        </row>
        <row r="31">
          <cell r="K31">
            <v>107.21347222849913</v>
          </cell>
        </row>
        <row r="32">
          <cell r="K32">
            <v>19.488714546836171</v>
          </cell>
        </row>
        <row r="33">
          <cell r="K33">
            <v>83.93728531202548</v>
          </cell>
        </row>
        <row r="34">
          <cell r="K34">
            <v>122.77512750523793</v>
          </cell>
        </row>
        <row r="35">
          <cell r="K35">
            <v>0</v>
          </cell>
        </row>
        <row r="38">
          <cell r="K38">
            <v>174.3590450296503</v>
          </cell>
        </row>
        <row r="39">
          <cell r="K39">
            <v>120.28555715027582</v>
          </cell>
        </row>
        <row r="40">
          <cell r="K40">
            <v>80.317996377363599</v>
          </cell>
        </row>
        <row r="41">
          <cell r="K41">
            <v>0</v>
          </cell>
        </row>
        <row r="42">
          <cell r="K42">
            <v>48.034153731564537</v>
          </cell>
        </row>
        <row r="43">
          <cell r="K43">
            <v>300.52960168440313</v>
          </cell>
        </row>
        <row r="44">
          <cell r="K44">
            <v>61.687855259362188</v>
          </cell>
        </row>
        <row r="47">
          <cell r="K47">
            <v>0</v>
          </cell>
        </row>
        <row r="48">
          <cell r="K48">
            <v>0</v>
          </cell>
        </row>
        <row r="49">
          <cell r="K49">
            <v>0</v>
          </cell>
        </row>
      </sheetData>
      <sheetData sheetId="10">
        <row r="13">
          <cell r="V13">
            <v>300.52960168440313</v>
          </cell>
        </row>
        <row r="14">
          <cell r="V14">
            <v>174.3590450296503</v>
          </cell>
        </row>
        <row r="15">
          <cell r="V15">
            <v>143.07262842344261</v>
          </cell>
        </row>
        <row r="16">
          <cell r="V16">
            <v>122.77512750523793</v>
          </cell>
        </row>
        <row r="17">
          <cell r="V17">
            <v>120.28555715027582</v>
          </cell>
        </row>
        <row r="18">
          <cell r="V18">
            <v>107.21347222849913</v>
          </cell>
        </row>
        <row r="19">
          <cell r="V19">
            <v>83.93728531202548</v>
          </cell>
        </row>
        <row r="20">
          <cell r="V20">
            <v>80.317996377363599</v>
          </cell>
        </row>
        <row r="21">
          <cell r="V21">
            <v>76.568507602990366</v>
          </cell>
        </row>
        <row r="22">
          <cell r="V22">
            <v>75.013035738446092</v>
          </cell>
        </row>
        <row r="23">
          <cell r="V23">
            <v>61.687855259362188</v>
          </cell>
        </row>
        <row r="24">
          <cell r="V24">
            <v>58.751327271995571</v>
          </cell>
        </row>
        <row r="25">
          <cell r="V25">
            <v>49.298006364049613</v>
          </cell>
        </row>
        <row r="26">
          <cell r="V26">
            <v>48.034153731564537</v>
          </cell>
        </row>
        <row r="27">
          <cell r="V27">
            <v>41.646368491966307</v>
          </cell>
        </row>
        <row r="28">
          <cell r="V28">
            <v>32.210214567872946</v>
          </cell>
        </row>
        <row r="29">
          <cell r="V29">
            <v>19.488714546836171</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9D8D7-8B1E-4AA3-AC6A-512981AD58BF}">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74278-0CC1-4840-AAE3-87E2F2F5AC0E}">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11791-F1FF-4085-8B8A-FA4928856A98}">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0%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0%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6%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24%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27%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34% never do moderate intensity sports, which are 22% below and 11%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15% below the base average, with white bread being eaten by about 26%, which is 13%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28.8%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EE690-C2C7-4971-84F4-16448706CECF}">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0% below the base average.</v>
      </c>
    </row>
    <row r="5" spans="1:2">
      <c r="A5" s="1" t="s">
        <v>49</v>
      </c>
      <c r="B5" s="1" t="str">
        <f>"• Incidents of "&amp;A55&amp;" are "&amp;TEXT(B55,"0%")&amp;" "&amp;C55&amp;" in this profile than in the base."</f>
        <v>• Incidents of High blood pressure are 0% below in this profile than in the base.</v>
      </c>
    </row>
    <row r="6" spans="1:2">
      <c r="A6" s="55" t="s">
        <v>50</v>
      </c>
      <c r="B6" s="54" t="str">
        <f>"• Approximately "&amp;TEXT(B68,"0%")&amp;" "&amp;A68&amp;". This is "&amp;TEXT(C68,"0%")&amp;" "&amp;D68&amp;" the base."</f>
        <v>• Approximately 19% Does not enjoy general happiness. This is 6%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24% below the base average.</v>
      </c>
    </row>
    <row r="10" spans="1:2">
      <c r="A10" s="1" t="s">
        <v>51</v>
      </c>
      <c r="B10" s="48" t="str">
        <f>"• Circa "&amp;TEXT(D81,"0%")&amp;" smoke 20+ cigarettes per day, which is "&amp;TEXT(ABS(I81/100),"0%")&amp;" "&amp;J81&amp;" the base."</f>
        <v>• Circa 2% smoke 20+ cigarettes per day, which is 27%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34% never do moderate intensity sports, which are 22% below and 11%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15% below the base average, with white bread being eaten by about 26%, which is 13%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28.8%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1.8801724137931033E-2</v>
      </c>
      <c r="E27" s="63">
        <f>RANK('Data - Overview'!$D27,'Data - Overview'!$D$27:$D$31)</f>
        <v>3</v>
      </c>
      <c r="F27" s="62">
        <f>INDEX('Data - Knowledge'!$G:$G,MATCH('Data - Overview'!$A27,'Data - Knowledge'!$A:$A,0))</f>
        <v>1.8861443157352491E-2</v>
      </c>
      <c r="G27" s="64">
        <f>INDEX('Data - Knowledge'!$J:$J,MATCH('Data - Overview'!$A27,'Data - Knowledge'!$A:$A,0))</f>
        <v>99.683380434236938</v>
      </c>
      <c r="H27" s="64">
        <f>RANK('Data - Overview'!$G27,'Data - Overview'!$G$27:$G$31)</f>
        <v>1</v>
      </c>
      <c r="I27" s="65">
        <f>G27-100</f>
        <v>-0.31661956576306238</v>
      </c>
      <c r="J27" s="65" t="str">
        <f>IF(I27&gt;0,"above","below")</f>
        <v>below</v>
      </c>
      <c r="K27" s="66" t="str">
        <f>"" &amp;TEXT('Data - Overview'!$C27,"0")&amp;" "</f>
        <v xml:space="preserve">Coronary heart disease </v>
      </c>
      <c r="L27" s="67" t="str">
        <f>"Index: "&amp;TEXT('Data - Overview'!$G27,"0")&amp;""</f>
        <v>Index: 100</v>
      </c>
      <c r="M27" s="61" t="str">
        <f>'Data - Overview'!$K27&amp;CHAR(10)&amp;'Data - Overview'!$L27</f>
        <v>Coronary heart disease 
Index: 100</v>
      </c>
      <c r="N27" s="61">
        <v>1</v>
      </c>
    </row>
    <row r="28" spans="1:14">
      <c r="A28" s="1" t="s">
        <v>71</v>
      </c>
      <c r="B28" s="1" t="str">
        <f>INDEX('Data - Knowledge'!$D:$D,MATCH('Data - Overview'!$A28,'Data - Knowledge'!$A:$A,0))</f>
        <v>Asthma</v>
      </c>
      <c r="C28" s="1" t="s">
        <v>72</v>
      </c>
      <c r="D28" s="68">
        <f>INDEX('Data - Knowledge'!$E:$E,MATCH('Data - Overview'!$A28,'Data - Knowledge'!$A:$A,0))</f>
        <v>0.1234971264367816</v>
      </c>
      <c r="E28" s="69">
        <f>RANK('Data - Overview'!$D28,'Data - Overview'!$D$27:$D$31)</f>
        <v>2</v>
      </c>
      <c r="F28" s="68">
        <f>INDEX('Data - Knowledge'!$G:$G,MATCH('Data - Overview'!$A28,'Data - Knowledge'!$A:$A,0))</f>
        <v>0.13046368991797541</v>
      </c>
      <c r="G28" s="70">
        <f>INDEX('Data - Knowledge'!$J:$J,MATCH('Data - Overview'!$A28,'Data - Knowledge'!$A:$A,0))</f>
        <v>94.660151429433128</v>
      </c>
      <c r="H28" s="70">
        <f>RANK('Data - Overview'!$G28,'Data - Overview'!$G$27:$G$31)</f>
        <v>3</v>
      </c>
      <c r="I28" s="71">
        <f>G28-100</f>
        <v>-5.3398485705668719</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7.8275862068965512E-3</v>
      </c>
      <c r="E29" s="74">
        <f>RANK('Data - Overview'!$D29,'Data - Overview'!$D$27:$D$31)</f>
        <v>4</v>
      </c>
      <c r="F29" s="73">
        <f>INDEX('Data - Knowledge'!$G:$G,MATCH('Data - Overview'!$A29,'Data - Knowledge'!$A:$A,0))</f>
        <v>9.1208244726518652E-3</v>
      </c>
      <c r="G29" s="75">
        <f>INDEX('Data - Knowledge'!$J:$J,MATCH('Data - Overview'!$A29,'Data - Knowledge'!$A:$A,0))</f>
        <v>85.821037674466865</v>
      </c>
      <c r="H29" s="75">
        <f>RANK('Data - Overview'!$G29,'Data - Overview'!$G$27:$G$31)</f>
        <v>5</v>
      </c>
      <c r="I29" s="75">
        <f>G29-100</f>
        <v>-14.178962325533135</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4.5143678160919545E-3</v>
      </c>
      <c r="E30" s="69">
        <f>RANK('Data - Overview'!$D30,'Data - Overview'!$D$27:$D$31)</f>
        <v>5</v>
      </c>
      <c r="F30" s="68">
        <f>INDEX('Data - Knowledge'!$G:$G,MATCH('Data - Overview'!$A30,'Data - Knowledge'!$A:$A,0))</f>
        <v>5.1657200597022817E-3</v>
      </c>
      <c r="G30" s="70">
        <f>INDEX('Data - Knowledge'!$J:$J,MATCH('Data - Overview'!$A30,'Data - Knowledge'!$A:$A,0))</f>
        <v>87.39087220982961</v>
      </c>
      <c r="H30" s="70">
        <f>RANK('Data - Overview'!$G30,'Data - Overview'!$G$27:$G$31)</f>
        <v>4</v>
      </c>
      <c r="I30" s="71">
        <f>G30-100</f>
        <v>-12.60912779017039</v>
      </c>
      <c r="J30" s="71" t="str">
        <f>IF(I30&gt;0,"above","below")</f>
        <v>below</v>
      </c>
      <c r="K30" s="1" t="str">
        <f>"" &amp;TEXT('Data - Overview'!$C30,"0")&amp;" "</f>
        <v xml:space="preserve">Emphysema </v>
      </c>
      <c r="L30" s="1" t="str">
        <f>"Index: "&amp;TEXT('Data - Overview'!$G30,"0")&amp;""</f>
        <v>Index: 87</v>
      </c>
      <c r="M30" s="1" t="str">
        <f>'Data - Overview'!$K30&amp;CHAR(10)&amp;'Data - Overview'!$L30</f>
        <v>Emphysema 
Index: 87</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0.16871551724137929</v>
      </c>
      <c r="E31" s="79">
        <f>RANK('Data - Overview'!$D31,'Data - Overview'!$D$27:$D$31)</f>
        <v>1</v>
      </c>
      <c r="F31" s="78">
        <f>INDEX('Data - Knowledge'!$G:$G,MATCH('Data - Overview'!$A31,'Data - Knowledge'!$A:$A,0))</f>
        <v>0.17390801622000024</v>
      </c>
      <c r="G31" s="80">
        <f>INDEX('Data - Knowledge'!$J:$J,MATCH('Data - Overview'!$A31,'Data - Knowledge'!$A:$A,0))</f>
        <v>97.014226778337658</v>
      </c>
      <c r="H31" s="81">
        <f>RANK('Data - Overview'!$G31,'Data - Overview'!$G$27:$G$31)</f>
        <v>2</v>
      </c>
      <c r="I31" s="80">
        <f>G31-100</f>
        <v>-2.9857732216623418</v>
      </c>
      <c r="J31" s="80" t="str">
        <f>IF(I31&gt;0,"above","below")</f>
        <v>below</v>
      </c>
      <c r="K31" s="77" t="str">
        <f>"" &amp;TEXT('Data - Overview'!$C31,"0")&amp;" "</f>
        <v xml:space="preserve">Cholesterol (taking medication for) </v>
      </c>
      <c r="L31" s="57" t="str">
        <f>"Index: "&amp;TEXT('Data - Overview'!$G31,"0")&amp;""</f>
        <v>Index: 97</v>
      </c>
      <c r="M31" s="57" t="str">
        <f>'Data - Overview'!$K31&amp;CHAR(10)&amp;'Data - Overview'!$L31</f>
        <v>Cholesterol (taking medication for) 
Index: 97</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3.1661956576306237E-3</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0.17655747126436783</v>
      </c>
      <c r="E40" s="63">
        <f>RANK('Data - Overview'!$D40,'Data - Overview'!$D$40:$D$44)</f>
        <v>2</v>
      </c>
      <c r="F40" s="62">
        <f>INDEX('Data - Knowledge'!$G:$G,MATCH('Data - Overview'!$A40,'Data - Knowledge'!$A:$A,0))</f>
        <v>0.17653487035887408</v>
      </c>
      <c r="G40" s="64">
        <f>INDEX('Data - Knowledge'!$J:$J,MATCH('Data - Overview'!$A40,'Data - Knowledge'!$A:$A,0))</f>
        <v>100.0128025162665</v>
      </c>
      <c r="H40" s="64">
        <f>RANK('Data - Overview'!$G40,'Data - Overview'!$G$40:$G$44)</f>
        <v>1</v>
      </c>
      <c r="I40" s="64">
        <f>'Data - Overview'!$G40-100</f>
        <v>1.2802516266503972E-2</v>
      </c>
      <c r="J40" s="64" t="str">
        <f>IF(I27&gt;0,"above","below")</f>
        <v>below</v>
      </c>
      <c r="K40" s="61" t="str">
        <f>"" &amp;TEXT('Data - Overview'!$C40,"0")&amp;" "</f>
        <v xml:space="preserve">High blood pressure </v>
      </c>
      <c r="L40" s="61" t="str">
        <f>"Index: "&amp;TEXT('Data - Overview'!$G40,"0")&amp;""</f>
        <v>Index: 100</v>
      </c>
      <c r="M40" s="72" t="str">
        <f>'Data - Overview'!$K40&amp;CHAR(10)&amp;'Data - Overview'!$L40</f>
        <v>High blood pressure 
Index: 100</v>
      </c>
      <c r="N40" s="61">
        <v>1</v>
      </c>
    </row>
    <row r="41" spans="1:14">
      <c r="A41" s="1" t="s">
        <v>85</v>
      </c>
      <c r="B41" s="1" t="str">
        <f>INDEX('Data - Knowledge'!$D:$D,MATCH('Data - Overview'!$A41,'Data - Knowledge'!$A:$A,0))</f>
        <v>Stroke</v>
      </c>
      <c r="C41" s="1" t="s">
        <v>86</v>
      </c>
      <c r="D41" s="68">
        <f>INDEX('Data - Knowledge'!$E:$E,MATCH('Data - Overview'!$A41,'Data - Knowledge'!$A:$A,0))</f>
        <v>1.7982758620689657E-2</v>
      </c>
      <c r="E41" s="69">
        <f>RANK('Data - Overview'!$D41,'Data - Overview'!$D$40:$D$44)</f>
        <v>4</v>
      </c>
      <c r="F41" s="68">
        <f>INDEX('Data - Knowledge'!$G:$G,MATCH('Data - Overview'!$A41,'Data - Knowledge'!$A:$A,0))</f>
        <v>1.9947562376996131E-2</v>
      </c>
      <c r="G41" s="70">
        <f>INDEX('Data - Knowledge'!$J:$J,MATCH('Data - Overview'!$A41,'Data - Knowledge'!$A:$A,0))</f>
        <v>90.15015609840971</v>
      </c>
      <c r="H41" s="70">
        <f>RANK('Data - Overview'!$G41,'Data - Overview'!$G$40:$G$44)</f>
        <v>5</v>
      </c>
      <c r="I41" s="70">
        <f>'Data - Overview'!$G41-100</f>
        <v>-9.8498439015902903</v>
      </c>
      <c r="J41" s="70" t="str">
        <f>IF(I28&gt;0,"above","below")</f>
        <v>below</v>
      </c>
      <c r="K41" s="1" t="str">
        <f>"" &amp;TEXT('Data - Overview'!$C41,"0")&amp;" "</f>
        <v xml:space="preserve">Stroke </v>
      </c>
      <c r="L41" s="1" t="str">
        <f>"Index: "&amp;TEXT('Data - Overview'!$G41,"0")&amp;""</f>
        <v>Index: 90</v>
      </c>
      <c r="M41" s="1" t="str">
        <f>'Data - Overview'!$K41&amp;CHAR(10)&amp;'Data - Overview'!$L41</f>
        <v>Stroke 
Index: 90</v>
      </c>
      <c r="N41" s="1">
        <v>2</v>
      </c>
    </row>
    <row r="42" spans="1:14">
      <c r="A42" s="55" t="s">
        <v>87</v>
      </c>
      <c r="B42" s="72" t="str">
        <f>INDEX('Data - Knowledge'!$D:$D,MATCH('Data - Overview'!$A42,'Data - Knowledge'!$A:$A,0))</f>
        <v>BMI &gt; 30</v>
      </c>
      <c r="C42" s="72" t="s">
        <v>88</v>
      </c>
      <c r="D42" s="84">
        <f>INDEX('Data - Knowledge'!$E:$E,MATCH('Data - Overview'!$A42,'Data - Knowledge'!$A:$A,0))</f>
        <v>0.20209482758620687</v>
      </c>
      <c r="E42" s="85">
        <f>RANK('Data - Overview'!$D42,'Data - Overview'!$D$40:$D$44)</f>
        <v>1</v>
      </c>
      <c r="F42" s="84">
        <f>INDEX('Data - Knowledge'!$G:$G,MATCH('Data - Overview'!$A42,'Data - Knowledge'!$A:$A,0))</f>
        <v>0.21804121702835863</v>
      </c>
      <c r="G42" s="75">
        <f>INDEX('Data - Knowledge'!$J:$J,MATCH('Data - Overview'!$A42,'Data - Knowledge'!$A:$A,0))</f>
        <v>92.68652520863624</v>
      </c>
      <c r="H42" s="75">
        <f>RANK('Data - Overview'!$G42,'Data - Overview'!$G$40:$G$44)</f>
        <v>3</v>
      </c>
      <c r="I42" s="75">
        <f>'Data - Overview'!$G42-100</f>
        <v>-7.3134747913637597</v>
      </c>
      <c r="J42" s="75" t="str">
        <f>IF(I29&gt;0,"above","below")</f>
        <v>below</v>
      </c>
      <c r="K42" s="72" t="str">
        <f>"" &amp;TEXT('Data - Overview'!$C42,"0")&amp;" "</f>
        <v xml:space="preserve">BMI &gt; 30 </v>
      </c>
      <c r="L42" s="72" t="str">
        <f>"Index: "&amp;TEXT('Data - Overview'!$G42,"0")&amp;""</f>
        <v>Index: 93</v>
      </c>
      <c r="M42" s="72" t="str">
        <f>'Data - Overview'!$K42&amp;CHAR(10)&amp;'Data - Overview'!$L42</f>
        <v>BMI &gt; 30 
Index: 93</v>
      </c>
      <c r="N42" s="72">
        <v>3</v>
      </c>
    </row>
    <row r="43" spans="1:14">
      <c r="A43" s="86"/>
      <c r="B43" s="1" t="s">
        <v>89</v>
      </c>
      <c r="C43" s="1" t="s">
        <v>89</v>
      </c>
      <c r="D43" s="68">
        <f>SUM(D49:D51)</f>
        <v>6.3089080459770117E-2</v>
      </c>
      <c r="E43" s="69">
        <f>RANK('Data - Overview'!$D43,'Data - Overview'!$D$40:$D$44)</f>
        <v>3</v>
      </c>
      <c r="F43" s="68">
        <f>SUM(E49:E51)</f>
        <v>6.8436117238373256E-2</v>
      </c>
      <c r="G43" s="70">
        <f>D43/F43*100</f>
        <v>92.186820359812913</v>
      </c>
      <c r="H43" s="70">
        <f>RANK('Data - Overview'!$G43,'Data - Overview'!$G$40:$G$44)</f>
        <v>4</v>
      </c>
      <c r="I43" s="70">
        <f>'Data - Overview'!$G43-100</f>
        <v>-7.8131796401870872</v>
      </c>
      <c r="J43" s="70" t="str">
        <f>IF(I30&gt;0,"above","below")</f>
        <v>below</v>
      </c>
      <c r="K43" s="1" t="str">
        <f>"" &amp;TEXT('Data - Overview'!$C43,"0")&amp;" "</f>
        <v xml:space="preserve">Diabetes </v>
      </c>
      <c r="L43" s="1" t="str">
        <f>"Index: "&amp;TEXT('Data - Overview'!$G43,"0")&amp;""</f>
        <v>Index: 92</v>
      </c>
      <c r="M43" s="1" t="str">
        <f>'Data - Overview'!$K43&amp;CHAR(10)&amp;'Data - Overview'!$L43</f>
        <v>Diabetes 
Index: 92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1.3718390804597698E-2</v>
      </c>
      <c r="E44" s="89">
        <f>RANK('Data - Overview'!$D44,'Data - Overview'!$D$40:$D$44)</f>
        <v>5</v>
      </c>
      <c r="F44" s="88">
        <f>INDEX('Data - Knowledge'!$G:$G,MATCH('Data - Overview'!$A44,'Data - Knowledge'!$A:$A,0))</f>
        <v>1.4445990569152939E-2</v>
      </c>
      <c r="G44" s="80">
        <f>INDEX('Data - Knowledge'!$J:$J,MATCH('Data - Overview'!$A44,'Data - Knowledge'!$A:$A,0))</f>
        <v>94.963309985063177</v>
      </c>
      <c r="H44" s="80">
        <f>RANK('Data - Overview'!$G44,'Data - Overview'!$G$40:$G$44)</f>
        <v>2</v>
      </c>
      <c r="I44" s="80">
        <f>'Data - Overview'!$G44-100</f>
        <v>-5.0366900149368234</v>
      </c>
      <c r="J44" s="80" t="str">
        <f>IF(I31&gt;0,"above","below")</f>
        <v>below</v>
      </c>
      <c r="K44" s="57" t="str">
        <f>"" &amp;TEXT('Data - Overview'!$C44,"0")&amp;" "</f>
        <v xml:space="preserve">Any kind of liver condition </v>
      </c>
      <c r="L44" s="57" t="str">
        <f>"Index: "&amp;TEXT('Data - Overview'!$G44,"0")&amp;""</f>
        <v>Index: 95</v>
      </c>
      <c r="M44" s="58" t="str">
        <f>'Data - Overview'!$K44&amp;CHAR(10)&amp;'Data - Overview'!$L44</f>
        <v>Any kind of liver condition 
Index: 95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7.971264367816094E-3</v>
      </c>
      <c r="E49" s="84">
        <f>INDEX('Data - Knowledge'!$G:$G,MATCH('Data - Overview'!$A49,'Data - Knowledge'!$A:$A,0))</f>
        <v>8.0145755458399942E-3</v>
      </c>
      <c r="F49" s="75">
        <f>INDEX('Data - Knowledge'!$J:$J,MATCH('Data - Overview'!$A49,'Data - Knowledge'!$A:$A,0))</f>
        <v>99.45959486218355</v>
      </c>
    </row>
    <row r="50" spans="1:14">
      <c r="A50" s="1" t="s">
        <v>95</v>
      </c>
      <c r="B50" s="1" t="str">
        <f>INDEX('Data - Knowledge'!$D:$D,MATCH('Data - Overview'!$A50,'Data - Knowledge'!$A:$A,0))</f>
        <v>Type 2 diabetes</v>
      </c>
      <c r="C50" s="1" t="s">
        <v>96</v>
      </c>
      <c r="D50" s="68">
        <f>INDEX('Data - Knowledge'!$E:$E,MATCH('Data - Overview'!$A50,'Data - Knowledge'!$A:$A,0))</f>
        <v>5.4117816091954027E-2</v>
      </c>
      <c r="E50" s="68">
        <f>INDEX('Data - Knowledge'!$G:$G,MATCH('Data - Overview'!$A50,'Data - Knowledge'!$A:$A,0))</f>
        <v>5.9421541692533254E-2</v>
      </c>
      <c r="F50" s="70">
        <f>INDEX('Data - Knowledge'!$J:$J,MATCH('Data - Overview'!$A50,'Data - Knowledge'!$A:$A,0))</f>
        <v>91.074405931736919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1.280251626650397E-4</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4.4790229885057473E-2</v>
      </c>
      <c r="E61" s="63">
        <f>RANK('Data - Overview'!$D61,'Data - Overview'!$D$61:$D$65)</f>
        <v>5</v>
      </c>
      <c r="F61" s="62">
        <f>INDEX('Data - Knowledge'!$G:$G,MATCH('Data - Overview'!$A61,'Data - Knowledge'!$A:$A,0))</f>
        <v>4.8331539182924078E-2</v>
      </c>
      <c r="G61" s="64">
        <f>INDEX('Data - Knowledge'!$J:$J,MATCH('Data - Overview'!$A61,'Data - Knowledge'!$A:$A,0))</f>
        <v>92.672881191588914</v>
      </c>
      <c r="H61" s="64">
        <f>RANK('Data - Overview'!$G61,'Data - Overview'!$G$61:$G$65)</f>
        <v>2</v>
      </c>
      <c r="I61" s="64">
        <f>'Data - Overview'!$G61-100</f>
        <v>-7.3271188084110861</v>
      </c>
      <c r="J61" s="64" t="str">
        <f>IF(I61&gt;0,"above","below")</f>
        <v>below</v>
      </c>
      <c r="K61" s="61" t="str">
        <f>"" &amp;TEXT('Data - Overview'!$C61,"0")&amp;" "</f>
        <v xml:space="preserve">Has Depression </v>
      </c>
      <c r="L61" s="61" t="str">
        <f>"Index: "&amp;TEXT('Data - Overview'!$G61,"0")&amp;""</f>
        <v>Index: 93</v>
      </c>
      <c r="M61" s="61" t="str">
        <f>'Data - Overview'!$K61&amp;CHAR(10)&amp;'Data - Overview'!$L61</f>
        <v>Has Depression 
Index: 93</v>
      </c>
      <c r="N61" s="61">
        <v>1</v>
      </c>
    </row>
    <row r="62" spans="1:14">
      <c r="A62" s="86" t="s">
        <v>104</v>
      </c>
      <c r="B62" s="1" t="str">
        <f>INDEX('Data - Knowledge'!$D:$D,MATCH('Data - Overview'!$A62,'Data - Knowledge'!$A:$A,0))</f>
        <v>Poor general health</v>
      </c>
      <c r="C62" s="48" t="s">
        <v>105</v>
      </c>
      <c r="D62" s="68">
        <f>INDEX('Data - Knowledge'!$E:$E,MATCH('Data - Overview'!$A62,'Data - Knowledge'!$A:$A,0))</f>
        <v>0.18537068965517242</v>
      </c>
      <c r="E62" s="69">
        <f>RANK('Data - Overview'!$D62,'Data - Overview'!$D$61:$D$65)</f>
        <v>1</v>
      </c>
      <c r="F62" s="68">
        <f>INDEX('Data - Knowledge'!$G:$G,MATCH('Data - Overview'!$A62,'Data - Knowledge'!$A:$A,0))</f>
        <v>0.21753300136047227</v>
      </c>
      <c r="G62" s="70">
        <f>INDEX('Data - Knowledge'!$J:$J,MATCH('Data - Overview'!$A62,'Data - Knowledge'!$A:$A,0))</f>
        <v>85.21497358830446</v>
      </c>
      <c r="H62" s="70">
        <f>RANK('Data - Overview'!$G62,'Data - Overview'!$G$61:$G$65)</f>
        <v>4</v>
      </c>
      <c r="I62" s="70">
        <f>'Data - Overview'!$G62-100</f>
        <v>-14.78502641169554</v>
      </c>
      <c r="J62" s="70" t="str">
        <f>IF(I62&gt;0,"above","below")</f>
        <v>below</v>
      </c>
      <c r="K62" s="1" t="str">
        <f>"" &amp;TEXT('Data - Overview'!$C62,"0")&amp;" "</f>
        <v xml:space="preserve">Poor general health </v>
      </c>
      <c r="L62" s="1" t="str">
        <f>"Index: "&amp;TEXT('Data - Overview'!$G62,"0")&amp;""</f>
        <v>Index: 85</v>
      </c>
      <c r="M62" s="1" t="str">
        <f>'Data - Overview'!$K62&amp;CHAR(10)&amp;'Data - Overview'!$L62</f>
        <v>Poor general health 
Index: 85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7.2373563218390807E-2</v>
      </c>
      <c r="E63" s="85">
        <f>RANK('Data - Overview'!$D63,'Data - Overview'!$D$61:$D$65)</f>
        <v>4</v>
      </c>
      <c r="F63" s="84">
        <f>INDEX('Data - Knowledge'!$G:$G,MATCH('Data - Overview'!$A63,'Data - Knowledge'!$A:$A,0))</f>
        <v>8.6933284021714755E-2</v>
      </c>
      <c r="G63" s="75">
        <f>INDEX('Data - Knowledge'!$J:$J,MATCH('Data - Overview'!$A63,'Data - Knowledge'!$A:$A,0))</f>
        <v>83.251845404014503</v>
      </c>
      <c r="H63" s="75">
        <f>RANK('Data - Overview'!$G63,'Data - Overview'!$G$61:$G$65)</f>
        <v>5</v>
      </c>
      <c r="I63" s="75">
        <f>'Data - Overview'!$G63-100</f>
        <v>-16.748154595985497</v>
      </c>
      <c r="J63" s="75" t="str">
        <f>IF(I63&gt;0,"above","below")</f>
        <v>below</v>
      </c>
      <c r="K63" s="72" t="str">
        <f>"" &amp;TEXT('Data - Overview'!$C63,"0")&amp;" "</f>
        <v xml:space="preserve">Feels downhearted / depressed in the past 4 weeks </v>
      </c>
      <c r="L63" s="72" t="str">
        <f>"Index: "&amp;TEXT('Data - Overview'!$G63,"0")&amp;""</f>
        <v>Index: 83</v>
      </c>
      <c r="M63" s="72" t="str">
        <f>'Data - Overview'!$K63&amp;CHAR(10)&amp;'Data - Overview'!$L63</f>
        <v>Feels downhearted / depressed in the past 4 weeks 
Index: 83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0.14110632183908045</v>
      </c>
      <c r="E64" s="69">
        <f>RANK('Data - Overview'!$D64,'Data - Overview'!$D$61:$D$65)</f>
        <v>2</v>
      </c>
      <c r="F64" s="68">
        <f>INDEX('Data - Knowledge'!$G:$G,MATCH('Data - Overview'!$A64,'Data - Knowledge'!$A:$A,0))</f>
        <v>0.14972517137988878</v>
      </c>
      <c r="G64" s="70">
        <f>INDEX('Data - Knowledge'!$J:$J,MATCH('Data - Overview'!$A64,'Data - Knowledge'!$A:$A,0))</f>
        <v>94.243553397617944</v>
      </c>
      <c r="H64" s="70">
        <f>RANK('Data - Overview'!$G64,'Data - Overview'!$G$61:$G$65)</f>
        <v>1</v>
      </c>
      <c r="I64" s="70">
        <f>'Data - Overview'!$G64-100</f>
        <v>-5.7564466023820557</v>
      </c>
      <c r="J64" s="70" t="str">
        <f>IF(I64&gt;0,"above","below")</f>
        <v>below</v>
      </c>
      <c r="K64" s="1" t="str">
        <f>"" &amp;TEXT('Data - Overview'!$C64,"0")&amp;" "</f>
        <v xml:space="preserve">Does not enjoy general happiness </v>
      </c>
      <c r="L64" s="1" t="str">
        <f>"Index: "&amp;TEXT('Data - Overview'!$G64,"0")&amp;""</f>
        <v>Index: 94</v>
      </c>
      <c r="M64" s="1" t="str">
        <f>'Data - Overview'!$K64&amp;CHAR(10)&amp;'Data - Overview'!$L64</f>
        <v>Does not enjoy general happiness 
Index: 94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8.4301724137931036E-2</v>
      </c>
      <c r="E65" s="89">
        <f>RANK('Data - Overview'!$D65,'Data - Overview'!$D$61:$D$65)</f>
        <v>3</v>
      </c>
      <c r="F65" s="88">
        <f>INDEX('Data - Knowledge'!$G:$G,MATCH('Data - Overview'!$A65,'Data - Knowledge'!$A:$A,0))</f>
        <v>9.6739951657002457E-2</v>
      </c>
      <c r="G65" s="80">
        <f>INDEX('Data - Knowledge'!$J:$J,MATCH('Data - Overview'!$A65,'Data - Knowledge'!$A:$A,0))</f>
        <v>87.14261553161414</v>
      </c>
      <c r="H65" s="80">
        <f>RANK('Data - Overview'!$G65,'Data - Overview'!$G$61:$G$65)</f>
        <v>3</v>
      </c>
      <c r="I65" s="80">
        <f>'Data - Overview'!$G65-100</f>
        <v>-12.85738446838586</v>
      </c>
      <c r="J65" s="80" t="str">
        <f>IF(I65&gt;0,"above","below")</f>
        <v>below</v>
      </c>
      <c r="K65" s="57" t="str">
        <f>"" &amp;TEXT('Data - Overview'!$C65,"0")&amp;" "</f>
        <v xml:space="preserve">Does not feel a sense of self-worth </v>
      </c>
      <c r="L65" s="57" t="str">
        <f>"Index: "&amp;TEXT('Data - Overview'!$G65,"0")&amp;""</f>
        <v>Index: 87</v>
      </c>
      <c r="M65" s="57" t="str">
        <f>'Data - Overview'!$K65&amp;CHAR(10)&amp;'Data - Overview'!$L65</f>
        <v>Does not feel a sense of self-worth 
Index: 87</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0.18537068965517242</v>
      </c>
      <c r="C68" s="102">
        <f>ABS(INDEX('Data - Overview'!$I$61:$I$65,MATCH(1,'Data - Overview'!$H$61:$H$65,0))/100)</f>
        <v>5.7564466023820558E-2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0.32057183908045983</v>
      </c>
      <c r="E74" s="63">
        <f>RANK('Data - Overview'!$D74,'Data - Overview'!$D$74:$D$83)</f>
        <v>4</v>
      </c>
      <c r="F74" s="62">
        <f>INDEX('Data - Knowledge'!$G:$G,MATCH('Data - Overview'!$A74,'Data - Knowledge'!$A:$A,0))</f>
        <v>0.37014716216037724</v>
      </c>
      <c r="G74" s="64">
        <f>INDEX('Data - Knowledge'!$J:$J,MATCH('Data - Overview'!$A74,'Data - Knowledge'!$A:$A,0))</f>
        <v>86.606591067571813</v>
      </c>
      <c r="H74" s="64">
        <f>RANK('Data - Overview'!$G74,'Data - Overview'!$G$74:$G$83)</f>
        <v>5</v>
      </c>
      <c r="I74" s="64">
        <f>'Data - Overview'!$G74-100</f>
        <v>-13.393408932428187</v>
      </c>
      <c r="J74" s="64" t="str">
        <f t="shared" ref="J74:J83" si="0">IF(I74&gt;0,"above","below")</f>
        <v>below</v>
      </c>
      <c r="K74" s="61" t="str">
        <f>"" &amp;TEXT('Data - Overview'!$C74,"0")&amp;" "</f>
        <v xml:space="preserve">Eats fruit 3 or less days per week </v>
      </c>
      <c r="L74" s="61" t="str">
        <f>"Index: "&amp;TEXT('Data - Overview'!$G74,"0")&amp;""</f>
        <v>Index: 87</v>
      </c>
      <c r="M74" s="61" t="str">
        <f>'Data - Overview'!$K74&amp;CHAR(10)&amp;'Data - Overview'!$L74</f>
        <v>Eats fruit 3 or less days per week 
Index: 87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0.34452873563218389</v>
      </c>
      <c r="E75" s="69">
        <f>RANK('Data - Overview'!$D75,'Data - Overview'!$D$74:$D$83)</f>
        <v>3</v>
      </c>
      <c r="F75" s="68">
        <f>INDEX('Data - Knowledge'!$G:$G,MATCH('Data - Overview'!$A75,'Data - Knowledge'!$A:$A,0))</f>
        <v>0.38837125705002062</v>
      </c>
      <c r="G75" s="70">
        <f>INDEX('Data - Knowledge'!$J:$J,MATCH('Data - Overview'!$A75,'Data - Knowledge'!$A:$A,0))</f>
        <v>88.711182760831861</v>
      </c>
      <c r="H75" s="70">
        <f>RANK('Data - Overview'!$G75,'Data - Overview'!$G$74:$G$83)</f>
        <v>3</v>
      </c>
      <c r="I75" s="70">
        <f>'Data - Overview'!$G75-100</f>
        <v>-11.288817239168139</v>
      </c>
      <c r="J75" s="70" t="str">
        <f t="shared" si="0"/>
        <v>below</v>
      </c>
      <c r="K75" s="1" t="str">
        <f>"" &amp;TEXT('Data - Overview'!$C75,"0")&amp;" "</f>
        <v xml:space="preserve">Never does moderate intensity sports </v>
      </c>
      <c r="L75" s="1" t="str">
        <f>"Index: "&amp;TEXT('Data - Overview'!$G75,"0")&amp;""</f>
        <v>Index: 89</v>
      </c>
      <c r="M75" s="1" t="str">
        <f>'Data - Overview'!$K75&amp;CHAR(10)&amp;'Data - Overview'!$L75</f>
        <v>Never does moderate intensity sports 
Index: 89</v>
      </c>
      <c r="N75" s="1">
        <v>2</v>
      </c>
    </row>
    <row r="76" spans="1:14">
      <c r="A76" s="56" t="s">
        <v>118</v>
      </c>
      <c r="B76" s="72" t="str">
        <f>INDEX('Data - Knowledge'!$D:$D,MATCH('Data - Overview'!$A76,'Data - Knowledge'!$A:$A,0))</f>
        <v>Current cigarette smoker</v>
      </c>
      <c r="C76" s="72" t="s">
        <v>119</v>
      </c>
      <c r="D76" s="103">
        <f>INDEX('Data - Knowledge'!$E:$E,MATCH('Data - Overview'!$A76,'Data - Knowledge'!$A:$A,0))</f>
        <v>0.10378735632183907</v>
      </c>
      <c r="E76" s="104">
        <f>RANK('Data - Overview'!$D76,'Data - Overview'!$D$74:$D$83)</f>
        <v>8</v>
      </c>
      <c r="F76" s="84">
        <f>INDEX('Data - Knowledge'!$G:$G,MATCH('Data - Overview'!$A76,'Data - Knowledge'!$A:$A,0))</f>
        <v>0.13619121240539428</v>
      </c>
      <c r="G76" s="75">
        <f>INDEX('Data - Knowledge'!$J:$J,MATCH('Data - Overview'!$A76,'Data - Knowledge'!$A:$A,0))</f>
        <v>76.207087438872264</v>
      </c>
      <c r="H76" s="75">
        <f>RANK('Data - Overview'!$G76,'Data - Overview'!$G$74:$G$83)</f>
        <v>9</v>
      </c>
      <c r="I76" s="75">
        <f>'Data - Overview'!$G76-100</f>
        <v>-23.792912561127736</v>
      </c>
      <c r="J76" s="75" t="str">
        <f t="shared" si="0"/>
        <v>below</v>
      </c>
      <c r="K76" s="72" t="str">
        <f>"" &amp;TEXT('Data - Overview'!$C76,"0")&amp;" "</f>
        <v xml:space="preserve">Current cigarette smoker </v>
      </c>
      <c r="L76" s="72" t="str">
        <f>"Index: "&amp;TEXT('Data - Overview'!$G76,"0")&amp;""</f>
        <v>Index: 76</v>
      </c>
      <c r="M76" s="72" t="str">
        <f>'Data - Overview'!$K76&amp;CHAR(10)&amp;'Data - Overview'!$L76</f>
        <v>Current cigarette smoker 
Index: 76</v>
      </c>
      <c r="N76" s="72">
        <v>3</v>
      </c>
    </row>
    <row r="77" spans="1:14">
      <c r="A77" s="86" t="s">
        <v>120</v>
      </c>
      <c r="B77" s="1" t="str">
        <f>INDEX('Data - Knowledge'!$D:$D,MATCH('Data - Overview'!$A77,'Data - Knowledge'!$A:$A,0))</f>
        <v>Never eats fruit</v>
      </c>
      <c r="C77" s="1" t="s">
        <v>121</v>
      </c>
      <c r="D77" s="105">
        <f>INDEX('Data - Knowledge'!$E:$E,MATCH('Data - Overview'!$A77,'Data - Knowledge'!$A:$A,0))</f>
        <v>6.1502873563218374E-2</v>
      </c>
      <c r="E77" s="106">
        <f>RANK('Data - Overview'!$D77,'Data - Overview'!$D$74:$D$83)</f>
        <v>9</v>
      </c>
      <c r="F77" s="68">
        <f>INDEX('Data - Knowledge'!$G:$G,MATCH('Data - Overview'!$A77,'Data - Knowledge'!$A:$A,0))</f>
        <v>7.860336287627627E-2</v>
      </c>
      <c r="G77" s="70">
        <f>INDEX('Data - Knowledge'!$J:$J,MATCH('Data - Overview'!$A77,'Data - Knowledge'!$A:$A,0))</f>
        <v>78.244583072133295</v>
      </c>
      <c r="H77" s="70">
        <f>RANK('Data - Overview'!$G77,'Data - Overview'!$G$74:$G$83)</f>
        <v>8</v>
      </c>
      <c r="I77" s="70">
        <f>'Data - Overview'!$G77-100</f>
        <v>-21.755416927866705</v>
      </c>
      <c r="J77" s="70" t="str">
        <f t="shared" si="0"/>
        <v>below</v>
      </c>
      <c r="K77" s="1" t="str">
        <f>"" &amp;TEXT('Data - Overview'!$C77,"0")&amp;" "</f>
        <v xml:space="preserve">Never eats fruit </v>
      </c>
      <c r="L77" s="1" t="str">
        <f>"Index: "&amp;TEXT('Data - Overview'!$G77,"0")&amp;""</f>
        <v>Index: 78</v>
      </c>
      <c r="M77" s="1" t="str">
        <f>'Data - Overview'!$K77&amp;CHAR(10)&amp;'Data - Overview'!$L77</f>
        <v>Never eats fruit 
Index: 78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0.11400574712643678</v>
      </c>
      <c r="E78" s="104">
        <f>RANK('Data - Overview'!$D78,'Data - Overview'!$D$74:$D$83)</f>
        <v>7</v>
      </c>
      <c r="F78" s="84">
        <f>INDEX('Data - Knowledge'!$G:$G,MATCH('Data - Overview'!$A78,'Data - Knowledge'!$A:$A,0))</f>
        <v>0.13392666657861022</v>
      </c>
      <c r="G78" s="75">
        <f>INDEX('Data - Knowledge'!$J:$J,MATCH('Data - Overview'!$A78,'Data - Knowledge'!$A:$A,0))</f>
        <v>85.125501917513517</v>
      </c>
      <c r="H78" s="75">
        <f>RANK('Data - Overview'!$G78,'Data - Overview'!$G$74:$G$83)</f>
        <v>7</v>
      </c>
      <c r="I78" s="75">
        <f>'Data - Overview'!$G78-100</f>
        <v>-14.874498082486483</v>
      </c>
      <c r="J78" s="75" t="str">
        <f t="shared" si="0"/>
        <v>below</v>
      </c>
      <c r="K78" s="72" t="str">
        <f>"" &amp;TEXT('Data - Overview'!$C78,"0")&amp;" "</f>
        <v xml:space="preserve">Drinks whole fat milk </v>
      </c>
      <c r="L78" s="72" t="str">
        <f>"Index: "&amp;TEXT('Data - Overview'!$G78,"0")&amp;""</f>
        <v>Index: 85</v>
      </c>
      <c r="M78" s="72" t="str">
        <f>'Data - Overview'!$K78&amp;CHAR(10)&amp;'Data - Overview'!$L78</f>
        <v>Drinks whole fat milk 
Index: 85</v>
      </c>
      <c r="N78" s="72">
        <v>5</v>
      </c>
    </row>
    <row r="79" spans="1:14">
      <c r="A79" s="86" t="s">
        <v>124</v>
      </c>
      <c r="B79" s="1" t="str">
        <f>INDEX('Data - Knowledge'!$D:$D,MATCH('Data - Overview'!$A79,'Data - Knowledge'!$A:$A,0))</f>
        <v>Usually eats white bread</v>
      </c>
      <c r="C79" s="1" t="s">
        <v>125</v>
      </c>
      <c r="D79" s="105">
        <f>INDEX('Data - Knowledge'!$E:$E,MATCH('Data - Overview'!$A79,'Data - Knowledge'!$A:$A,0))</f>
        <v>0.25981034482758619</v>
      </c>
      <c r="E79" s="106">
        <f>RANK('Data - Overview'!$D79,'Data - Overview'!$D$74:$D$83)</f>
        <v>6</v>
      </c>
      <c r="F79" s="68">
        <f>INDEX('Data - Knowledge'!$G:$G,MATCH('Data - Overview'!$A79,'Data - Knowledge'!$A:$A,0))</f>
        <v>0.30027916099803198</v>
      </c>
      <c r="G79" s="70">
        <f>INDEX('Data - Knowledge'!$J:$J,MATCH('Data - Overview'!$A79,'Data - Knowledge'!$A:$A,0))</f>
        <v>86.522935512427708</v>
      </c>
      <c r="H79" s="70">
        <f>RANK('Data - Overview'!$G79,'Data - Overview'!$G$74:$G$83)</f>
        <v>6</v>
      </c>
      <c r="I79" s="70">
        <f>'Data - Overview'!$G79-100</f>
        <v>-13.477064487572292</v>
      </c>
      <c r="J79" s="70" t="str">
        <f t="shared" si="0"/>
        <v>below</v>
      </c>
      <c r="K79" s="1" t="str">
        <f>"" &amp;TEXT('Data - Overview'!$C79,"0")&amp;" "</f>
        <v xml:space="preserve">Eats white bread </v>
      </c>
      <c r="L79" s="1" t="str">
        <f>"Index: "&amp;TEXT('Data - Overview'!$G79,"0")&amp;""</f>
        <v>Index: 87</v>
      </c>
      <c r="M79" s="1" t="str">
        <f>'Data - Overview'!$K79&amp;CHAR(10)&amp;'Data - Overview'!$L79</f>
        <v>Eats white bread 
Index: 87</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0.36328448275862069</v>
      </c>
      <c r="E80" s="104">
        <f>RANK('Data - Overview'!$D80,'Data - Overview'!$D$74:$D$83)</f>
        <v>2</v>
      </c>
      <c r="F80" s="84">
        <f>INDEX('Data - Knowledge'!$G:$G,MATCH('Data - Overview'!$A80,'Data - Knowledge'!$A:$A,0))</f>
        <v>0.40960850757505707</v>
      </c>
      <c r="G80" s="75">
        <f>INDEX('Data - Knowledge'!$J:$J,MATCH('Data - Overview'!$A80,'Data - Knowledge'!$A:$A,0))</f>
        <v>88.690658528876398</v>
      </c>
      <c r="H80" s="75">
        <f>RANK('Data - Overview'!$G80,'Data - Overview'!$G$74:$G$83)</f>
        <v>4</v>
      </c>
      <c r="I80" s="75">
        <f>'Data - Overview'!$G80-100</f>
        <v>-11.309341471123602</v>
      </c>
      <c r="J80" s="75" t="str">
        <f t="shared" si="0"/>
        <v>below</v>
      </c>
      <c r="K80" s="72" t="str">
        <f>"" &amp;TEXT('Data - Overview'!$C80,"0")&amp;" "</f>
        <v xml:space="preserve">Never does mild intensity sports </v>
      </c>
      <c r="L80" s="72" t="str">
        <f>"Index: "&amp;TEXT('Data - Overview'!$G80,"0")&amp;""</f>
        <v>Index: 89</v>
      </c>
      <c r="M80" s="72" t="str">
        <f>'Data - Overview'!$K80&amp;CHAR(10)&amp;'Data - Overview'!$L80</f>
        <v>Never does mild intensity sports 
Index: 89</v>
      </c>
      <c r="N80" s="72">
        <v>7</v>
      </c>
    </row>
    <row r="81" spans="1:14">
      <c r="A81" s="86" t="s">
        <v>128</v>
      </c>
      <c r="B81" s="1" t="str">
        <f>INDEX('Data - Knowledge'!$D:$D,MATCH('Data - Overview'!$A81,'Data - Knowledge'!$A:$A,0))</f>
        <v>Smokes 20+ per day</v>
      </c>
      <c r="C81" s="1" t="s">
        <v>129</v>
      </c>
      <c r="D81" s="105">
        <f>INDEX('Data - Knowledge'!$E:$E,MATCH('Data - Overview'!$A81,'Data - Knowledge'!$A:$A,0))</f>
        <v>2.2609195402298853E-2</v>
      </c>
      <c r="E81" s="106">
        <f>RANK('Data - Overview'!$D81,'Data - Overview'!$D$74:$D$83)</f>
        <v>10</v>
      </c>
      <c r="F81" s="68">
        <f>INDEX('Data - Knowledge'!$G:$G,MATCH('Data - Overview'!$A81,'Data - Knowledge'!$A:$A,0))</f>
        <v>3.100067363193279E-2</v>
      </c>
      <c r="G81" s="70">
        <f>INDEX('Data - Knowledge'!$J:$J,MATCH('Data - Overview'!$A81,'Data - Knowledge'!$A:$A,0))</f>
        <v>72.931303592738232</v>
      </c>
      <c r="H81" s="70">
        <f>RANK('Data - Overview'!$G81,'Data - Overview'!$G$74:$G$83)</f>
        <v>10</v>
      </c>
      <c r="I81" s="70">
        <f>'Data - Overview'!$G81-100</f>
        <v>-27.068696407261768</v>
      </c>
      <c r="J81" s="70" t="str">
        <f t="shared" si="0"/>
        <v>below</v>
      </c>
      <c r="K81" s="1" t="str">
        <f>"" &amp;TEXT('Data - Overview'!$C81,"0")&amp;" "</f>
        <v xml:space="preserve">Smokes 20+ per day </v>
      </c>
      <c r="L81" s="1" t="str">
        <f>"Index: "&amp;TEXT('Data - Overview'!$G81,"0")&amp;""</f>
        <v>Index: 73</v>
      </c>
      <c r="M81" s="1" t="str">
        <f>'Data - Overview'!$K81&amp;CHAR(10)&amp;'Data - Overview'!$L81</f>
        <v>Smokes 20+ per day 
Index: 73</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0.31460632183908049</v>
      </c>
      <c r="E82" s="104">
        <f>RANK('Data - Overview'!$D82,'Data - Overview'!$D$74:$D$83)</f>
        <v>5</v>
      </c>
      <c r="F82" s="84">
        <f>INDEX('Data - Knowledge'!$G:$G,MATCH('Data - Overview'!$A82,'Data - Knowledge'!$A:$A,0))</f>
        <v>0.29959698318561867</v>
      </c>
      <c r="G82" s="75">
        <f>INDEX('Data - Knowledge'!$J:$J,MATCH('Data - Overview'!$A82,'Data - Knowledge'!$A:$A,0))</f>
        <v>105.00984305444845</v>
      </c>
      <c r="H82" s="75">
        <f>RANK('Data - Overview'!$G82,'Data - Overview'!$G$74:$G$83)</f>
        <v>1</v>
      </c>
      <c r="I82" s="75">
        <f>'Data - Overview'!$G82-100</f>
        <v>5.0098430544484529</v>
      </c>
      <c r="J82" s="75" t="str">
        <f t="shared" si="0"/>
        <v>above</v>
      </c>
      <c r="K82" s="72" t="str">
        <f>"" &amp;TEXT('Data - Overview'!$C82,"0")&amp;" "</f>
        <v xml:space="preserve">&gt; 3 units per day (Women) </v>
      </c>
      <c r="L82" s="72" t="str">
        <f>"Index: "&amp;TEXT('Data - Overview'!$G82,"0")&amp;""</f>
        <v>Index: 105</v>
      </c>
      <c r="M82" s="72" t="str">
        <f>'Data - Overview'!$K82&amp;CHAR(10)&amp;'Data - Overview'!$L82</f>
        <v>&gt; 3 units per day (Women) 
Index: 105</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0.40802011494252871</v>
      </c>
      <c r="E83" s="110">
        <f>RANK('Data - Overview'!$D83,'Data - Overview'!$D$74:$D$83)</f>
        <v>1</v>
      </c>
      <c r="F83" s="111">
        <f>INDEX('Data - Knowledge'!$G:$G,MATCH('Data - Overview'!$A83,'Data - Knowledge'!$A:$A,0))</f>
        <v>0.41974617945026349</v>
      </c>
      <c r="G83" s="112">
        <f>INDEX('Data - Knowledge'!$J:$J,MATCH('Data - Overview'!$A83,'Data - Knowledge'!$A:$A,0))</f>
        <v>97.206391604780706</v>
      </c>
      <c r="H83" s="112">
        <f>RANK('Data - Overview'!$G83,'Data - Overview'!$G$74:$G$83)</f>
        <v>2</v>
      </c>
      <c r="I83" s="112">
        <f>'Data - Overview'!$G83-100</f>
        <v>-2.7936083952192945</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0.32057183908045983</v>
      </c>
      <c r="B89" s="62">
        <f>D75</f>
        <v>0.34452873563218389</v>
      </c>
      <c r="C89" s="62">
        <f>D76</f>
        <v>0.10378735632183907</v>
      </c>
      <c r="D89" s="62">
        <f>D82</f>
        <v>0.31460632183908049</v>
      </c>
      <c r="E89" s="62">
        <f>D83</f>
        <v>0.40802011494252871</v>
      </c>
      <c r="F89" s="68"/>
      <c r="G89" s="69"/>
      <c r="H89" s="68"/>
      <c r="I89" s="70"/>
      <c r="J89" s="70"/>
    </row>
    <row r="90" spans="1:14" ht="15" thickBot="1">
      <c r="A90" s="113">
        <f>1-A89</f>
        <v>0.67942816091954017</v>
      </c>
      <c r="B90" s="113">
        <f>1-B89</f>
        <v>0.65547126436781611</v>
      </c>
      <c r="C90" s="113">
        <f>1-C89</f>
        <v>0.89621264367816089</v>
      </c>
      <c r="D90" s="113">
        <f>1-D89</f>
        <v>0.68539367816091956</v>
      </c>
      <c r="E90" s="113">
        <f>1-E89</f>
        <v>0.59197988505747134</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4.7482758620689645E-2</v>
      </c>
      <c r="F96" s="63">
        <f>RANK('Data - Overview'!$E96,'Data - Overview'!$E$96:$E$103)</f>
        <v>8</v>
      </c>
      <c r="G96" s="62">
        <f>INDEX('Data - Knowledge'!$G:$G,MATCH('Data - Overview'!$A96,'Data - Knowledge'!$A:$A,0))</f>
        <v>5.244063453486375E-2</v>
      </c>
      <c r="H96" s="64">
        <f>INDEX('Data - Knowledge'!$J:$J,MATCH('Data - Overview'!$A96,'Data - Knowledge'!$A:$A,0))</f>
        <v>90.545736225067998</v>
      </c>
      <c r="I96" s="64">
        <f>RANK('Data - Overview'!$H96,'Data - Overview'!$H$96:$H$103)</f>
        <v>6</v>
      </c>
      <c r="J96" s="64">
        <f>'Data - Overview'!$H96-100</f>
        <v>-9.4542637749320022</v>
      </c>
      <c r="K96" s="61" t="str">
        <f>"" &amp;TEXT('Data - Overview'!$B96,"0")&amp;" "</f>
        <v xml:space="preserve">Age 0-4 </v>
      </c>
      <c r="L96" s="61" t="str">
        <f>"Index: "&amp;TEXT('Data - Overview'!$H96,"0")&amp;""</f>
        <v>Index: 91</v>
      </c>
      <c r="M96" s="61" t="str">
        <f>'Data - Overview'!$K96&amp;CHAR(10)&amp;'Data - Overview'!$L96</f>
        <v>Age 0-4 
Index: 91</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0.15370689655172415</v>
      </c>
      <c r="F97" s="69">
        <f>RANK('Data - Overview'!$E97,'Data - Overview'!$E$96:$E$103)</f>
        <v>3</v>
      </c>
      <c r="G97" s="68">
        <f>INDEX('Data - Knowledge'!$G:$G,MATCH('Data - Overview'!$A97,'Data - Knowledge'!$A:$A,0))</f>
        <v>0.15387029283176373</v>
      </c>
      <c r="H97" s="70">
        <f>INDEX('Data - Knowledge'!$J:$J,MATCH('Data - Overview'!$A97,'Data - Knowledge'!$A:$A,0))</f>
        <v>99.893809079691394</v>
      </c>
      <c r="I97" s="70">
        <f>RANK('Data - Overview'!$H97,'Data - Overview'!$H$96:$H$103)</f>
        <v>4</v>
      </c>
      <c r="J97" s="70">
        <f>'Data - Overview'!$H97-100</f>
        <v>-0.106190920308606</v>
      </c>
      <c r="K97" s="1" t="str">
        <f>"" &amp;TEXT('Data - Overview'!$B97,"0")&amp;" "</f>
        <v xml:space="preserve">Age 5-17 </v>
      </c>
      <c r="L97" s="1" t="str">
        <f>"Index: "&amp;TEXT('Data - Overview'!$H97,"0")&amp;""</f>
        <v>Index: 100</v>
      </c>
      <c r="M97" s="1" t="str">
        <f>'Data - Overview'!$K97&amp;CHAR(10)&amp;'Data - Overview'!$L97</f>
        <v>Age 5-17 
Index: 100</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6.0956896551724128E-2</v>
      </c>
      <c r="F98" s="85">
        <f>RANK('Data - Overview'!$E98,'Data - Overview'!$E$96:$E$103)</f>
        <v>7</v>
      </c>
      <c r="G98" s="84">
        <f>INDEX('Data - Knowledge'!$G:$G,MATCH('Data - Overview'!$A98,'Data - Knowledge'!$A:$A,0))</f>
        <v>7.2868919150959596E-2</v>
      </c>
      <c r="H98" s="75">
        <f>INDEX('Data - Knowledge'!$J:$J,MATCH('Data - Overview'!$A98,'Data - Knowledge'!$A:$A,0))</f>
        <v>83.652807344983643</v>
      </c>
      <c r="I98" s="75">
        <f>RANK('Data - Overview'!$H98,'Data - Overview'!$H$96:$H$103)</f>
        <v>7</v>
      </c>
      <c r="J98" s="75">
        <f>'Data - Overview'!$H98-100</f>
        <v>-16.347192655016357</v>
      </c>
      <c r="K98" s="72" t="str">
        <f>"" &amp;TEXT('Data - Overview'!$B98,"0")&amp;" "</f>
        <v xml:space="preserve">Age 18-24 </v>
      </c>
      <c r="L98" s="72" t="str">
        <f>"Index: "&amp;TEXT('Data - Overview'!$H98,"0")&amp;""</f>
        <v>Index: 84</v>
      </c>
      <c r="M98" s="72" t="str">
        <f>'Data - Overview'!$K98&amp;CHAR(10)&amp;'Data - Overview'!$L98</f>
        <v>Age 18-24 
Index: 84</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9.9117816091954011E-2</v>
      </c>
      <c r="F99" s="69">
        <f>RANK('Data - Overview'!$E99,'Data - Overview'!$E$96:$E$103)</f>
        <v>6</v>
      </c>
      <c r="G99" s="68">
        <f>INDEX('Data - Knowledge'!$G:$G,MATCH('Data - Overview'!$A99,'Data - Knowledge'!$A:$A,0))</f>
        <v>0.11896888745063336</v>
      </c>
      <c r="H99" s="70">
        <f>INDEX('Data - Knowledge'!$J:$J,MATCH('Data - Overview'!$A99,'Data - Knowledge'!$A:$A,0))</f>
        <v>83.314064892036058</v>
      </c>
      <c r="I99" s="70">
        <f>RANK('Data - Overview'!$H99,'Data - Overview'!$H$96:$H$103)</f>
        <v>8</v>
      </c>
      <c r="J99" s="70">
        <f>'Data - Overview'!$H99-100</f>
        <v>-16.685935107963942</v>
      </c>
      <c r="K99" s="1" t="str">
        <f>"" &amp;TEXT('Data - Overview'!$B99,"0")&amp;" "</f>
        <v xml:space="preserve">Age 25-34 </v>
      </c>
      <c r="L99" s="1" t="str">
        <f>"Index: "&amp;TEXT('Data - Overview'!$H99,"0")&amp;""</f>
        <v>Index: 83</v>
      </c>
      <c r="M99" s="1" t="str">
        <f>'Data - Overview'!$K99&amp;CHAR(10)&amp;'Data - Overview'!$L99</f>
        <v>Age 25-34 
Index: 83</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0.18170977011494252</v>
      </c>
      <c r="F100" s="85">
        <f>RANK('Data - Overview'!$E100,'Data - Overview'!$E$96:$E$103)</f>
        <v>2</v>
      </c>
      <c r="G100" s="84">
        <f>INDEX('Data - Knowledge'!$G:$G,MATCH('Data - Overview'!$A100,'Data - Knowledge'!$A:$A,0))</f>
        <v>0.18424111400229828</v>
      </c>
      <c r="H100" s="75">
        <f>INDEX('Data - Knowledge'!$J:$J,MATCH('Data - Overview'!$A100,'Data - Knowledge'!$A:$A,0))</f>
        <v>98.626070027277308</v>
      </c>
      <c r="I100" s="75">
        <f>RANK('Data - Overview'!$H100,'Data - Overview'!$H$96:$H$103)</f>
        <v>5</v>
      </c>
      <c r="J100" s="75">
        <f>'Data - Overview'!$H100-100</f>
        <v>-1.3739299727226921</v>
      </c>
      <c r="K100" s="72" t="str">
        <f>"" &amp;TEXT('Data - Overview'!$B100,"0")&amp;" "</f>
        <v xml:space="preserve">Age 35-49 </v>
      </c>
      <c r="L100" s="72" t="str">
        <f>"Index: "&amp;TEXT('Data - Overview'!$H100,"0")&amp;""</f>
        <v>Index: 99</v>
      </c>
      <c r="M100" s="72" t="str">
        <f>'Data - Overview'!$K100&amp;CHAR(10)&amp;'Data - Overview'!$L100</f>
        <v>Age 35-49 
Index: 99</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0.22789367816091952</v>
      </c>
      <c r="F101" s="69">
        <f>RANK('Data - Overview'!$E101,'Data - Overview'!$E$96:$E$103)</f>
        <v>1</v>
      </c>
      <c r="G101" s="68">
        <f>INDEX('Data - Knowledge'!$G:$G,MATCH('Data - Overview'!$A101,'Data - Knowledge'!$A:$A,0))</f>
        <v>0.20902672073333423</v>
      </c>
      <c r="H101" s="70">
        <f>INDEX('Data - Knowledge'!$J:$J,MATCH('Data - Overview'!$A101,'Data - Knowledge'!$A:$A,0))</f>
        <v>109.02609836742107</v>
      </c>
      <c r="I101" s="70">
        <f>RANK('Data - Overview'!$H101,'Data - Overview'!$H$96:$H$103)</f>
        <v>2</v>
      </c>
      <c r="J101" s="70">
        <f>'Data - Overview'!$H101-100</f>
        <v>9.0260983674210706</v>
      </c>
      <c r="K101" s="1" t="str">
        <f>"" &amp;TEXT('Data - Overview'!$B101,"0")&amp;" "</f>
        <v xml:space="preserve">Age 50-64 </v>
      </c>
      <c r="L101" s="1" t="str">
        <f>"Index: "&amp;TEXT('Data - Overview'!$H101,"0")&amp;""</f>
        <v>Index: 109</v>
      </c>
      <c r="M101" s="1" t="str">
        <f>'Data - Overview'!$K101&amp;CHAR(10)&amp;'Data - Overview'!$L101</f>
        <v>Age 50-64 
Index: 109</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0.12637643678160917</v>
      </c>
      <c r="F102" s="85">
        <f>RANK('Data - Overview'!$E102,'Data - Overview'!$E$96:$E$103)</f>
        <v>4</v>
      </c>
      <c r="G102" s="84">
        <f>INDEX('Data - Knowledge'!$G:$G,MATCH('Data - Overview'!$A102,'Data - Knowledge'!$A:$A,0))</f>
        <v>0.11312736266494076</v>
      </c>
      <c r="H102" s="75">
        <f>INDEX('Data - Knowledge'!$J:$J,MATCH('Data - Overview'!$A102,'Data - Knowledge'!$A:$A,0))</f>
        <v>111.71164411912382</v>
      </c>
      <c r="I102" s="75">
        <f>RANK('Data - Overview'!$H102,'Data - Overview'!$H$96:$H$103)</f>
        <v>1</v>
      </c>
      <c r="J102" s="75">
        <f>'Data - Overview'!$H102-100</f>
        <v>11.711644119123818</v>
      </c>
      <c r="K102" s="72" t="str">
        <f>"" &amp;TEXT('Data - Overview'!$B102,"0")&amp;" "</f>
        <v xml:space="preserve">Aged 65-74 </v>
      </c>
      <c r="L102" s="72" t="str">
        <f>"Index: "&amp;TEXT('Data - Overview'!$H102,"0")&amp;""</f>
        <v>Index: 112</v>
      </c>
      <c r="M102" s="72" t="str">
        <f>'Data - Overview'!$K102&amp;CHAR(10)&amp;'Data - Overview'!$L102</f>
        <v>Aged 65-74 
Index: 112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0.10324137931034481</v>
      </c>
      <c r="F103" s="115">
        <f>RANK('Data - Overview'!$E103,'Data - Overview'!$E$96:$E$103)</f>
        <v>5</v>
      </c>
      <c r="G103" s="111">
        <f>INDEX('Data - Knowledge'!$G:$G,MATCH('Data - Overview'!$A103,'Data - Knowledge'!$A:$A,0))</f>
        <v>9.553313344516505E-2</v>
      </c>
      <c r="H103" s="112">
        <f>INDEX('Data - Knowledge'!$J:$J,MATCH('Data - Overview'!$A103,'Data - Knowledge'!$A:$A,0))</f>
        <v>108.06866224021033</v>
      </c>
      <c r="I103" s="112">
        <f>RANK('Data - Overview'!$H103,'Data - Overview'!$H$96:$H$103)</f>
        <v>3</v>
      </c>
      <c r="J103" s="112">
        <f>'Data - Overview'!$H103-100</f>
        <v>8.0686622402103296</v>
      </c>
      <c r="K103" s="108" t="str">
        <f>"" &amp;TEXT('Data - Overview'!$B103,"0")&amp;" "</f>
        <v xml:space="preserve">Aged 75 plus </v>
      </c>
      <c r="L103" s="108" t="str">
        <f>"Index: "&amp;TEXT('Data - Overview'!$H103,"0")&amp;""</f>
        <v>Index: 108</v>
      </c>
      <c r="M103" s="108" t="str">
        <f>'Data - Overview'!$K103&amp;CHAR(10)&amp;'Data - Overview'!$L103</f>
        <v>Aged 75 plus 
Index: 108</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44.686448275862062</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0.34275574712643675</v>
      </c>
      <c r="E115" s="63">
        <f>RANK('Data - Overview'!$D115,'Data - Overview'!$D$115:$D$119)</f>
        <v>1</v>
      </c>
      <c r="F115" s="62">
        <f>INDEX('Data - Knowledge'!$G:$G,MATCH('Data - Overview'!$A115,'Data - Knowledge'!$A:$A,0))</f>
        <v>0.30240027605700776</v>
      </c>
      <c r="G115" s="64">
        <f>INDEX('Data - Knowledge'!$J:$J,MATCH('Data - Overview'!$A115,'Data - Knowledge'!$A:$A,0))</f>
        <v>113.34505100181234</v>
      </c>
      <c r="H115" s="64">
        <f>RANK('Data - Overview'!$G115,'Data - Overview'!$G$115:$G$119)</f>
        <v>1</v>
      </c>
      <c r="I115" s="64">
        <f>'Data - Overview'!$G115-100</f>
        <v>13.345051001812337</v>
      </c>
      <c r="J115" s="61" t="str">
        <f>"" &amp;TEXT('Data - Overview'!$B115,"0")&amp;" "</f>
        <v xml:space="preserve">Couple, no children </v>
      </c>
      <c r="K115" s="61" t="str">
        <f>"Index: "&amp;TEXT('Data - Overview'!$G115,"0")&amp;""</f>
        <v>Index: 113</v>
      </c>
      <c r="L115" s="61" t="str">
        <f>'Data - Overview'!$J115&amp;CHAR(10)&amp;'Data - Overview'!$K115</f>
        <v>Couple, no children 
Index: 113</v>
      </c>
      <c r="M115" s="61">
        <v>1</v>
      </c>
    </row>
    <row r="116" spans="1:13">
      <c r="A116" s="86" t="s">
        <v>159</v>
      </c>
      <c r="B116" s="1" t="str">
        <f>INDEX('Data - Knowledge'!$D:$D,MATCH('Data - Overview'!$A116,'Data - Knowledge'!$A:$A,0))</f>
        <v>Couple with children</v>
      </c>
      <c r="C116" s="1" t="s">
        <v>160</v>
      </c>
      <c r="D116" s="68">
        <f>INDEX('Data - Knowledge'!$E:$E,MATCH('Data - Overview'!$A116,'Data - Knowledge'!$A:$A,0))</f>
        <v>0.18976436781609193</v>
      </c>
      <c r="E116" s="69">
        <f>RANK('Data - Overview'!$D116,'Data - Overview'!$D$115:$D$119)</f>
        <v>3</v>
      </c>
      <c r="F116" s="68">
        <f>INDEX('Data - Knowledge'!$G:$G,MATCH('Data - Overview'!$A116,'Data - Knowledge'!$A:$A,0))</f>
        <v>0.18597672007291077</v>
      </c>
      <c r="G116" s="70">
        <f>INDEX('Data - Knowledge'!$J:$J,MATCH('Data - Overview'!$A116,'Data - Knowledge'!$A:$A,0))</f>
        <v>102.03662466017049</v>
      </c>
      <c r="H116" s="70">
        <f>RANK('Data - Overview'!$G116,'Data - Overview'!$G$115:$G$119)</f>
        <v>2</v>
      </c>
      <c r="I116" s="70">
        <f>'Data - Overview'!$G116-100</f>
        <v>2.0366246601704887</v>
      </c>
      <c r="J116" s="1" t="str">
        <f>"" &amp;TEXT('Data - Overview'!$B116,"0")&amp;" "</f>
        <v xml:space="preserve">Couple with children </v>
      </c>
      <c r="K116" s="1" t="str">
        <f>"Index: "&amp;TEXT('Data - Overview'!$G116,"0")&amp;""</f>
        <v>Index: 102</v>
      </c>
      <c r="L116" s="1" t="str">
        <f>'Data - Overview'!$J116&amp;CHAR(10)&amp;'Data - Overview'!$K116</f>
        <v>Couple with children 
Index: 102</v>
      </c>
      <c r="M116" s="1">
        <v>2</v>
      </c>
    </row>
    <row r="117" spans="1:13">
      <c r="A117" s="56" t="s">
        <v>161</v>
      </c>
      <c r="B117" s="72" t="str">
        <f>INDEX('Data - Knowledge'!$D:$D,MATCH('Data - Overview'!$A117,'Data - Knowledge'!$A:$A,0))</f>
        <v>Single parent</v>
      </c>
      <c r="C117" s="72" t="s">
        <v>162</v>
      </c>
      <c r="D117" s="84">
        <f>INDEX('Data - Knowledge'!$E:$E,MATCH('Data - Overview'!$A117,'Data - Knowledge'!$A:$A,0))</f>
        <v>2.435057471264368E-2</v>
      </c>
      <c r="E117" s="85">
        <f>RANK('Data - Overview'!$D117,'Data - Overview'!$D$115:$D$119)</f>
        <v>5</v>
      </c>
      <c r="F117" s="84">
        <f>INDEX('Data - Knowledge'!$G:$G,MATCH('Data - Overview'!$A117,'Data - Knowledge'!$A:$A,0))</f>
        <v>3.0785626543739845E-2</v>
      </c>
      <c r="G117" s="75">
        <f>INDEX('Data - Knowledge'!$J:$J,MATCH('Data - Overview'!$A117,'Data - Knowledge'!$A:$A,0))</f>
        <v>79.09721986020547</v>
      </c>
      <c r="H117" s="75">
        <f>RANK('Data - Overview'!$G117,'Data - Overview'!$G$115:$G$119)</f>
        <v>5</v>
      </c>
      <c r="I117" s="75">
        <f>'Data - Overview'!$G117-100</f>
        <v>-20.90278013979453</v>
      </c>
      <c r="J117" s="72" t="str">
        <f>"" &amp;TEXT('Data - Overview'!$B117,"0")&amp;" "</f>
        <v xml:space="preserve">Single parent </v>
      </c>
      <c r="K117" s="72" t="str">
        <f>"Index: "&amp;TEXT('Data - Overview'!$G117,"0")&amp;""</f>
        <v>Index: 79</v>
      </c>
      <c r="L117" s="72" t="str">
        <f>'Data - Overview'!$J117&amp;CHAR(10)&amp;'Data - Overview'!$K117</f>
        <v>Single parent 
Index: 79</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0.13766091954022991</v>
      </c>
      <c r="E118" s="69">
        <f>RANK('Data - Overview'!$D118,'Data - Overview'!$D$115:$D$119)</f>
        <v>4</v>
      </c>
      <c r="F118" s="68">
        <f>INDEX('Data - Knowledge'!$G:$G,MATCH('Data - Overview'!$A118,'Data - Knowledge'!$A:$A,0))</f>
        <v>0.16796368331374079</v>
      </c>
      <c r="G118" s="70">
        <f>INDEX('Data - Knowledge'!$J:$J,MATCH('Data - Overview'!$A118,'Data - Knowledge'!$A:$A,0))</f>
        <v>81.958740618406139</v>
      </c>
      <c r="H118" s="70">
        <f>RANK('Data - Overview'!$G118,'Data - Overview'!$G$115:$G$119)</f>
        <v>4</v>
      </c>
      <c r="I118" s="70">
        <f>'Data - Overview'!$G118-100</f>
        <v>-18.041259381593861</v>
      </c>
      <c r="J118" s="1" t="str">
        <f>"" &amp;TEXT('Data - Overview'!$B118,"0")&amp;" "</f>
        <v xml:space="preserve">Single person, no children </v>
      </c>
      <c r="K118" s="1" t="str">
        <f>"Index: "&amp;TEXT('Data - Overview'!$G118,"0")&amp;""</f>
        <v>Index: 82</v>
      </c>
      <c r="L118" s="1" t="str">
        <f>'Data - Overview'!$J118&amp;CHAR(10)&amp;'Data - Overview'!$K118</f>
        <v>Single person, no children 
Index: 82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0.3057155172413793</v>
      </c>
      <c r="E119" s="89">
        <f>RANK('Data - Overview'!$D119,'Data - Overview'!$D$115:$D$119)</f>
        <v>2</v>
      </c>
      <c r="F119" s="88">
        <f>INDEX('Data - Knowledge'!$G:$G,MATCH('Data - Overview'!$A119,'Data - Knowledge'!$A:$A,0))</f>
        <v>0.31305189607576378</v>
      </c>
      <c r="G119" s="80">
        <f>INDEX('Data - Knowledge'!$J:$J,MATCH('Data - Overview'!$A119,'Data - Knowledge'!$A:$A,0))</f>
        <v>97.656497556363959</v>
      </c>
      <c r="H119" s="80">
        <f>RANK('Data - Overview'!$G119,'Data - Overview'!$G$115:$G$119)</f>
        <v>3</v>
      </c>
      <c r="I119" s="80">
        <f>'Data - Overview'!$G119-100</f>
        <v>-2.3435024436360408</v>
      </c>
      <c r="J119" s="57" t="str">
        <f>"" &amp;TEXT('Data - Overview'!$B119,"0")&amp;" "</f>
        <v xml:space="preserve">Other: two or more adults, may include a couple, may have children </v>
      </c>
      <c r="K119" s="57" t="str">
        <f>"Index: "&amp;TEXT('Data - Overview'!$G119,"0")&amp;""</f>
        <v>Index: 98</v>
      </c>
      <c r="L119" s="57" t="str">
        <f>'Data - Overview'!$J119&amp;CHAR(10)&amp;'Data - Overview'!$K119</f>
        <v>Other: two or more adults, may include a couple, may have children 
Index: 98</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13.345051001812337</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0.74183620689655172</v>
      </c>
      <c r="E128" s="63">
        <f>RANK('Data - Overview'!$D128,'Data - Overview'!$D$128:$D$131)</f>
        <v>1</v>
      </c>
      <c r="F128" s="62">
        <f>INDEX('Data - Knowledge'!$G:$G,MATCH('Data - Overview'!$A128,'Data - Knowledge'!$A:$A,0))</f>
        <v>0.72843787396478632</v>
      </c>
      <c r="G128" s="64">
        <f>INDEX('Data - Knowledge'!$J:$J,MATCH('Data - Overview'!$A128,'Data - Knowledge'!$A:$A,0))</f>
        <v>101.83932403992672</v>
      </c>
      <c r="H128" s="64">
        <f>RANK('Data - Overview'!$G128,'Data - Overview'!$G$128:$G$131)</f>
        <v>1</v>
      </c>
      <c r="I128" s="64">
        <f>'Data - Overview'!$G128 - 100</f>
        <v>1.8393240399267228</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0.11958333333333332</v>
      </c>
      <c r="E129" s="69">
        <f>RANK('Data - Overview'!$D129,'Data - Overview'!$D$128:$D$131)</f>
        <v>2</v>
      </c>
      <c r="F129" s="68">
        <f>INDEX('Data - Knowledge'!$G:$G,MATCH('Data - Overview'!$A129,'Data - Knowledge'!$A:$A,0))</f>
        <v>0.12590590946915162</v>
      </c>
      <c r="G129" s="70">
        <f>INDEX('Data - Knowledge'!$J:$J,MATCH('Data - Overview'!$A129,'Data - Knowledge'!$A:$A,0))</f>
        <v>94.978332500455508</v>
      </c>
      <c r="H129" s="70">
        <f>RANK('Data - Overview'!$G129,'Data - Overview'!$G$128:$G$131)</f>
        <v>3</v>
      </c>
      <c r="I129" s="70">
        <f>'Data - Overview'!$G129 - 100</f>
        <v>-5.0216674995444919</v>
      </c>
      <c r="J129" s="1" t="str">
        <f>"" &amp;TEXT('Data - Overview'!$C129,"0")&amp;" "</f>
        <v xml:space="preserve">1 </v>
      </c>
      <c r="K129" s="1" t="str">
        <f>"Index: "&amp;TEXT('Data - Overview'!$G129,"0")&amp;""</f>
        <v>Index: 95</v>
      </c>
      <c r="L129" s="1" t="str">
        <f>'Data - Overview'!$J129&amp;CHAR(10)&amp;'Data - Overview'!$K129</f>
        <v>1 
Index: 95</v>
      </c>
      <c r="M129" s="1">
        <v>2</v>
      </c>
    </row>
    <row r="130" spans="1:13">
      <c r="A130" s="56" t="s">
        <v>171</v>
      </c>
      <c r="B130" s="72" t="str">
        <f>INDEX('Data - Knowledge'!$D:$D,MATCH('Data - Overview'!$A130,'Data - Knowledge'!$A:$A,0))</f>
        <v>Children at home : 2</v>
      </c>
      <c r="C130" s="72">
        <v>2</v>
      </c>
      <c r="D130" s="84">
        <f>INDEX('Data - Knowledge'!$E:$E,MATCH('Data - Overview'!$A130,'Data - Knowledge'!$A:$A,0))</f>
        <v>0.10397413793103451</v>
      </c>
      <c r="E130" s="85">
        <f>RANK('Data - Overview'!$D130,'Data - Overview'!$D$128:$D$131)</f>
        <v>3</v>
      </c>
      <c r="F130" s="84">
        <f>INDEX('Data - Knowledge'!$G:$G,MATCH('Data - Overview'!$A130,'Data - Knowledge'!$A:$A,0))</f>
        <v>0.10607782430094176</v>
      </c>
      <c r="G130" s="75">
        <f>INDEX('Data - Knowledge'!$J:$J,MATCH('Data - Overview'!$A130,'Data - Knowledge'!$A:$A,0))</f>
        <v>98.016846231744807</v>
      </c>
      <c r="H130" s="75">
        <f>RANK('Data - Overview'!$G130,'Data - Overview'!$G$128:$G$131)</f>
        <v>2</v>
      </c>
      <c r="I130" s="75">
        <f>'Data - Overview'!$G130 - 100</f>
        <v>-1.9831537682551925</v>
      </c>
      <c r="J130" s="72" t="str">
        <f>"" &amp;TEXT('Data - Overview'!$C130,"0")&amp;" "</f>
        <v xml:space="preserve">2 </v>
      </c>
      <c r="K130" s="72" t="str">
        <f>"Index: "&amp;TEXT('Data - Overview'!$G130,"0")&amp;""</f>
        <v>Index: 98</v>
      </c>
      <c r="L130" s="72" t="str">
        <f>'Data - Overview'!$J130&amp;CHAR(10)&amp;'Data - Overview'!$K130</f>
        <v>2 
Index: 98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3.4772988505747129E-2</v>
      </c>
      <c r="E131" s="115">
        <f>RANK('Data - Overview'!$D131,'Data - Overview'!$D$128:$D$131)</f>
        <v>4</v>
      </c>
      <c r="F131" s="111">
        <f>INDEX('Data - Knowledge'!$G:$G,MATCH('Data - Overview'!$A131,'Data - Knowledge'!$A:$A,0))</f>
        <v>3.9780798848221485E-2</v>
      </c>
      <c r="G131" s="112">
        <f>INDEX('Data - Knowledge'!$J:$J,MATCH('Data - Overview'!$A131,'Data - Knowledge'!$A:$A,0))</f>
        <v>87.411488739627856</v>
      </c>
      <c r="H131" s="112">
        <f>RANK('Data - Overview'!$G131,'Data - Overview'!$G$128:$G$131)</f>
        <v>4</v>
      </c>
      <c r="I131" s="112">
        <f>'Data - Overview'!$G131 - 100</f>
        <v>-12.588511260372144</v>
      </c>
      <c r="J131" s="108" t="str">
        <f>"" &amp;TEXT('Data - Overview'!$C131,"0")&amp;" "</f>
        <v xml:space="preserve">3+ </v>
      </c>
      <c r="K131" s="108" t="str">
        <f>"Index: "&amp;TEXT('Data - Overview'!$G131,"0")&amp;""</f>
        <v>Index: 87</v>
      </c>
      <c r="L131" s="108" t="str">
        <f>'Data - Overview'!$J131&amp;CHAR(10)&amp;'Data - Overview'!$K131</f>
        <v>3+ 
Index: 87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0.16293678160919539</v>
      </c>
      <c r="E137" s="63">
        <f>RANK('Data - Overview'!$D137,'Data - Overview'!$D$137:$D$140)</f>
        <v>3</v>
      </c>
      <c r="F137" s="62">
        <f>INDEX('Data - Knowledge'!$G:$G,MATCH('Data - Overview'!$A137,'Data - Knowledge'!$A:$A,0))</f>
        <v>0.19068982551612093</v>
      </c>
      <c r="G137" s="64">
        <f>INDEX('Data - Knowledge'!$J:$J,MATCH('Data - Overview'!$A137,'Data - Knowledge'!$A:$A,0))</f>
        <v>85.445975509281013</v>
      </c>
      <c r="H137" s="64">
        <f>RANK('Data - Overview'!$G137,'Data - Overview'!$G$137:$G$140)</f>
        <v>4</v>
      </c>
      <c r="I137" s="61">
        <v>1</v>
      </c>
      <c r="J137" s="61" t="str">
        <f>"" &amp;TEXT('Data - Overview'!$C137,"0")&amp;" "</f>
        <v xml:space="preserve">1 person </v>
      </c>
      <c r="K137" s="61" t="str">
        <f>"Index: "&amp;TEXT('Data - Overview'!$G137,"0")&amp;""</f>
        <v>Index: 85</v>
      </c>
      <c r="L137" s="61" t="str">
        <f>'Data - Overview'!$J137&amp;CHAR(10)&amp;'Data - Overview'!$K137</f>
        <v>1 person 
Index: 85</v>
      </c>
    </row>
    <row r="138" spans="1:13">
      <c r="A138" s="1" t="s">
        <v>177</v>
      </c>
      <c r="B138" s="1" t="str">
        <f>INDEX('Data - Knowledge'!$D:$D,MATCH('Data - Overview'!$A138,'Data - Knowledge'!$A:$A,0))</f>
        <v>Household size : 2 persons</v>
      </c>
      <c r="C138" s="1" t="s">
        <v>178</v>
      </c>
      <c r="D138" s="68">
        <f>INDEX('Data - Knowledge'!$E:$E,MATCH('Data - Overview'!$A138,'Data - Knowledge'!$A:$A,0))</f>
        <v>0.41097413793103443</v>
      </c>
      <c r="E138" s="69">
        <f>RANK('Data - Overview'!$D138,'Data - Overview'!$D$137:$D$140)</f>
        <v>1</v>
      </c>
      <c r="F138" s="68">
        <f>INDEX('Data - Knowledge'!$G:$G,MATCH('Data - Overview'!$A138,'Data - Knowledge'!$A:$A,0))</f>
        <v>0.38833122878389625</v>
      </c>
      <c r="G138" s="70">
        <f>INDEX('Data - Knowledge'!$J:$J,MATCH('Data - Overview'!$A138,'Data - Knowledge'!$A:$A,0))</f>
        <v>105.83082365485954</v>
      </c>
      <c r="H138" s="70">
        <f>RANK('Data - Overview'!$G138,'Data - Overview'!$G$137:$G$140)</f>
        <v>1</v>
      </c>
      <c r="I138" s="1">
        <v>2</v>
      </c>
      <c r="J138" s="1" t="str">
        <f>"" &amp;TEXT('Data - Overview'!$C138,"0")&amp;" "</f>
        <v xml:space="preserve">2 people </v>
      </c>
      <c r="K138" s="1" t="str">
        <f>"Index: "&amp;TEXT('Data - Overview'!$G138,"0")&amp;""</f>
        <v>Index: 106</v>
      </c>
      <c r="L138" s="1" t="str">
        <f>'Data - Overview'!$J138&amp;CHAR(10)&amp;'Data - Overview'!$K138</f>
        <v>2 people 
Index: 106</v>
      </c>
    </row>
    <row r="139" spans="1:13">
      <c r="A139" s="72" t="s">
        <v>179</v>
      </c>
      <c r="B139" s="72" t="str">
        <f>INDEX('Data - Knowledge'!$D:$D,MATCH('Data - Overview'!$A139,'Data - Knowledge'!$A:$A,0))</f>
        <v>Household size : 3-4 persons</v>
      </c>
      <c r="C139" s="72" t="s">
        <v>180</v>
      </c>
      <c r="D139" s="84">
        <f>INDEX('Data - Knowledge'!$E:$E,MATCH('Data - Overview'!$A139,'Data - Knowledge'!$A:$A,0))</f>
        <v>0.34829885057471266</v>
      </c>
      <c r="E139" s="85">
        <f>RANK('Data - Overview'!$D139,'Data - Overview'!$D$137:$D$140)</f>
        <v>2</v>
      </c>
      <c r="F139" s="84">
        <f>INDEX('Data - Knowledge'!$G:$G,MATCH('Data - Overview'!$A139,'Data - Knowledge'!$A:$A,0))</f>
        <v>0.34146339272741671</v>
      </c>
      <c r="G139" s="75">
        <f>INDEX('Data - Knowledge'!$J:$J,MATCH('Data - Overview'!$A139,'Data - Knowledge'!$A:$A,0))</f>
        <v>102.00181278370668</v>
      </c>
      <c r="H139" s="75">
        <f>RANK('Data - Overview'!$G139,'Data - Overview'!$G$137:$G$140)</f>
        <v>2</v>
      </c>
      <c r="I139" s="72">
        <v>3</v>
      </c>
      <c r="J139" s="72" t="str">
        <f>"" &amp;TEXT('Data - Overview'!$C139,"0")&amp;" "</f>
        <v xml:space="preserve">3-4 people </v>
      </c>
      <c r="K139" s="72" t="str">
        <f>"Index: "&amp;TEXT('Data - Overview'!$G139,"0")&amp;""</f>
        <v>Index: 102</v>
      </c>
      <c r="L139" s="72" t="str">
        <f>'Data - Overview'!$J139&amp;CHAR(10)&amp;'Data - Overview'!$K139</f>
        <v>3-4 people 
Index: 102</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7.8135057471264369E-2</v>
      </c>
      <c r="E140" s="115">
        <f>RANK('Data - Overview'!$D140,'Data - Overview'!$D$137:$D$140)</f>
        <v>4</v>
      </c>
      <c r="F140" s="111">
        <f>INDEX('Data - Knowledge'!$G:$G,MATCH('Data - Overview'!$A140,'Data - Knowledge'!$A:$A,0))</f>
        <v>7.9690340646422483E-2</v>
      </c>
      <c r="G140" s="112">
        <f>INDEX('Data - Knowledge'!$J:$J,MATCH('Data - Overview'!$A140,'Data - Knowledge'!$A:$A,0))</f>
        <v>98.048341665323363</v>
      </c>
      <c r="H140" s="112">
        <f>RANK('Data - Overview'!$G140,'Data - Overview'!$G$137:$G$140)</f>
        <v>3</v>
      </c>
      <c r="I140" s="108">
        <v>4</v>
      </c>
      <c r="J140" s="108" t="str">
        <f>"" &amp;TEXT('Data - Overview'!$C140,"0")&amp;" "</f>
        <v xml:space="preserve">5+ people </v>
      </c>
      <c r="K140" s="108" t="str">
        <f>"Index: "&amp;TEXT('Data - Overview'!$G140,"0")&amp;""</f>
        <v>Index: 98</v>
      </c>
      <c r="L140" s="108" t="str">
        <f>'Data - Overview'!$J140&amp;CHAR(10)&amp;'Data - Overview'!$K140</f>
        <v>5+ people 
Index: 98</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0.13234482758620689</v>
      </c>
      <c r="E146" s="63">
        <f>RANK('Data - Overview'!$D146,'Data - Overview'!$D$146:$D$151)</f>
        <v>4</v>
      </c>
      <c r="F146" s="62">
        <f>INDEX('Data - Knowledge'!$G:$G,MATCH('Data - Overview'!$A146,'Data - Knowledge'!$A:$A,0))</f>
        <v>0.16826898387245903</v>
      </c>
      <c r="G146" s="64">
        <f>INDEX('Data - Knowledge'!$J:$J,MATCH('Data - Overview'!$A146,'Data - Knowledge'!$A:$A,0))</f>
        <v>78.650755796159572</v>
      </c>
      <c r="H146" s="64">
        <f>RANK('Data - Overview'!$G146,'Data - Overview'!$G$146:$G$151)</f>
        <v>6</v>
      </c>
      <c r="I146" s="64">
        <f xml:space="preserve"> 'Data - Overview'!$G146 - 100</f>
        <v>-21.349244203840428</v>
      </c>
      <c r="J146" s="61" t="str">
        <f>"" &amp;TEXT('Data - Overview'!$C146,"0")&amp;" "</f>
        <v xml:space="preserve">&lt;20k </v>
      </c>
      <c r="K146" s="61" t="str">
        <f>"Index: "&amp;TEXT('Data - Overview'!$G146,"0")&amp;""</f>
        <v>Index: 79</v>
      </c>
      <c r="L146" s="61" t="str">
        <f>'Data - Overview'!$J146&amp;CHAR(10)&amp;'Data - Overview'!$K146</f>
        <v>&lt;20k 
Index: 79</v>
      </c>
      <c r="M146" s="61">
        <v>1</v>
      </c>
    </row>
    <row r="147" spans="1:13">
      <c r="A147" s="86" t="s">
        <v>186</v>
      </c>
      <c r="B147" s="1" t="str">
        <f>INDEX('Data - Knowledge'!$D:$D,MATCH('Data - Overview'!$A147,'Data - Knowledge'!$A:$A,0))</f>
        <v>£20,000-£40,000</v>
      </c>
      <c r="C147" s="1" t="s">
        <v>187</v>
      </c>
      <c r="D147" s="68">
        <f>INDEX('Data - Knowledge'!$E:$E,MATCH('Data - Overview'!$A147,'Data - Knowledge'!$A:$A,0))</f>
        <v>0.28775574712643676</v>
      </c>
      <c r="E147" s="69">
        <f>RANK('Data - Overview'!$D147,'Data - Overview'!$D$146:$D$151)</f>
        <v>1</v>
      </c>
      <c r="F147" s="68">
        <f>INDEX('Data - Knowledge'!$G:$G,MATCH('Data - Overview'!$A147,'Data - Knowledge'!$A:$A,0))</f>
        <v>0.31505410189013194</v>
      </c>
      <c r="G147" s="70">
        <f>INDEX('Data - Knowledge'!$J:$J,MATCH('Data - Overview'!$A147,'Data - Knowledge'!$A:$A,0))</f>
        <v>91.335343802882818</v>
      </c>
      <c r="H147" s="70">
        <f>RANK('Data - Overview'!$G147,'Data - Overview'!$G$146:$G$151)</f>
        <v>5</v>
      </c>
      <c r="I147" s="70">
        <f xml:space="preserve"> 'Data - Overview'!$G147 - 100</f>
        <v>-8.664656197117182</v>
      </c>
      <c r="J147" s="1" t="str">
        <f>"" &amp;TEXT('Data - Overview'!$C147,"0")&amp;" "</f>
        <v xml:space="preserve">20k - 40k </v>
      </c>
      <c r="K147" s="1" t="str">
        <f>"Index: "&amp;TEXT('Data - Overview'!$G147,"0")&amp;""</f>
        <v>Index: 91</v>
      </c>
      <c r="L147" s="1" t="str">
        <f>'Data - Overview'!$J147&amp;CHAR(10)&amp;'Data - Overview'!$K147</f>
        <v>20k - 40k 
Index: 91</v>
      </c>
      <c r="M147" s="1">
        <v>2</v>
      </c>
    </row>
    <row r="148" spans="1:13">
      <c r="A148" s="56" t="s">
        <v>188</v>
      </c>
      <c r="B148" s="72" t="str">
        <f>INDEX('Data - Knowledge'!$D:$D,MATCH('Data - Overview'!$A148,'Data - Knowledge'!$A:$A,0))</f>
        <v>£40,000-£60,000</v>
      </c>
      <c r="C148" s="72" t="s">
        <v>189</v>
      </c>
      <c r="D148" s="84">
        <f>INDEX('Data - Knowledge'!$E:$E,MATCH('Data - Overview'!$A148,'Data - Knowledge'!$A:$A,0))</f>
        <v>0.21439942528735628</v>
      </c>
      <c r="E148" s="85">
        <f>RANK('Data - Overview'!$D148,'Data - Overview'!$D$146:$D$151)</f>
        <v>2</v>
      </c>
      <c r="F148" s="84">
        <f>INDEX('Data - Knowledge'!$G:$G,MATCH('Data - Overview'!$A148,'Data - Knowledge'!$A:$A,0))</f>
        <v>0.2116378633980108</v>
      </c>
      <c r="G148" s="75">
        <f>INDEX('Data - Knowledge'!$J:$J,MATCH('Data - Overview'!$A148,'Data - Knowledge'!$A:$A,0))</f>
        <v>101.30485247063376</v>
      </c>
      <c r="H148" s="75">
        <f>RANK('Data - Overview'!$G148,'Data - Overview'!$G$146:$G$151)</f>
        <v>4</v>
      </c>
      <c r="I148" s="75">
        <f xml:space="preserve"> 'Data - Overview'!$G148 - 100</f>
        <v>1.3048524706337616</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0.14772988505747126</v>
      </c>
      <c r="E149" s="69">
        <f>RANK('Data - Overview'!$D149,'Data - Overview'!$D$146:$D$151)</f>
        <v>3</v>
      </c>
      <c r="F149" s="68">
        <f>INDEX('Data - Knowledge'!$G:$G,MATCH('Data - Overview'!$A149,'Data - Knowledge'!$A:$A,0))</f>
        <v>0.13969867519053217</v>
      </c>
      <c r="G149" s="70">
        <f>INDEX('Data - Knowledge'!$J:$J,MATCH('Data - Overview'!$A149,'Data - Knowledge'!$A:$A,0))</f>
        <v>105.74895206127437</v>
      </c>
      <c r="H149" s="70">
        <f>RANK('Data - Overview'!$G149,'Data - Overview'!$G$146:$G$151)</f>
        <v>3</v>
      </c>
      <c r="I149" s="70">
        <f xml:space="preserve"> 'Data - Overview'!$G149 - 100</f>
        <v>5.7489520612743661</v>
      </c>
      <c r="J149" s="1" t="str">
        <f>"" &amp;TEXT('Data - Overview'!$C149,"0")&amp;" "</f>
        <v xml:space="preserve">60k - 80k </v>
      </c>
      <c r="K149" s="1" t="str">
        <f>"Index: "&amp;TEXT('Data - Overview'!$G149,"0")&amp;""</f>
        <v>Index: 106</v>
      </c>
      <c r="L149" s="1" t="str">
        <f>'Data - Overview'!$J149&amp;CHAR(10)&amp;'Data - Overview'!$K149</f>
        <v>60k - 80k 
Index: 106</v>
      </c>
      <c r="M149" s="1">
        <v>4</v>
      </c>
    </row>
    <row r="150" spans="1:13">
      <c r="A150" s="56" t="s">
        <v>192</v>
      </c>
      <c r="B150" s="72" t="str">
        <f>INDEX('Data - Knowledge'!$D:$D,MATCH('Data - Overview'!$A150,'Data - Knowledge'!$A:$A,0))</f>
        <v>£80,000-£100,000</v>
      </c>
      <c r="C150" s="72" t="s">
        <v>193</v>
      </c>
      <c r="D150" s="84">
        <f>INDEX('Data - Knowledge'!$E:$E,MATCH('Data - Overview'!$A150,'Data - Knowledge'!$A:$A,0))</f>
        <v>8.7908045977011504E-2</v>
      </c>
      <c r="E150" s="85">
        <f>RANK('Data - Overview'!$D150,'Data - Overview'!$D$146:$D$151)</f>
        <v>6</v>
      </c>
      <c r="F150" s="84">
        <f>INDEX('Data - Knowledge'!$G:$G,MATCH('Data - Overview'!$A150,'Data - Knowledge'!$A:$A,0))</f>
        <v>7.3082163283097121E-2</v>
      </c>
      <c r="G150" s="75">
        <f>INDEX('Data - Knowledge'!$J:$J,MATCH('Data - Overview'!$A150,'Data - Knowledge'!$A:$A,0))</f>
        <v>120.28659528930967</v>
      </c>
      <c r="H150" s="75">
        <f>RANK('Data - Overview'!$G150,'Data - Overview'!$G$146:$G$151)</f>
        <v>2</v>
      </c>
      <c r="I150" s="75">
        <f xml:space="preserve"> 'Data - Overview'!$G150 - 100</f>
        <v>20.286595289309673</v>
      </c>
      <c r="J150" s="72" t="str">
        <f>"" &amp;TEXT('Data - Overview'!$C150,"0")&amp;" "</f>
        <v xml:space="preserve">80k - 100k </v>
      </c>
      <c r="K150" s="72" t="str">
        <f>"Index: "&amp;TEXT('Data - Overview'!$G150,"0")&amp;""</f>
        <v>Index: 120</v>
      </c>
      <c r="L150" s="72" t="str">
        <f>'Data - Overview'!$J150&amp;CHAR(10)&amp;'Data - Overview'!$K150</f>
        <v>80k - 100k 
Index: 120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0.1297471264367816</v>
      </c>
      <c r="E151" s="115">
        <f>RANK('Data - Overview'!$D151,'Data - Overview'!$D$146:$D$151)</f>
        <v>5</v>
      </c>
      <c r="F151" s="111">
        <f>INDEX('Data - Knowledge'!$G:$G,MATCH('Data - Overview'!$A151,'Data - Knowledge'!$A:$A,0))</f>
        <v>9.2183650556736968E-2</v>
      </c>
      <c r="G151" s="112">
        <f>INDEX('Data - Knowledge'!$J:$J,MATCH('Data - Overview'!$A151,'Data - Knowledge'!$A:$A,0))</f>
        <v>140.74852281633733</v>
      </c>
      <c r="H151" s="112">
        <f>RANK('Data - Overview'!$G151,'Data - Overview'!$G$146:$G$151)</f>
        <v>1</v>
      </c>
      <c r="I151" s="112">
        <f xml:space="preserve"> 'Data - Overview'!$G151 - 100</f>
        <v>40.748522816337328</v>
      </c>
      <c r="J151" s="108" t="str">
        <f>"" &amp;TEXT('Data - Overview'!$C151,"0")&amp;" "</f>
        <v xml:space="preserve">100k+ </v>
      </c>
      <c r="K151" s="108" t="str">
        <f>"Index: "&amp;TEXT('Data - Overview'!$G151,"0")&amp;""</f>
        <v>Index: 141</v>
      </c>
      <c r="L151" s="108" t="str">
        <f>'Data - Overview'!$J151&amp;CHAR(10)&amp;'Data - Overview'!$K151</f>
        <v>100k+ 
Index: 141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0.28775574712643676</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013C-42A4-4056-AD6C-7A8743F41BA4}">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348</v>
      </c>
      <c r="K2" s="123">
        <f>'Input Sheet'!B8</f>
        <v>0</v>
      </c>
      <c r="L2" s="123">
        <f>'Input Sheet'!B9</f>
        <v>10</v>
      </c>
      <c r="M2" s="123">
        <f>'Input Sheet'!B10</f>
        <v>0</v>
      </c>
      <c r="N2" s="123">
        <f>'Input Sheet'!B11</f>
        <v>10</v>
      </c>
      <c r="O2" s="123">
        <f>'Input Sheet'!B12</f>
        <v>17</v>
      </c>
      <c r="P2" s="123">
        <f>'Input Sheet'!B13</f>
        <v>0</v>
      </c>
      <c r="Q2" s="123">
        <f>'Input Sheet'!B14</f>
        <v>0</v>
      </c>
      <c r="R2" s="123">
        <f>'Input Sheet'!B15</f>
        <v>0</v>
      </c>
      <c r="S2" s="123">
        <f>'Input Sheet'!B16</f>
        <v>13</v>
      </c>
      <c r="T2" s="123">
        <f>'Input Sheet'!B17</f>
        <v>5</v>
      </c>
      <c r="U2" s="123">
        <f>'Input Sheet'!B18</f>
        <v>3</v>
      </c>
      <c r="V2" s="123">
        <f>'Input Sheet'!B19</f>
        <v>2</v>
      </c>
      <c r="W2" s="123">
        <f>'Input Sheet'!B20</f>
        <v>0</v>
      </c>
      <c r="X2" s="123">
        <f>'Input Sheet'!B21</f>
        <v>15</v>
      </c>
      <c r="Y2" s="123">
        <f>'Input Sheet'!B22</f>
        <v>3</v>
      </c>
      <c r="Z2" s="123">
        <f>'Input Sheet'!B23</f>
        <v>18</v>
      </c>
      <c r="AA2" s="123">
        <f>'Input Sheet'!B24</f>
        <v>31</v>
      </c>
      <c r="AB2" s="123">
        <f>'Input Sheet'!B25</f>
        <v>0</v>
      </c>
      <c r="AC2" s="123">
        <f>'Input Sheet'!B26</f>
        <v>85</v>
      </c>
      <c r="AD2" s="123">
        <f>'Input Sheet'!B27</f>
        <v>31</v>
      </c>
      <c r="AE2" s="123">
        <f>'Input Sheet'!B28</f>
        <v>5</v>
      </c>
      <c r="AF2" s="123">
        <f>'Input Sheet'!B29</f>
        <v>0</v>
      </c>
      <c r="AG2" s="123">
        <f>'Input Sheet'!B30</f>
        <v>7</v>
      </c>
      <c r="AH2" s="123">
        <f>'Input Sheet'!B31</f>
        <v>81</v>
      </c>
      <c r="AI2" s="123">
        <f>'Input Sheet'!B32</f>
        <v>12</v>
      </c>
      <c r="AJ2" s="123">
        <f>'Input Sheet'!B32</f>
        <v>12</v>
      </c>
      <c r="AK2" s="123">
        <f>'Input Sheet'!B32</f>
        <v>12</v>
      </c>
      <c r="AL2" s="123">
        <f>'Input Sheet'!B32</f>
        <v>12</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0</v>
      </c>
      <c r="L4" s="126">
        <f t="shared" si="0"/>
        <v>2.8735632183908046E-2</v>
      </c>
      <c r="M4" s="126">
        <f t="shared" si="0"/>
        <v>0</v>
      </c>
      <c r="N4" s="126">
        <f t="shared" si="0"/>
        <v>2.8735632183908046E-2</v>
      </c>
      <c r="O4" s="126">
        <f t="shared" si="0"/>
        <v>4.8850574712643681E-2</v>
      </c>
      <c r="P4" s="126">
        <f t="shared" si="0"/>
        <v>0</v>
      </c>
      <c r="Q4" s="126">
        <f t="shared" si="0"/>
        <v>0</v>
      </c>
      <c r="R4" s="126">
        <f t="shared" si="0"/>
        <v>0</v>
      </c>
      <c r="S4" s="126">
        <f t="shared" si="0"/>
        <v>3.7356321839080463E-2</v>
      </c>
      <c r="T4" s="126">
        <f t="shared" si="0"/>
        <v>1.4367816091954023E-2</v>
      </c>
      <c r="U4" s="126">
        <f t="shared" si="0"/>
        <v>8.6206896551724137E-3</v>
      </c>
      <c r="V4" s="126">
        <f t="shared" si="0"/>
        <v>5.7471264367816091E-3</v>
      </c>
      <c r="W4" s="126">
        <f t="shared" si="0"/>
        <v>0</v>
      </c>
      <c r="X4" s="126">
        <f t="shared" si="0"/>
        <v>4.3103448275862072E-2</v>
      </c>
      <c r="Y4" s="126">
        <f t="shared" si="0"/>
        <v>8.6206896551724137E-3</v>
      </c>
      <c r="Z4" s="126">
        <f t="shared" si="0"/>
        <v>5.1724137931034482E-2</v>
      </c>
      <c r="AA4" s="126">
        <f t="shared" si="0"/>
        <v>8.9080459770114945E-2</v>
      </c>
      <c r="AB4" s="126">
        <f t="shared" si="0"/>
        <v>0</v>
      </c>
      <c r="AC4" s="126">
        <f t="shared" si="0"/>
        <v>0.2442528735632184</v>
      </c>
      <c r="AD4" s="126">
        <f t="shared" si="0"/>
        <v>8.9080459770114945E-2</v>
      </c>
      <c r="AE4" s="126">
        <f t="shared" si="0"/>
        <v>1.4367816091954023E-2</v>
      </c>
      <c r="AF4" s="126">
        <f t="shared" si="0"/>
        <v>0</v>
      </c>
      <c r="AG4" s="126">
        <f t="shared" si="0"/>
        <v>2.0114942528735632E-2</v>
      </c>
      <c r="AH4" s="126">
        <f t="shared" si="0"/>
        <v>0.23275862068965517</v>
      </c>
      <c r="AI4" s="126">
        <f t="shared" si="0"/>
        <v>3.4482758620689655E-2</v>
      </c>
      <c r="AJ4" s="126">
        <f t="shared" si="0"/>
        <v>3.4482758620689655E-2</v>
      </c>
      <c r="AK4" s="126">
        <f t="shared" si="0"/>
        <v>3.4482758620689655E-2</v>
      </c>
      <c r="AL4" s="126">
        <f t="shared" si="0"/>
        <v>3.4482758620689655E-2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0.1234971264367816</v>
      </c>
      <c r="F9" s="128">
        <f t="shared" ref="F9:F72" si="2">SUMPRODUCT($K$2:$AI$2,$K9:$AI9)</f>
        <v>42.976999999999997</v>
      </c>
      <c r="G9" s="122">
        <f t="shared" ref="G9:G72" si="3">SUMPRODUCT($K$3:$AI$3,$K9:$AI9)/$J$3</f>
        <v>0.13046368991797541</v>
      </c>
      <c r="H9" s="128">
        <f t="shared" ref="H9:H72" si="4">SUMPRODUCT($K$3:$AI$3,$K9:$AI9)</f>
        <v>19754.550999999999</v>
      </c>
      <c r="I9" s="122">
        <f t="shared" ref="I9:I72" si="5">CORREL($K$4:$AI$4,$K9:$AI9)</f>
        <v>-0.46926407416087601</v>
      </c>
      <c r="J9" s="128">
        <f>$E9/$G9*100</f>
        <v>94.660151429433128</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6.7557471264367815E-3</v>
      </c>
      <c r="F10" s="128">
        <f t="shared" si="2"/>
        <v>2.351</v>
      </c>
      <c r="G10" s="122">
        <f t="shared" si="3"/>
        <v>7.201957495145888E-3</v>
      </c>
      <c r="H10" s="128">
        <f t="shared" si="4"/>
        <v>1090.5060000000001</v>
      </c>
      <c r="I10" s="122">
        <f t="shared" si="5"/>
        <v>-0.18082586067488238</v>
      </c>
      <c r="J10" s="128">
        <f t="shared" ref="J10:J73" si="6">$E10/$G10*100</f>
        <v>93.804318214737421</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1.8801724137931033E-2</v>
      </c>
      <c r="F11" s="128">
        <f t="shared" si="2"/>
        <v>6.5430000000000001</v>
      </c>
      <c r="G11" s="122">
        <f t="shared" si="3"/>
        <v>1.8861443157352491E-2</v>
      </c>
      <c r="H11" s="128">
        <f t="shared" si="4"/>
        <v>2855.9619999999995</v>
      </c>
      <c r="I11" s="122">
        <f t="shared" si="5"/>
        <v>-1.4627752805900366E-2</v>
      </c>
      <c r="J11" s="128">
        <f t="shared" si="6"/>
        <v>99.683380434236938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1.8887931034482757E-2</v>
      </c>
      <c r="F12" s="128">
        <f t="shared" si="2"/>
        <v>6.5729999999999995</v>
      </c>
      <c r="G12" s="122">
        <f t="shared" si="3"/>
        <v>2.0642050482769552E-2</v>
      </c>
      <c r="H12" s="128">
        <f t="shared" si="4"/>
        <v>3125.578</v>
      </c>
      <c r="I12" s="122">
        <f t="shared" si="5"/>
        <v>-0.22105152921061577</v>
      </c>
      <c r="J12" s="128">
        <f t="shared" si="6"/>
        <v>91.502203476582892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1.8675287356321842E-2</v>
      </c>
      <c r="F13" s="128">
        <f t="shared" si="2"/>
        <v>6.4990000000000006</v>
      </c>
      <c r="G13" s="122">
        <f t="shared" si="3"/>
        <v>1.9491923021041097E-2</v>
      </c>
      <c r="H13" s="128">
        <f t="shared" si="4"/>
        <v>2951.4280000000008</v>
      </c>
      <c r="I13" s="122">
        <f t="shared" si="5"/>
        <v>-0.13844096587292642</v>
      </c>
      <c r="J13" s="128">
        <f t="shared" si="6"/>
        <v>95.810389442654198</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1.7982758620689657E-2</v>
      </c>
      <c r="F14" s="128">
        <f t="shared" si="2"/>
        <v>6.2580000000000009</v>
      </c>
      <c r="G14" s="122">
        <f t="shared" si="3"/>
        <v>1.9947562376996131E-2</v>
      </c>
      <c r="H14" s="128">
        <f t="shared" si="4"/>
        <v>3020.42</v>
      </c>
      <c r="I14" s="122">
        <f t="shared" si="5"/>
        <v>-0.14640602511631004</v>
      </c>
      <c r="J14" s="128">
        <f t="shared" si="6"/>
        <v>90.15015609840971</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4.5143678160919545E-3</v>
      </c>
      <c r="F15" s="128">
        <f t="shared" si="2"/>
        <v>1.5710000000000002</v>
      </c>
      <c r="G15" s="122">
        <f t="shared" si="3"/>
        <v>5.1657200597022817E-3</v>
      </c>
      <c r="H15" s="128">
        <f t="shared" si="4"/>
        <v>782.18300000000011</v>
      </c>
      <c r="I15" s="122">
        <f t="shared" si="5"/>
        <v>-0.23700012686898461</v>
      </c>
      <c r="J15" s="128">
        <f t="shared" si="6"/>
        <v>87.39087220982961</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3.9068965517241379E-2</v>
      </c>
      <c r="F16" s="128">
        <f t="shared" si="2"/>
        <v>13.596</v>
      </c>
      <c r="G16" s="122">
        <f t="shared" si="3"/>
        <v>3.9131146891386755E-2</v>
      </c>
      <c r="H16" s="128">
        <f t="shared" si="4"/>
        <v>5925.16</v>
      </c>
      <c r="I16" s="122">
        <f t="shared" si="5"/>
        <v>4.4339407739962082E-3</v>
      </c>
      <c r="J16" s="128">
        <f t="shared" si="6"/>
        <v>99.841094935658376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7.8275862068965512E-3</v>
      </c>
      <c r="F17" s="128">
        <f t="shared" si="2"/>
        <v>2.7239999999999998</v>
      </c>
      <c r="G17" s="122">
        <f t="shared" si="3"/>
        <v>9.1208244726518652E-3</v>
      </c>
      <c r="H17" s="128">
        <f t="shared" si="4"/>
        <v>1381.0570000000002</v>
      </c>
      <c r="I17" s="122">
        <f t="shared" si="5"/>
        <v>-0.26844478788956766</v>
      </c>
      <c r="J17" s="128">
        <f t="shared" si="6"/>
        <v>85.821037674466865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1.3718390804597698E-2</v>
      </c>
      <c r="F18" s="128">
        <f t="shared" si="2"/>
        <v>4.7739999999999991</v>
      </c>
      <c r="G18" s="122">
        <f t="shared" si="3"/>
        <v>1.4445990569152939E-2</v>
      </c>
      <c r="H18" s="128">
        <f t="shared" si="4"/>
        <v>2187.3829999999998</v>
      </c>
      <c r="I18" s="122">
        <f t="shared" si="5"/>
        <v>-0.33863118659914399</v>
      </c>
      <c r="J18" s="128">
        <f t="shared" si="6"/>
        <v>94.963309985063177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1.0362068965517243E-2</v>
      </c>
      <c r="F19" s="128">
        <f t="shared" si="2"/>
        <v>3.6060000000000003</v>
      </c>
      <c r="G19" s="122">
        <f t="shared" si="3"/>
        <v>1.1063691238822334E-2</v>
      </c>
      <c r="H19" s="128">
        <f t="shared" si="4"/>
        <v>1675.2420000000002</v>
      </c>
      <c r="I19" s="122">
        <f t="shared" si="5"/>
        <v>-0.38163721117816801</v>
      </c>
      <c r="J19" s="128">
        <f t="shared" si="6"/>
        <v>93.658334653780756</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0.17655747126436783</v>
      </c>
      <c r="F20" s="128">
        <f t="shared" si="2"/>
        <v>61.442000000000007</v>
      </c>
      <c r="G20" s="122">
        <f t="shared" si="3"/>
        <v>0.17653487035887408</v>
      </c>
      <c r="H20" s="128">
        <f t="shared" si="4"/>
        <v>26730.556999999993</v>
      </c>
      <c r="I20" s="122">
        <f t="shared" si="5"/>
        <v>5.1544653948995871E-2</v>
      </c>
      <c r="J20" s="128">
        <f t="shared" si="6"/>
        <v>100.0128025162665</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3.0488505747126434E-3</v>
      </c>
      <c r="F21" s="128">
        <f t="shared" si="2"/>
        <v>1.0609999999999999</v>
      </c>
      <c r="G21" s="122">
        <f t="shared" si="3"/>
        <v>3.0525763119312104E-3</v>
      </c>
      <c r="H21" s="128">
        <f t="shared" si="4"/>
        <v>462.21500000000003</v>
      </c>
      <c r="I21" s="122">
        <f t="shared" si="5"/>
        <v>-7.195086290689337E-2</v>
      </c>
      <c r="J21" s="128">
        <f t="shared" si="6"/>
        <v>99.877947777947284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2.232183908045977E-2</v>
      </c>
      <c r="F22" s="128">
        <f t="shared" si="2"/>
        <v>7.7679999999999998</v>
      </c>
      <c r="G22" s="122">
        <f t="shared" si="3"/>
        <v>2.7731029336010248E-2</v>
      </c>
      <c r="H22" s="128">
        <f t="shared" si="4"/>
        <v>4198.9769999999999</v>
      </c>
      <c r="I22" s="122">
        <f t="shared" si="5"/>
        <v>-0.29612844228872709</v>
      </c>
      <c r="J22" s="128">
        <f t="shared" si="6"/>
        <v>80.494087723868404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8.9068965517241375E-2</v>
      </c>
      <c r="F23" s="128">
        <f t="shared" si="2"/>
        <v>30.995999999999999</v>
      </c>
      <c r="G23" s="122">
        <f t="shared" si="3"/>
        <v>9.0873410030511539E-2</v>
      </c>
      <c r="H23" s="128">
        <f t="shared" si="4"/>
        <v>13759.869999999997</v>
      </c>
      <c r="I23" s="122">
        <f t="shared" si="5"/>
        <v>-3.6670578267695653E-2</v>
      </c>
      <c r="J23" s="128">
        <f t="shared" si="6"/>
        <v>98.014331681110775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2.3804597701149434E-2</v>
      </c>
      <c r="F24" s="128">
        <f t="shared" si="2"/>
        <v>8.2840000000000025</v>
      </c>
      <c r="G24" s="122">
        <f t="shared" si="3"/>
        <v>2.5329881520030646E-2</v>
      </c>
      <c r="H24" s="128">
        <f t="shared" si="4"/>
        <v>3835.4</v>
      </c>
      <c r="I24" s="122">
        <f t="shared" si="5"/>
        <v>-0.12395047329272992</v>
      </c>
      <c r="J24" s="128">
        <f t="shared" si="6"/>
        <v>93.978322331768382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1.1051724137931035E-2</v>
      </c>
      <c r="F25" s="128">
        <f t="shared" si="2"/>
        <v>3.8460000000000005</v>
      </c>
      <c r="G25" s="122">
        <f t="shared" si="3"/>
        <v>1.0937154103210979E-2</v>
      </c>
      <c r="H25" s="128">
        <f t="shared" si="4"/>
        <v>1656.0820000000001</v>
      </c>
      <c r="I25" s="122">
        <f t="shared" si="5"/>
        <v>0.20935198343608258</v>
      </c>
      <c r="J25" s="128">
        <f t="shared" si="6"/>
        <v>101.04753058829463</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5.241379310344828E-3</v>
      </c>
      <c r="F26" s="128">
        <f t="shared" si="2"/>
        <v>1.8240000000000001</v>
      </c>
      <c r="G26" s="122">
        <f t="shared" si="3"/>
        <v>5.067046190017039E-3</v>
      </c>
      <c r="H26" s="128">
        <f t="shared" si="4"/>
        <v>767.24199999999996</v>
      </c>
      <c r="I26" s="122">
        <f t="shared" si="5"/>
        <v>0.28484244573361367</v>
      </c>
      <c r="J26" s="128">
        <f t="shared" si="6"/>
        <v>103.44052755373052</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0.34800000000000003</v>
      </c>
      <c r="G27" s="122">
        <f t="shared" si="3"/>
        <v>1.0366799191641682E-3</v>
      </c>
      <c r="H27" s="128">
        <f t="shared" si="4"/>
        <v>156.97200000000001</v>
      </c>
      <c r="I27" s="122">
        <f t="shared" si="5"/>
        <v>-0.12791434604146482</v>
      </c>
      <c r="J27" s="128">
        <f t="shared" si="6"/>
        <v>96.461789363708178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1.2385057471264367E-2</v>
      </c>
      <c r="F28" s="128">
        <f t="shared" si="2"/>
        <v>4.3099999999999996</v>
      </c>
      <c r="G28" s="122">
        <f t="shared" si="3"/>
        <v>1.1492814592716848E-2</v>
      </c>
      <c r="H28" s="128">
        <f t="shared" si="4"/>
        <v>1740.2189999999998</v>
      </c>
      <c r="I28" s="122">
        <f t="shared" si="5"/>
        <v>0.54086547172907218</v>
      </c>
      <c r="J28" s="128">
        <f t="shared" si="6"/>
        <v>107.76348449154436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8.5143678160919545E-3</v>
      </c>
      <c r="F29" s="128">
        <f t="shared" si="2"/>
        <v>2.9630000000000001</v>
      </c>
      <c r="G29" s="122">
        <f t="shared" si="3"/>
        <v>7.4976422882352149E-3</v>
      </c>
      <c r="H29" s="128">
        <f t="shared" si="4"/>
        <v>1135.2779999999998</v>
      </c>
      <c r="I29" s="122">
        <f t="shared" si="5"/>
        <v>0.79671154572914205</v>
      </c>
      <c r="J29" s="128">
        <f t="shared" si="6"/>
        <v>113.56060330394951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1.8339959582084035E-5</v>
      </c>
      <c r="H30" s="128">
        <f t="shared" si="4"/>
        <v>2.7770000000000001</v>
      </c>
      <c r="I30" s="122">
        <f t="shared" si="5"/>
        <v>-0.1279143460414649</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9.8563218390804608E-3</v>
      </c>
      <c r="F31" s="128">
        <f t="shared" si="2"/>
        <v>3.4300000000000006</v>
      </c>
      <c r="G31" s="122">
        <f t="shared" si="3"/>
        <v>9.5892033972182957E-3</v>
      </c>
      <c r="H31" s="128">
        <f t="shared" si="4"/>
        <v>1451.9779999999998</v>
      </c>
      <c r="I31" s="122">
        <f t="shared" si="5"/>
        <v>0.33593105838724768</v>
      </c>
      <c r="J31" s="128">
        <f t="shared" si="6"/>
        <v>102.78561660230976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1.7008620689655172E-2</v>
      </c>
      <c r="F32" s="128">
        <f t="shared" si="2"/>
        <v>5.9189999999999996</v>
      </c>
      <c r="G32" s="122">
        <f t="shared" si="3"/>
        <v>1.6192638920075549E-2</v>
      </c>
      <c r="H32" s="128">
        <f t="shared" si="4"/>
        <v>2451.8569999999995</v>
      </c>
      <c r="I32" s="122">
        <f t="shared" si="5"/>
        <v>0.44836619297763036</v>
      </c>
      <c r="J32" s="128">
        <f t="shared" si="6"/>
        <v>105.03921426030178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7.971264367816094E-3</v>
      </c>
      <c r="F33" s="128">
        <f t="shared" si="2"/>
        <v>2.7740000000000005</v>
      </c>
      <c r="G33" s="122">
        <f t="shared" si="3"/>
        <v>8.0145755458399942E-3</v>
      </c>
      <c r="H33" s="128">
        <f t="shared" si="4"/>
        <v>1213.5510000000002</v>
      </c>
      <c r="I33" s="122">
        <f t="shared" si="5"/>
        <v>-1.8378497994463297E-2</v>
      </c>
      <c r="J33" s="128">
        <f t="shared" si="6"/>
        <v>99.45959486218355</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5.4117816091954027E-2</v>
      </c>
      <c r="F34" s="128">
        <f t="shared" si="2"/>
        <v>18.833000000000002</v>
      </c>
      <c r="G34" s="122">
        <f t="shared" si="3"/>
        <v>5.9421541692533254E-2</v>
      </c>
      <c r="H34" s="128">
        <f t="shared" si="4"/>
        <v>8997.491</v>
      </c>
      <c r="I34" s="122">
        <f t="shared" si="5"/>
        <v>-0.30757850889308064</v>
      </c>
      <c r="J34" s="128">
        <f t="shared" si="6"/>
        <v>91.074405931736919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1.0086206896551726E-3</v>
      </c>
      <c r="F35" s="128">
        <f t="shared" si="2"/>
        <v>0.35100000000000003</v>
      </c>
      <c r="G35" s="122">
        <f t="shared" si="3"/>
        <v>1.0443540398103266E-3</v>
      </c>
      <c r="H35" s="128">
        <f t="shared" si="4"/>
        <v>158.13400000000004</v>
      </c>
      <c r="I35" s="122">
        <f t="shared" si="5"/>
        <v>-0.10034659904976978</v>
      </c>
      <c r="J35" s="128">
        <f t="shared" si="6"/>
        <v>96.5784256302926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0.34800000000000003</v>
      </c>
      <c r="G36" s="122">
        <f t="shared" si="3"/>
        <v>9.999999999999998E-4</v>
      </c>
      <c r="H36" s="128">
        <f t="shared" si="4"/>
        <v>151.41799999999998</v>
      </c>
      <c r="I36" s="122">
        <f t="shared" si="5"/>
        <v>-0.1279143460414649</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4.0640804597701148E-2</v>
      </c>
      <c r="F37" s="128">
        <f t="shared" si="2"/>
        <v>14.143000000000001</v>
      </c>
      <c r="G37" s="122">
        <f t="shared" si="3"/>
        <v>4.4775918318826026E-2</v>
      </c>
      <c r="H37" s="128">
        <f t="shared" si="4"/>
        <v>6779.8799999999992</v>
      </c>
      <c r="I37" s="122">
        <f t="shared" si="5"/>
        <v>-0.54252384092716477</v>
      </c>
      <c r="J37" s="128">
        <f t="shared" si="6"/>
        <v>90.764871215636759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4.4790229885057473E-2</v>
      </c>
      <c r="F38" s="128">
        <f t="shared" si="2"/>
        <v>15.587</v>
      </c>
      <c r="G38" s="122">
        <f t="shared" si="3"/>
        <v>4.8331539182924078E-2</v>
      </c>
      <c r="H38" s="128">
        <f t="shared" si="4"/>
        <v>7318.2649999999985</v>
      </c>
      <c r="I38" s="122">
        <f t="shared" si="5"/>
        <v>-0.40692225598327841</v>
      </c>
      <c r="J38" s="128">
        <f t="shared" si="6"/>
        <v>92.672881191588914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2.1551724137931039E-3</v>
      </c>
      <c r="F39" s="128">
        <f t="shared" si="2"/>
        <v>0.75000000000000011</v>
      </c>
      <c r="G39" s="122">
        <f t="shared" si="3"/>
        <v>2.7091362981944023E-3</v>
      </c>
      <c r="H39" s="128">
        <f t="shared" si="4"/>
        <v>410.21200000000005</v>
      </c>
      <c r="I39" s="122">
        <f t="shared" si="5"/>
        <v>-0.34887390403916518</v>
      </c>
      <c r="J39" s="128">
        <f t="shared" si="6"/>
        <v>79.552011289704879</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2.5258620689655176E-3</v>
      </c>
      <c r="F40" s="128">
        <f t="shared" si="2"/>
        <v>0.87900000000000011</v>
      </c>
      <c r="G40" s="122">
        <f t="shared" si="3"/>
        <v>2.9174734839979401E-3</v>
      </c>
      <c r="H40" s="128">
        <f t="shared" si="4"/>
        <v>441.7580000000001</v>
      </c>
      <c r="I40" s="122">
        <f t="shared" si="5"/>
        <v>-0.38635785175551518</v>
      </c>
      <c r="J40" s="128">
        <f t="shared" si="6"/>
        <v>86.5770360148816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3.0086206896551729E-3</v>
      </c>
      <c r="F41" s="128">
        <f t="shared" si="2"/>
        <v>1.0470000000000002</v>
      </c>
      <c r="G41" s="122">
        <f t="shared" si="3"/>
        <v>3.0268990476693663E-3</v>
      </c>
      <c r="H41" s="128">
        <f t="shared" si="4"/>
        <v>458.32700000000011</v>
      </c>
      <c r="I41" s="122">
        <f t="shared" si="5"/>
        <v>-5.7146866100795481E-2</v>
      </c>
      <c r="J41" s="128">
        <f t="shared" si="6"/>
        <v>99.396135856322417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5.8333333333333327E-3</v>
      </c>
      <c r="F42" s="128">
        <f t="shared" si="2"/>
        <v>2.0299999999999998</v>
      </c>
      <c r="G42" s="122">
        <f t="shared" si="3"/>
        <v>6.4513135822689511E-3</v>
      </c>
      <c r="H42" s="128">
        <f t="shared" si="4"/>
        <v>976.84500000000003</v>
      </c>
      <c r="I42" s="122">
        <f t="shared" si="5"/>
        <v>-0.38701613700249982</v>
      </c>
      <c r="J42" s="128">
        <f t="shared" si="6"/>
        <v>90.420861719788348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5.494252873563219E-3</v>
      </c>
      <c r="F43" s="128">
        <f t="shared" si="2"/>
        <v>1.9120000000000001</v>
      </c>
      <c r="G43" s="122">
        <f t="shared" si="3"/>
        <v>5.7460011359283577E-3</v>
      </c>
      <c r="H43" s="128">
        <f t="shared" si="4"/>
        <v>870.048</v>
      </c>
      <c r="I43" s="122">
        <f t="shared" si="5"/>
        <v>-0.28459454722963101</v>
      </c>
      <c r="J43" s="128">
        <f t="shared" si="6"/>
        <v>95.618722370397421</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0.13950000000000001</v>
      </c>
      <c r="F44" s="128">
        <f t="shared" si="2"/>
        <v>48.546000000000006</v>
      </c>
      <c r="G44" s="122">
        <f t="shared" si="3"/>
        <v>0.19053073610799245</v>
      </c>
      <c r="H44" s="128">
        <f t="shared" si="4"/>
        <v>28849.782999999999</v>
      </c>
      <c r="I44" s="122">
        <f t="shared" si="5"/>
        <v>-0.51169030998712306</v>
      </c>
      <c r="J44" s="128">
        <f t="shared" si="6"/>
        <v>73.216533379124542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0.20209482758620687</v>
      </c>
      <c r="F45" s="128">
        <f t="shared" si="2"/>
        <v>70.328999999999994</v>
      </c>
      <c r="G45" s="122">
        <f t="shared" si="3"/>
        <v>0.21804121702835863</v>
      </c>
      <c r="H45" s="128">
        <f t="shared" si="4"/>
        <v>33015.365000000005</v>
      </c>
      <c r="I45" s="122">
        <f t="shared" si="5"/>
        <v>-0.18523729487713081</v>
      </c>
      <c r="J45" s="128">
        <f t="shared" si="6"/>
        <v>92.68652520863624</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0.30014367816091952</v>
      </c>
      <c r="F46" s="128">
        <f t="shared" si="2"/>
        <v>104.45</v>
      </c>
      <c r="G46" s="122">
        <f t="shared" si="3"/>
        <v>0.27894050245017105</v>
      </c>
      <c r="H46" s="128">
        <f t="shared" si="4"/>
        <v>42236.612999999998</v>
      </c>
      <c r="I46" s="122">
        <f t="shared" si="5"/>
        <v>0.5020311423225311</v>
      </c>
      <c r="J46" s="128">
        <f t="shared" si="6"/>
        <v>107.6013255602908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0.31460632183908049</v>
      </c>
      <c r="F47" s="128">
        <f t="shared" si="2"/>
        <v>109.483</v>
      </c>
      <c r="G47" s="122">
        <f t="shared" si="3"/>
        <v>0.29959698318561867</v>
      </c>
      <c r="H47" s="128">
        <f t="shared" si="4"/>
        <v>45364.376000000004</v>
      </c>
      <c r="I47" s="122">
        <f t="shared" si="5"/>
        <v>0.33314576027445364</v>
      </c>
      <c r="J47" s="128">
        <f t="shared" si="6"/>
        <v>105.00984305444845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0.40802011494252871</v>
      </c>
      <c r="F48" s="128">
        <f t="shared" si="2"/>
        <v>141.99099999999999</v>
      </c>
      <c r="G48" s="122">
        <f t="shared" si="3"/>
        <v>0.41974617945026349</v>
      </c>
      <c r="H48" s="128">
        <f t="shared" si="4"/>
        <v>63557.126999999993</v>
      </c>
      <c r="I48" s="122">
        <f t="shared" si="5"/>
        <v>-1.7979717360721757E-2</v>
      </c>
      <c r="J48" s="128">
        <f t="shared" si="6"/>
        <v>97.206391604780706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3.620977011494253E-2</v>
      </c>
      <c r="F49" s="128">
        <f t="shared" si="2"/>
        <v>12.601000000000001</v>
      </c>
      <c r="G49" s="122">
        <f t="shared" si="3"/>
        <v>4.0206303081535888E-2</v>
      </c>
      <c r="H49" s="128">
        <f t="shared" si="4"/>
        <v>6087.9580000000014</v>
      </c>
      <c r="I49" s="122">
        <f t="shared" si="5"/>
        <v>-0.19368433419139683</v>
      </c>
      <c r="J49" s="128">
        <f t="shared" si="6"/>
        <v>90.059934238448534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1.2583333333333335E-2</v>
      </c>
      <c r="F50" s="128">
        <f t="shared" si="2"/>
        <v>4.3790000000000004</v>
      </c>
      <c r="G50" s="122">
        <f t="shared" si="3"/>
        <v>1.4796417863133841E-2</v>
      </c>
      <c r="H50" s="128">
        <f t="shared" si="4"/>
        <v>2240.444</v>
      </c>
      <c r="I50" s="122">
        <f t="shared" si="5"/>
        <v>-0.13863520959749381</v>
      </c>
      <c r="J50" s="128">
        <f t="shared" si="6"/>
        <v>85.043106039100593</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0.20162643678160919</v>
      </c>
      <c r="F51" s="128">
        <f t="shared" si="2"/>
        <v>70.165999999999997</v>
      </c>
      <c r="G51" s="122">
        <f t="shared" si="3"/>
        <v>0.20451532842858841</v>
      </c>
      <c r="H51" s="128">
        <f t="shared" si="4"/>
        <v>30967.302</v>
      </c>
      <c r="I51" s="122">
        <f t="shared" si="5"/>
        <v>4.2513848059821273E-2</v>
      </c>
      <c r="J51" s="128">
        <f t="shared" si="6"/>
        <v>98.587444926902904</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0.15180747126436783</v>
      </c>
      <c r="F52" s="128">
        <f t="shared" si="2"/>
        <v>52.829000000000008</v>
      </c>
      <c r="G52" s="122">
        <f t="shared" si="3"/>
        <v>0.16380633081932131</v>
      </c>
      <c r="H52" s="128">
        <f t="shared" si="4"/>
        <v>24803.226999999992</v>
      </c>
      <c r="I52" s="122">
        <f t="shared" si="5"/>
        <v>-0.14360318425907323</v>
      </c>
      <c r="J52" s="128">
        <f t="shared" si="6"/>
        <v>92.674972026454682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6.5227011494252862E-2</v>
      </c>
      <c r="F53" s="128">
        <f t="shared" si="2"/>
        <v>22.698999999999998</v>
      </c>
      <c r="G53" s="122">
        <f t="shared" si="3"/>
        <v>7.1362182831631649E-2</v>
      </c>
      <c r="H53" s="128">
        <f t="shared" si="4"/>
        <v>10805.519</v>
      </c>
      <c r="I53" s="122">
        <f t="shared" si="5"/>
        <v>-8.5020849477927526E-2</v>
      </c>
      <c r="J53" s="128">
        <f t="shared" si="6"/>
        <v>91.402769514696885</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2.7393678160919539E-2</v>
      </c>
      <c r="F54" s="128">
        <f t="shared" si="2"/>
        <v>9.5329999999999995</v>
      </c>
      <c r="G54" s="122">
        <f t="shared" si="3"/>
        <v>3.4544955025162132E-2</v>
      </c>
      <c r="H54" s="128">
        <f t="shared" si="4"/>
        <v>5230.7280000000001</v>
      </c>
      <c r="I54" s="122">
        <f t="shared" si="5"/>
        <v>-0.35069188533508178</v>
      </c>
      <c r="J54" s="128">
        <f t="shared" si="6"/>
        <v>79.298636055442287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0.16871551724137929</v>
      </c>
      <c r="F55" s="128">
        <f t="shared" si="2"/>
        <v>58.712999999999994</v>
      </c>
      <c r="G55" s="122">
        <f t="shared" si="3"/>
        <v>0.17390801622000024</v>
      </c>
      <c r="H55" s="128">
        <f t="shared" si="4"/>
        <v>26332.803999999996</v>
      </c>
      <c r="I55" s="122">
        <f t="shared" si="5"/>
        <v>-7.3509144180816888E-2</v>
      </c>
      <c r="J55" s="128">
        <f t="shared" si="6"/>
        <v>97.014226778337658</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0.18537068965517242</v>
      </c>
      <c r="F56" s="128">
        <f t="shared" si="2"/>
        <v>64.509</v>
      </c>
      <c r="G56" s="122">
        <f t="shared" si="3"/>
        <v>0.21753300136047227</v>
      </c>
      <c r="H56" s="128">
        <f t="shared" si="4"/>
        <v>32938.411999999989</v>
      </c>
      <c r="I56" s="122">
        <f t="shared" si="5"/>
        <v>-0.40262499701768889</v>
      </c>
      <c r="J56" s="128">
        <f t="shared" si="6"/>
        <v>85.21497358830446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0.23448563218390805</v>
      </c>
      <c r="F57" s="128">
        <f t="shared" si="2"/>
        <v>81.600999999999999</v>
      </c>
      <c r="G57" s="122">
        <f t="shared" si="3"/>
        <v>0.26363936255927295</v>
      </c>
      <c r="H57" s="128">
        <f t="shared" si="4"/>
        <v>39919.744999999995</v>
      </c>
      <c r="I57" s="122">
        <f t="shared" si="5"/>
        <v>-0.32405076375674957</v>
      </c>
      <c r="J57" s="128">
        <f t="shared" si="6"/>
        <v>88.941814267658771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0.27101436781609195</v>
      </c>
      <c r="F58" s="128">
        <f t="shared" si="2"/>
        <v>94.313000000000002</v>
      </c>
      <c r="G58" s="122">
        <f t="shared" si="3"/>
        <v>0.30413530095497232</v>
      </c>
      <c r="H58" s="128">
        <f t="shared" si="4"/>
        <v>46051.559000000001</v>
      </c>
      <c r="I58" s="122">
        <f t="shared" si="5"/>
        <v>-0.36007042877471762</v>
      </c>
      <c r="J58" s="128">
        <f t="shared" si="6"/>
        <v>89.109803092609766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9.9258620689655172E-2</v>
      </c>
      <c r="F59" s="128">
        <f t="shared" si="2"/>
        <v>34.542000000000002</v>
      </c>
      <c r="G59" s="122">
        <f t="shared" si="3"/>
        <v>0.11783931897132441</v>
      </c>
      <c r="H59" s="128">
        <f t="shared" si="4"/>
        <v>17842.993999999999</v>
      </c>
      <c r="I59" s="122">
        <f t="shared" si="5"/>
        <v>-0.36342272440625195</v>
      </c>
      <c r="J59" s="128">
        <f t="shared" si="6"/>
        <v>84.232174418632923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8.344827586206896E-2</v>
      </c>
      <c r="F60" s="128">
        <f t="shared" si="2"/>
        <v>29.04</v>
      </c>
      <c r="G60" s="122">
        <f t="shared" si="3"/>
        <v>0.10279933033060798</v>
      </c>
      <c r="H60" s="128">
        <f t="shared" si="4"/>
        <v>15565.668999999998</v>
      </c>
      <c r="I60" s="122">
        <f t="shared" si="5"/>
        <v>-0.3352797913574736</v>
      </c>
      <c r="J60" s="128">
        <f t="shared" si="6"/>
        <v>81.175894428198106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6.9195402298850586E-2</v>
      </c>
      <c r="F61" s="128">
        <f t="shared" si="2"/>
        <v>24.080000000000002</v>
      </c>
      <c r="G61" s="122">
        <f t="shared" si="3"/>
        <v>8.6698034579772557E-2</v>
      </c>
      <c r="H61" s="128">
        <f t="shared" si="4"/>
        <v>13127.643</v>
      </c>
      <c r="I61" s="122">
        <f t="shared" si="5"/>
        <v>-0.50954286153868078</v>
      </c>
      <c r="J61" s="128">
        <f t="shared" si="6"/>
        <v>79.811961867696709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4.6132183908045986E-2</v>
      </c>
      <c r="F62" s="128">
        <f t="shared" si="2"/>
        <v>16.054000000000002</v>
      </c>
      <c r="G62" s="122">
        <f t="shared" si="3"/>
        <v>5.9826843572098436E-2</v>
      </c>
      <c r="H62" s="128">
        <f t="shared" si="4"/>
        <v>9058.8610000000008</v>
      </c>
      <c r="I62" s="122">
        <f t="shared" si="5"/>
        <v>-0.48820401845949918</v>
      </c>
      <c r="J62" s="128">
        <f t="shared" si="6"/>
        <v>77.109506625485324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8.4238505747126435E-2</v>
      </c>
      <c r="F63" s="128">
        <f t="shared" si="2"/>
        <v>29.314999999999998</v>
      </c>
      <c r="G63" s="122">
        <f t="shared" si="3"/>
        <v>0.10331892509477078</v>
      </c>
      <c r="H63" s="128">
        <f t="shared" si="4"/>
        <v>15644.345000000001</v>
      </c>
      <c r="I63" s="122">
        <f t="shared" si="5"/>
        <v>-0.37098096463783181</v>
      </c>
      <c r="J63" s="128">
        <f t="shared" si="6"/>
        <v>81.532503043229937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0.14670114942528739</v>
      </c>
      <c r="F64" s="128">
        <f t="shared" si="2"/>
        <v>51.052000000000014</v>
      </c>
      <c r="G64" s="122">
        <f t="shared" si="3"/>
        <v>0.1630484684779881</v>
      </c>
      <c r="H64" s="128">
        <f t="shared" si="4"/>
        <v>24688.473000000002</v>
      </c>
      <c r="I64" s="122">
        <f t="shared" si="5"/>
        <v>-0.49086833716879841</v>
      </c>
      <c r="J64" s="128">
        <f t="shared" si="6"/>
        <v>89.973951178261075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0.21211494252873561</v>
      </c>
      <c r="F65" s="128">
        <f t="shared" si="2"/>
        <v>73.815999999999988</v>
      </c>
      <c r="G65" s="122">
        <f t="shared" si="3"/>
        <v>0.2385151699269572</v>
      </c>
      <c r="H65" s="128">
        <f t="shared" si="4"/>
        <v>36115.490000000005</v>
      </c>
      <c r="I65" s="122">
        <f t="shared" si="5"/>
        <v>-0.40781280706791656</v>
      </c>
      <c r="J65" s="128">
        <f t="shared" si="6"/>
        <v>88.931426287767607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7.2373563218390807E-2</v>
      </c>
      <c r="F66" s="128">
        <f t="shared" si="2"/>
        <v>25.186</v>
      </c>
      <c r="G66" s="122">
        <f t="shared" si="3"/>
        <v>8.6933284021714755E-2</v>
      </c>
      <c r="H66" s="128">
        <f t="shared" si="4"/>
        <v>13163.264000000005</v>
      </c>
      <c r="I66" s="122">
        <f t="shared" si="5"/>
        <v>-0.52863900876940562</v>
      </c>
      <c r="J66" s="128">
        <f t="shared" si="6"/>
        <v>83.251845404014503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6.7922413793103459E-2</v>
      </c>
      <c r="F67" s="128">
        <f t="shared" si="2"/>
        <v>23.637000000000004</v>
      </c>
      <c r="G67" s="122">
        <f t="shared" si="3"/>
        <v>8.5643120368780468E-2</v>
      </c>
      <c r="H67" s="128">
        <f t="shared" si="4"/>
        <v>12967.91</v>
      </c>
      <c r="I67" s="122">
        <f t="shared" si="5"/>
        <v>-0.44763172403833185</v>
      </c>
      <c r="J67" s="128">
        <f t="shared" si="6"/>
        <v>79.308663090074944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0.11259482758620691</v>
      </c>
      <c r="F68" s="128">
        <f t="shared" si="2"/>
        <v>39.183000000000007</v>
      </c>
      <c r="G68" s="122">
        <f t="shared" si="3"/>
        <v>0.13351336697090171</v>
      </c>
      <c r="H68" s="128">
        <f t="shared" si="4"/>
        <v>20216.326999999997</v>
      </c>
      <c r="I68" s="122">
        <f t="shared" si="5"/>
        <v>-0.31655216427269534</v>
      </c>
      <c r="J68" s="128">
        <f t="shared" si="6"/>
        <v>84.332250875484362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0.11707183908045979</v>
      </c>
      <c r="F69" s="128">
        <f t="shared" si="2"/>
        <v>40.741000000000007</v>
      </c>
      <c r="G69" s="122">
        <f t="shared" si="3"/>
        <v>0.13635804858074999</v>
      </c>
      <c r="H69" s="128">
        <f t="shared" si="4"/>
        <v>20647.063000000002</v>
      </c>
      <c r="I69" s="122">
        <f t="shared" si="5"/>
        <v>-0.29812505289193547</v>
      </c>
      <c r="J69" s="128">
        <f t="shared" si="6"/>
        <v>85.85620012824613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5.094540229885057E-2</v>
      </c>
      <c r="F70" s="128">
        <f t="shared" si="2"/>
        <v>17.728999999999999</v>
      </c>
      <c r="G70" s="122">
        <f t="shared" si="3"/>
        <v>5.8459846253417685E-2</v>
      </c>
      <c r="H70" s="128">
        <f t="shared" si="4"/>
        <v>8851.8729999999996</v>
      </c>
      <c r="I70" s="122">
        <f t="shared" si="5"/>
        <v>-0.22098881725951114</v>
      </c>
      <c r="J70" s="128">
        <f t="shared" si="6"/>
        <v>87.14597379884863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4.1827586206896555E-2</v>
      </c>
      <c r="F71" s="128">
        <f t="shared" si="2"/>
        <v>14.556000000000001</v>
      </c>
      <c r="G71" s="122">
        <f t="shared" si="3"/>
        <v>4.6186285646356427E-2</v>
      </c>
      <c r="H71" s="128">
        <f t="shared" si="4"/>
        <v>6993.4349999999977</v>
      </c>
      <c r="I71" s="122">
        <f t="shared" si="5"/>
        <v>-0.22757140049080207</v>
      </c>
      <c r="J71" s="128">
        <f t="shared" si="6"/>
        <v>90.562784215136986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2.9617816091954022E-2</v>
      </c>
      <c r="F72" s="128">
        <f t="shared" si="2"/>
        <v>10.307</v>
      </c>
      <c r="G72" s="122">
        <f t="shared" si="3"/>
        <v>3.345690076477037E-2</v>
      </c>
      <c r="H72" s="128">
        <f t="shared" si="4"/>
        <v>5065.9769999999999</v>
      </c>
      <c r="I72" s="122">
        <f t="shared" si="5"/>
        <v>-0.22831633169832802</v>
      </c>
      <c r="J72" s="128">
        <f t="shared" si="6"/>
        <v>88.525283020659089</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2.9433908045977019E-2</v>
      </c>
      <c r="F73" s="128">
        <f t="shared" ref="F73:F136" si="8">SUMPRODUCT($K$2:$AI$2,$K73:$AI73)</f>
        <v>10.243000000000002</v>
      </c>
      <c r="G73" s="122">
        <f t="shared" ref="G73:G136" si="9">SUMPRODUCT($K$3:$AI$3,$K73:$AI73)/$J$3</f>
        <v>3.2252149678373768E-2</v>
      </c>
      <c r="H73" s="128">
        <f t="shared" ref="H73:H136" si="10">SUMPRODUCT($K$3:$AI$3,$K73:$AI73)</f>
        <v>4883.5559999999996</v>
      </c>
      <c r="I73" s="122">
        <f t="shared" ref="I73:I136" si="11">CORREL($K$4:$AI$4,$K73:$AI73)</f>
        <v>-0.21354422770866233</v>
      </c>
      <c r="J73" s="128">
        <f t="shared" si="6"/>
        <v>91.261848712408522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1.3270114942528737E-2</v>
      </c>
      <c r="F74" s="128">
        <f t="shared" si="8"/>
        <v>4.6180000000000003</v>
      </c>
      <c r="G74" s="122">
        <f t="shared" si="9"/>
        <v>1.5540827378515107E-2</v>
      </c>
      <c r="H74" s="128">
        <f t="shared" si="10"/>
        <v>2353.1610000000005</v>
      </c>
      <c r="I74" s="122">
        <f t="shared" si="11"/>
        <v>-0.4095164145077495</v>
      </c>
      <c r="J74" s="128">
        <f t="shared" ref="J74:J137" si="12">$E74/$G74*100</f>
        <v>85.388728793644631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4.6778735632183911E-2</v>
      </c>
      <c r="F75" s="128">
        <f t="shared" si="8"/>
        <v>16.279</v>
      </c>
      <c r="G75" s="122">
        <f t="shared" si="9"/>
        <v>5.614545166360671E-2</v>
      </c>
      <c r="H75" s="128">
        <f t="shared" si="10"/>
        <v>8501.4320000000007</v>
      </c>
      <c r="I75" s="122">
        <f t="shared" si="11"/>
        <v>-0.39093311121504032</v>
      </c>
      <c r="J75" s="128">
        <f t="shared" si="12"/>
        <v>83.317052844203459</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8.3448275862068964E-3</v>
      </c>
      <c r="F76" s="128">
        <f t="shared" si="8"/>
        <v>2.9039999999999999</v>
      </c>
      <c r="G76" s="122">
        <f t="shared" si="9"/>
        <v>9.9364012204625606E-3</v>
      </c>
      <c r="H76" s="128">
        <f t="shared" si="10"/>
        <v>1504.55</v>
      </c>
      <c r="I76" s="122">
        <f t="shared" si="11"/>
        <v>-0.45818920771857968</v>
      </c>
      <c r="J76" s="128">
        <f t="shared" si="12"/>
        <v>83.982393635856283</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4.4201149425287363E-2</v>
      </c>
      <c r="F77" s="128">
        <f t="shared" si="8"/>
        <v>15.382000000000003</v>
      </c>
      <c r="G77" s="122">
        <f t="shared" si="9"/>
        <v>5.4027539658428977E-2</v>
      </c>
      <c r="H77" s="128">
        <f t="shared" si="10"/>
        <v>8180.7419999999993</v>
      </c>
      <c r="I77" s="122">
        <f t="shared" si="11"/>
        <v>-0.28769118945151617</v>
      </c>
      <c r="J77" s="128">
        <f t="shared" si="12"/>
        <v>81.812256683784469</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3.0520114942528744E-2</v>
      </c>
      <c r="F78" s="128">
        <f t="shared" si="8"/>
        <v>10.621000000000002</v>
      </c>
      <c r="G78" s="122">
        <f t="shared" si="9"/>
        <v>3.7934168989155852E-2</v>
      </c>
      <c r="H78" s="128">
        <f t="shared" si="10"/>
        <v>5743.9160000000011</v>
      </c>
      <c r="I78" s="122">
        <f t="shared" si="11"/>
        <v>-0.35766047179944049</v>
      </c>
      <c r="J78" s="128">
        <f t="shared" si="12"/>
        <v>80.455472614289917</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7.3867816091954017E-2</v>
      </c>
      <c r="F79" s="128">
        <f t="shared" si="8"/>
        <v>25.705999999999996</v>
      </c>
      <c r="G79" s="122">
        <f t="shared" si="9"/>
        <v>8.5584395514403833E-2</v>
      </c>
      <c r="H79" s="128">
        <f t="shared" si="10"/>
        <v>12959.018</v>
      </c>
      <c r="I79" s="122">
        <f t="shared" si="11"/>
        <v>-0.49788835873032133</v>
      </c>
      <c r="J79" s="128">
        <f t="shared" si="12"/>
        <v>86.309911576722044</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6.1502873563218374E-2</v>
      </c>
      <c r="F80" s="128">
        <f t="shared" si="8"/>
        <v>21.402999999999995</v>
      </c>
      <c r="G80" s="122">
        <f t="shared" si="9"/>
        <v>7.860336287627627E-2</v>
      </c>
      <c r="H80" s="128">
        <f t="shared" si="10"/>
        <v>11901.964</v>
      </c>
      <c r="I80" s="122">
        <f t="shared" si="11"/>
        <v>-0.42795480225410004</v>
      </c>
      <c r="J80" s="128">
        <f t="shared" si="12"/>
        <v>78.244583072133295</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0.32057183908045983</v>
      </c>
      <c r="F81" s="128">
        <f t="shared" si="8"/>
        <v>111.55900000000001</v>
      </c>
      <c r="G81" s="122">
        <f t="shared" si="9"/>
        <v>0.37014716216037724</v>
      </c>
      <c r="H81" s="128">
        <f t="shared" si="10"/>
        <v>56046.942999999999</v>
      </c>
      <c r="I81" s="122">
        <f t="shared" si="11"/>
        <v>-0.49618102013538623</v>
      </c>
      <c r="J81" s="128">
        <f t="shared" si="12"/>
        <v>86.606591067571813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0.18314655172413791</v>
      </c>
      <c r="F82" s="128">
        <f t="shared" si="8"/>
        <v>63.734999999999992</v>
      </c>
      <c r="G82" s="122">
        <f t="shared" si="9"/>
        <v>0.23334947628419345</v>
      </c>
      <c r="H82" s="128">
        <f t="shared" si="10"/>
        <v>35333.311000000002</v>
      </c>
      <c r="I82" s="122">
        <f t="shared" si="11"/>
        <v>-0.5445771240163898</v>
      </c>
      <c r="J82" s="128">
        <f t="shared" si="12"/>
        <v>78.485949332530751</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0.10378735632183907</v>
      </c>
      <c r="F83" s="128">
        <f t="shared" si="8"/>
        <v>36.117999999999995</v>
      </c>
      <c r="G83" s="122">
        <f t="shared" si="9"/>
        <v>0.13619121240539428</v>
      </c>
      <c r="H83" s="128">
        <f t="shared" si="10"/>
        <v>20621.800999999992</v>
      </c>
      <c r="I83" s="122">
        <f t="shared" si="11"/>
        <v>-0.4652969560724613</v>
      </c>
      <c r="J83" s="128">
        <f t="shared" si="12"/>
        <v>76.207087438872264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2.2609195402298853E-2</v>
      </c>
      <c r="F84" s="128">
        <f t="shared" si="8"/>
        <v>7.8680000000000003</v>
      </c>
      <c r="G84" s="122">
        <f t="shared" si="9"/>
        <v>3.100067363193279E-2</v>
      </c>
      <c r="H84" s="128">
        <f t="shared" si="10"/>
        <v>4694.0599999999995</v>
      </c>
      <c r="I84" s="122">
        <f t="shared" si="11"/>
        <v>-0.39675309616397891</v>
      </c>
      <c r="J84" s="128">
        <f t="shared" si="12"/>
        <v>72.931303592738232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0.11400574712643678</v>
      </c>
      <c r="F85" s="128">
        <f t="shared" si="8"/>
        <v>39.673999999999999</v>
      </c>
      <c r="G85" s="122">
        <f t="shared" si="9"/>
        <v>0.13392666657861022</v>
      </c>
      <c r="H85" s="128">
        <f t="shared" si="10"/>
        <v>20278.907999999999</v>
      </c>
      <c r="I85" s="122">
        <f t="shared" si="11"/>
        <v>-0.51929870268671463</v>
      </c>
      <c r="J85" s="128">
        <f t="shared" si="12"/>
        <v>85.125501917513517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0.25981034482758619</v>
      </c>
      <c r="F86" s="128">
        <f t="shared" si="8"/>
        <v>90.414000000000001</v>
      </c>
      <c r="G86" s="122">
        <f t="shared" si="9"/>
        <v>0.30027916099803198</v>
      </c>
      <c r="H86" s="128">
        <f t="shared" si="10"/>
        <v>45467.670000000006</v>
      </c>
      <c r="I86" s="122">
        <f t="shared" si="11"/>
        <v>-0.39361890466962662</v>
      </c>
      <c r="J86" s="128">
        <f t="shared" si="12"/>
        <v>86.522935512427708</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0.34452873563218389</v>
      </c>
      <c r="F87" s="128">
        <f t="shared" si="8"/>
        <v>119.896</v>
      </c>
      <c r="G87" s="122">
        <f t="shared" si="9"/>
        <v>0.38837125705002062</v>
      </c>
      <c r="H87" s="128">
        <f t="shared" si="10"/>
        <v>58806.399000000019</v>
      </c>
      <c r="I87" s="122">
        <f t="shared" si="11"/>
        <v>-0.44224593748404201</v>
      </c>
      <c r="J87" s="128">
        <f t="shared" si="12"/>
        <v>88.711182760831861</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0.36328448275862069</v>
      </c>
      <c r="F88" s="128">
        <f t="shared" si="8"/>
        <v>126.423</v>
      </c>
      <c r="G88" s="122">
        <f t="shared" si="9"/>
        <v>0.40960850757505707</v>
      </c>
      <c r="H88" s="128">
        <f t="shared" si="10"/>
        <v>62022.100999999988</v>
      </c>
      <c r="I88" s="122">
        <f t="shared" si="11"/>
        <v>-0.5700225251754939</v>
      </c>
      <c r="J88" s="128">
        <f t="shared" si="12"/>
        <v>88.690658528876398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4.1666666666666675E-3</v>
      </c>
      <c r="F89" s="128">
        <f t="shared" si="8"/>
        <v>1.4500000000000004</v>
      </c>
      <c r="G89" s="122">
        <f t="shared" si="9"/>
        <v>3.9851404720706914E-3</v>
      </c>
      <c r="H89" s="128">
        <f t="shared" si="10"/>
        <v>603.42199999999991</v>
      </c>
      <c r="I89" s="122">
        <f t="shared" si="11"/>
        <v>0.29576342721311338</v>
      </c>
      <c r="J89" s="128">
        <f t="shared" si="12"/>
        <v>104.55507643628066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2.4577586206896554E-2</v>
      </c>
      <c r="F90" s="128">
        <f t="shared" si="8"/>
        <v>8.5530000000000008</v>
      </c>
      <c r="G90" s="122">
        <f t="shared" si="9"/>
        <v>2.3528635961378438E-2</v>
      </c>
      <c r="H90" s="128">
        <f t="shared" si="10"/>
        <v>3562.6590000000001</v>
      </c>
      <c r="I90" s="122">
        <f t="shared" si="11"/>
        <v>0.33108271668516553</v>
      </c>
      <c r="J90" s="128">
        <f t="shared" si="12"/>
        <v>104.4581855371469</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2.4583333333333332E-2</v>
      </c>
      <c r="F91" s="128">
        <f t="shared" si="8"/>
        <v>8.5549999999999997</v>
      </c>
      <c r="G91" s="122">
        <f t="shared" si="9"/>
        <v>2.4751376982921451E-2</v>
      </c>
      <c r="H91" s="128">
        <f t="shared" si="10"/>
        <v>3747.8040000000001</v>
      </c>
      <c r="I91" s="122">
        <f t="shared" si="11"/>
        <v>-3.3141763884433809E-2</v>
      </c>
      <c r="J91" s="128">
        <f t="shared" si="12"/>
        <v>99.321073531771304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1.2635057471264368E-2</v>
      </c>
      <c r="F92" s="128">
        <f t="shared" si="8"/>
        <v>4.3970000000000002</v>
      </c>
      <c r="G92" s="122">
        <f t="shared" si="9"/>
        <v>1.2989499266929957E-2</v>
      </c>
      <c r="H92" s="128">
        <f t="shared" si="10"/>
        <v>1966.8440000000003</v>
      </c>
      <c r="I92" s="122">
        <f t="shared" si="11"/>
        <v>-0.14479327984637527</v>
      </c>
      <c r="J92" s="128">
        <f t="shared" si="12"/>
        <v>97.271320561463327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0.93454310344827607</v>
      </c>
      <c r="F93" s="128">
        <f t="shared" si="8"/>
        <v>325.22100000000006</v>
      </c>
      <c r="G93" s="122">
        <f t="shared" si="9"/>
        <v>0.93519087558942804</v>
      </c>
      <c r="H93" s="128">
        <f t="shared" si="10"/>
        <v>141604.73200000002</v>
      </c>
      <c r="I93" s="122">
        <f t="shared" si="11"/>
        <v>-7.3679317353498128E-2</v>
      </c>
      <c r="J93" s="128">
        <f t="shared" si="12"/>
        <v>99.930733697466451</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0.95214367816091938</v>
      </c>
      <c r="F94" s="128">
        <f t="shared" si="8"/>
        <v>331.34599999999995</v>
      </c>
      <c r="G94" s="122">
        <f t="shared" si="9"/>
        <v>0.95288240499808485</v>
      </c>
      <c r="H94" s="128">
        <f t="shared" si="10"/>
        <v>144283.54800000001</v>
      </c>
      <c r="I94" s="122">
        <f t="shared" si="11"/>
        <v>-8.0564976964348473E-2</v>
      </c>
      <c r="J94" s="128">
        <f t="shared" si="12"/>
        <v>99.922474501230099</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1.584770114942529E-2</v>
      </c>
      <c r="F95" s="128">
        <f t="shared" si="8"/>
        <v>5.5150000000000006</v>
      </c>
      <c r="G95" s="122">
        <f t="shared" si="9"/>
        <v>1.5396161618829996E-2</v>
      </c>
      <c r="H95" s="128">
        <f t="shared" si="10"/>
        <v>2331.2560000000003</v>
      </c>
      <c r="I95" s="122">
        <f t="shared" si="11"/>
        <v>0.13212516088639456</v>
      </c>
      <c r="J95" s="128">
        <f t="shared" si="12"/>
        <v>102.93280586274859</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1.4442528735632183E-2</v>
      </c>
      <c r="F96" s="128">
        <f t="shared" si="8"/>
        <v>5.0259999999999998</v>
      </c>
      <c r="G96" s="122">
        <f t="shared" si="9"/>
        <v>1.4301496519568347E-2</v>
      </c>
      <c r="H96" s="128">
        <f t="shared" si="10"/>
        <v>2165.5039999999999</v>
      </c>
      <c r="I96" s="122">
        <f t="shared" si="11"/>
        <v>1.1028105791684398E-2</v>
      </c>
      <c r="J96" s="128">
        <f t="shared" si="12"/>
        <v>100.98613607233946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1.2097701149425287E-2</v>
      </c>
      <c r="F97" s="128">
        <f t="shared" si="8"/>
        <v>4.21</v>
      </c>
      <c r="G97" s="122">
        <f t="shared" si="9"/>
        <v>1.1988845447701065E-2</v>
      </c>
      <c r="H97" s="128">
        <f t="shared" si="10"/>
        <v>1815.327</v>
      </c>
      <c r="I97" s="122">
        <f t="shared" si="11"/>
        <v>4.376653674182112E-2</v>
      </c>
      <c r="J97" s="128">
        <f t="shared" si="12"/>
        <v>100.90797485211635</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4.0172413793103448E-3</v>
      </c>
      <c r="F98" s="128">
        <f t="shared" si="8"/>
        <v>1.3980000000000001</v>
      </c>
      <c r="G98" s="122">
        <f t="shared" si="9"/>
        <v>3.9721235256046181E-3</v>
      </c>
      <c r="H98" s="128">
        <f t="shared" si="10"/>
        <v>601.45100000000002</v>
      </c>
      <c r="I98" s="122">
        <f t="shared" si="11"/>
        <v>4.9819856173220399E-2</v>
      </c>
      <c r="J98" s="128">
        <f t="shared" si="12"/>
        <v>101.13586230173593</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1.7183908045977014E-3</v>
      </c>
      <c r="F99" s="128">
        <f t="shared" si="8"/>
        <v>0.59800000000000009</v>
      </c>
      <c r="G99" s="122">
        <f t="shared" si="9"/>
        <v>1.8095999154657968E-3</v>
      </c>
      <c r="H99" s="128">
        <f t="shared" si="10"/>
        <v>274.00600000000003</v>
      </c>
      <c r="I99" s="122">
        <f t="shared" si="11"/>
        <v>-0.46568934885125834</v>
      </c>
      <c r="J99" s="128">
        <f t="shared" si="12"/>
        <v>94.959708491994604</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0.96533620689655175</v>
      </c>
      <c r="F100" s="128">
        <f t="shared" si="8"/>
        <v>335.93700000000001</v>
      </c>
      <c r="G100" s="122">
        <f t="shared" si="9"/>
        <v>0.96669773078497934</v>
      </c>
      <c r="H100" s="128">
        <f t="shared" si="10"/>
        <v>146375.43700000001</v>
      </c>
      <c r="I100" s="122">
        <f t="shared" si="11"/>
        <v>-0.32013337658906793</v>
      </c>
      <c r="J100" s="128">
        <f t="shared" si="12"/>
        <v>99.859157227221175</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2.5313218390804595E-2</v>
      </c>
      <c r="F101" s="128">
        <f t="shared" si="8"/>
        <v>8.8089999999999993</v>
      </c>
      <c r="G101" s="122">
        <f t="shared" si="9"/>
        <v>2.4247163481224163E-2</v>
      </c>
      <c r="H101" s="128">
        <f t="shared" si="10"/>
        <v>3671.4570000000003</v>
      </c>
      <c r="I101" s="122">
        <f t="shared" si="11"/>
        <v>0.29696600739618717</v>
      </c>
      <c r="J101" s="128">
        <f t="shared" si="12"/>
        <v>104.39661699153359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6.1954022988505754E-3</v>
      </c>
      <c r="F102" s="128">
        <f t="shared" si="8"/>
        <v>2.1560000000000001</v>
      </c>
      <c r="G102" s="122">
        <f t="shared" si="9"/>
        <v>5.876381936097427E-3</v>
      </c>
      <c r="H102" s="128">
        <f t="shared" si="10"/>
        <v>889.79000000000019</v>
      </c>
      <c r="I102" s="122">
        <f t="shared" si="11"/>
        <v>0.34287010757811998</v>
      </c>
      <c r="J102" s="128">
        <f t="shared" si="12"/>
        <v>105.42885684120481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1.8936781609195403E-3</v>
      </c>
      <c r="F103" s="128">
        <f t="shared" si="8"/>
        <v>0.65900000000000003</v>
      </c>
      <c r="G103" s="122">
        <f t="shared" si="9"/>
        <v>1.8053401841260619E-3</v>
      </c>
      <c r="H103" s="128">
        <f t="shared" si="10"/>
        <v>273.36100000000005</v>
      </c>
      <c r="I103" s="122">
        <f t="shared" si="11"/>
        <v>0.14675849198014923</v>
      </c>
      <c r="J103" s="128">
        <f t="shared" si="12"/>
        <v>104.89314853622678</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0.34800000000000003</v>
      </c>
      <c r="G104" s="122">
        <f t="shared" si="9"/>
        <v>1.0003764413742092E-3</v>
      </c>
      <c r="H104" s="128">
        <f t="shared" si="10"/>
        <v>151.47499999999999</v>
      </c>
      <c r="I104" s="122">
        <f t="shared" si="11"/>
        <v>-0.12791434604146479</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0.15980172413793103</v>
      </c>
      <c r="F107" s="128">
        <f t="shared" si="8"/>
        <v>55.610999999999997</v>
      </c>
      <c r="G107" s="122">
        <f t="shared" si="9"/>
        <v>0.1726624641720271</v>
      </c>
      <c r="H107" s="128">
        <f t="shared" si="10"/>
        <v>26144.204999999998</v>
      </c>
      <c r="I107" s="122">
        <f t="shared" si="11"/>
        <v>-0.47285216274101649</v>
      </c>
      <c r="J107" s="128">
        <f t="shared" si="12"/>
        <v>92.551513673937464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0.13661781609195403</v>
      </c>
      <c r="F108" s="128">
        <f t="shared" si="8"/>
        <v>47.543000000000006</v>
      </c>
      <c r="G108" s="122">
        <f t="shared" si="9"/>
        <v>0.14815356826797341</v>
      </c>
      <c r="H108" s="128">
        <f t="shared" si="10"/>
        <v>22433.116999999998</v>
      </c>
      <c r="I108" s="122">
        <f t="shared" si="11"/>
        <v>-0.50157747365479255</v>
      </c>
      <c r="J108" s="128">
        <f t="shared" si="12"/>
        <v>92.213652151020725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0.13749999999999998</v>
      </c>
      <c r="F109" s="128">
        <f t="shared" si="8"/>
        <v>47.849999999999994</v>
      </c>
      <c r="G109" s="122">
        <f t="shared" si="9"/>
        <v>0.14999097861548827</v>
      </c>
      <c r="H109" s="128">
        <f t="shared" si="10"/>
        <v>22711.334000000003</v>
      </c>
      <c r="I109" s="122">
        <f t="shared" si="11"/>
        <v>-0.41150314712099184</v>
      </c>
      <c r="J109" s="128">
        <f t="shared" si="12"/>
        <v>91.672180066569382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9.4112068965517257E-2</v>
      </c>
      <c r="F110" s="128">
        <f t="shared" si="8"/>
        <v>32.751000000000005</v>
      </c>
      <c r="G110" s="122">
        <f t="shared" si="9"/>
        <v>0.10072059464528656</v>
      </c>
      <c r="H110" s="128">
        <f t="shared" si="10"/>
        <v>15250.911</v>
      </c>
      <c r="I110" s="122">
        <f t="shared" si="11"/>
        <v>-0.40471421442283367</v>
      </c>
      <c r="J110" s="128">
        <f t="shared" si="12"/>
        <v>93.438754305370296</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0.20760632183908043</v>
      </c>
      <c r="F111" s="128">
        <f t="shared" si="8"/>
        <v>72.246999999999986</v>
      </c>
      <c r="G111" s="122">
        <f t="shared" si="9"/>
        <v>0.21536804078775315</v>
      </c>
      <c r="H111" s="128">
        <f t="shared" si="10"/>
        <v>32610.598000000005</v>
      </c>
      <c r="I111" s="122">
        <f t="shared" si="11"/>
        <v>-0.47642139777112541</v>
      </c>
      <c r="J111" s="128">
        <f t="shared" si="12"/>
        <v>96.396067438658662</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0.12972988505747129</v>
      </c>
      <c r="F112" s="128">
        <f t="shared" si="8"/>
        <v>45.146000000000008</v>
      </c>
      <c r="G112" s="122">
        <f t="shared" si="9"/>
        <v>0.1416263390085723</v>
      </c>
      <c r="H112" s="128">
        <f t="shared" si="10"/>
        <v>21444.777000000002</v>
      </c>
      <c r="I112" s="122">
        <f t="shared" si="11"/>
        <v>-0.54353814996025784</v>
      </c>
      <c r="J112" s="128">
        <f t="shared" si="12"/>
        <v>91.600111932300294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0.16205459770114941</v>
      </c>
      <c r="F113" s="128">
        <f t="shared" si="8"/>
        <v>56.394999999999996</v>
      </c>
      <c r="G113" s="122">
        <f t="shared" si="9"/>
        <v>0.1740647016867215</v>
      </c>
      <c r="H113" s="128">
        <f t="shared" si="10"/>
        <v>26356.528999999995</v>
      </c>
      <c r="I113" s="122">
        <f t="shared" si="11"/>
        <v>-0.43002169719574546</v>
      </c>
      <c r="J113" s="128">
        <f t="shared" si="12"/>
        <v>93.100207067146982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9.9270114942528728E-2</v>
      </c>
      <c r="F114" s="128">
        <f t="shared" si="8"/>
        <v>34.545999999999999</v>
      </c>
      <c r="G114" s="122">
        <f t="shared" si="9"/>
        <v>0.11057459483020511</v>
      </c>
      <c r="H114" s="128">
        <f t="shared" si="10"/>
        <v>16742.983999999997</v>
      </c>
      <c r="I114" s="122">
        <f t="shared" si="11"/>
        <v>-0.44006698760806556</v>
      </c>
      <c r="J114" s="128">
        <f t="shared" si="12"/>
        <v>89.776602930324827</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0.18998850574712645</v>
      </c>
      <c r="F115" s="128">
        <f t="shared" si="8"/>
        <v>66.116</v>
      </c>
      <c r="G115" s="122">
        <f t="shared" si="9"/>
        <v>0.20138220026681111</v>
      </c>
      <c r="H115" s="128">
        <f t="shared" si="10"/>
        <v>30492.890000000003</v>
      </c>
      <c r="I115" s="122">
        <f t="shared" si="11"/>
        <v>-0.50583456381704328</v>
      </c>
      <c r="J115" s="128">
        <f t="shared" si="12"/>
        <v>94.342253434221519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0.15654310344827588</v>
      </c>
      <c r="F116" s="128">
        <f t="shared" si="8"/>
        <v>54.477000000000004</v>
      </c>
      <c r="G116" s="122">
        <f t="shared" si="9"/>
        <v>0.17066140749448547</v>
      </c>
      <c r="H116" s="128">
        <f t="shared" si="10"/>
        <v>25841.208999999999</v>
      </c>
      <c r="I116" s="122">
        <f t="shared" si="11"/>
        <v>-0.58938533898416912</v>
      </c>
      <c r="J116" s="128">
        <f t="shared" si="12"/>
        <v>91.727301295891522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8.4301724137931036E-2</v>
      </c>
      <c r="F117" s="128">
        <f t="shared" si="8"/>
        <v>29.337</v>
      </c>
      <c r="G117" s="122">
        <f t="shared" si="9"/>
        <v>9.6739951657002457E-2</v>
      </c>
      <c r="H117" s="128">
        <f t="shared" si="10"/>
        <v>14648.169999999998</v>
      </c>
      <c r="I117" s="122">
        <f t="shared" si="11"/>
        <v>-0.52158856134476128</v>
      </c>
      <c r="J117" s="128">
        <f t="shared" si="12"/>
        <v>87.14261553161414</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0.14110632183908045</v>
      </c>
      <c r="F118" s="128">
        <f t="shared" si="8"/>
        <v>49.104999999999997</v>
      </c>
      <c r="G118" s="122">
        <f t="shared" si="9"/>
        <v>0.14972517137988878</v>
      </c>
      <c r="H118" s="128">
        <f t="shared" si="10"/>
        <v>22671.085999999999</v>
      </c>
      <c r="I118" s="122">
        <f t="shared" si="11"/>
        <v>-0.41373301395484935</v>
      </c>
      <c r="J118" s="128">
        <f t="shared" si="12"/>
        <v>94.243553397617944</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6.9928160919540239E-2</v>
      </c>
      <c r="F119" s="128">
        <f t="shared" si="8"/>
        <v>24.335000000000001</v>
      </c>
      <c r="G119" s="122">
        <f t="shared" si="9"/>
        <v>8.0834583735090934E-2</v>
      </c>
      <c r="H119" s="128">
        <f t="shared" si="10"/>
        <v>12239.811</v>
      </c>
      <c r="I119" s="122">
        <f t="shared" si="11"/>
        <v>-0.63925637131020829</v>
      </c>
      <c r="J119" s="128">
        <f t="shared" si="12"/>
        <v>86.507726876787103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0.33923563218390801</v>
      </c>
      <c r="F120" s="128">
        <f t="shared" si="8"/>
        <v>118.05399999999999</v>
      </c>
      <c r="G120" s="122">
        <f t="shared" si="9"/>
        <v>0.36752873502489797</v>
      </c>
      <c r="H120" s="128">
        <f t="shared" si="10"/>
        <v>55650.466</v>
      </c>
      <c r="I120" s="122">
        <f t="shared" si="11"/>
        <v>-0.73952567466762231</v>
      </c>
      <c r="J120" s="128">
        <f t="shared" si="12"/>
        <v>92.301798432420995</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0.13673850574712643</v>
      </c>
      <c r="F121" s="128">
        <f t="shared" si="8"/>
        <v>47.585000000000001</v>
      </c>
      <c r="G121" s="122">
        <f t="shared" si="9"/>
        <v>0.1485307889418695</v>
      </c>
      <c r="H121" s="128">
        <f t="shared" si="10"/>
        <v>22490.234999999997</v>
      </c>
      <c r="I121" s="122">
        <f t="shared" si="11"/>
        <v>-0.60292556482718662</v>
      </c>
      <c r="J121" s="128">
        <f t="shared" si="12"/>
        <v>92.060714631120547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0.24669540229885059</v>
      </c>
      <c r="F122" s="128">
        <f t="shared" si="8"/>
        <v>85.850000000000009</v>
      </c>
      <c r="G122" s="122">
        <f t="shared" si="9"/>
        <v>0.26497111307770543</v>
      </c>
      <c r="H122" s="128">
        <f t="shared" si="10"/>
        <v>40121.396000000001</v>
      </c>
      <c r="I122" s="122">
        <f t="shared" si="11"/>
        <v>-0.69598453345144984</v>
      </c>
      <c r="J122" s="128">
        <f t="shared" si="12"/>
        <v>93.102753516570957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0.6745977011494253</v>
      </c>
      <c r="F123" s="128">
        <f t="shared" si="8"/>
        <v>234.76000000000002</v>
      </c>
      <c r="G123" s="122">
        <f t="shared" si="9"/>
        <v>0.63796299647333876</v>
      </c>
      <c r="H123" s="128">
        <f t="shared" si="10"/>
        <v>96599.081000000006</v>
      </c>
      <c r="I123" s="122">
        <f t="shared" si="11"/>
        <v>0.64193141309722823</v>
      </c>
      <c r="J123" s="128">
        <f t="shared" si="12"/>
        <v>105.7424497782165</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0.42402873563218396</v>
      </c>
      <c r="F124" s="128">
        <f t="shared" si="8"/>
        <v>147.56200000000001</v>
      </c>
      <c r="G124" s="122">
        <f t="shared" si="9"/>
        <v>0.39407756673579108</v>
      </c>
      <c r="H124" s="128">
        <f t="shared" si="10"/>
        <v>59670.437000000013</v>
      </c>
      <c r="I124" s="122">
        <f t="shared" si="11"/>
        <v>0.68975213758281839</v>
      </c>
      <c r="J124" s="128">
        <f t="shared" si="12"/>
        <v>107.60032324206712</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0.66593678160919545</v>
      </c>
      <c r="F125" s="128">
        <f t="shared" si="8"/>
        <v>231.74600000000001</v>
      </c>
      <c r="G125" s="122">
        <f t="shared" si="9"/>
        <v>0.64516404918833958</v>
      </c>
      <c r="H125" s="128">
        <f t="shared" si="10"/>
        <v>97689.45</v>
      </c>
      <c r="I125" s="122">
        <f t="shared" si="11"/>
        <v>0.59072981298697702</v>
      </c>
      <c r="J125" s="128">
        <f t="shared" si="12"/>
        <v>103.21975975676099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0.51276436781609203</v>
      </c>
      <c r="F126" s="128">
        <f t="shared" si="8"/>
        <v>178.44200000000001</v>
      </c>
      <c r="G126" s="122">
        <f t="shared" si="9"/>
        <v>0.4855498355545575</v>
      </c>
      <c r="H126" s="128">
        <f t="shared" si="10"/>
        <v>73520.984999999986</v>
      </c>
      <c r="I126" s="122">
        <f t="shared" si="11"/>
        <v>0.66038766451419673</v>
      </c>
      <c r="J126" s="128">
        <f t="shared" si="12"/>
        <v>105.6048896052971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7.0876436781609195E-2</v>
      </c>
      <c r="F127" s="128">
        <f t="shared" si="8"/>
        <v>24.664999999999999</v>
      </c>
      <c r="G127" s="122">
        <f t="shared" si="9"/>
        <v>6.5168500442483734E-2</v>
      </c>
      <c r="H127" s="128">
        <f t="shared" si="10"/>
        <v>9867.6840000000011</v>
      </c>
      <c r="I127" s="122">
        <f t="shared" si="11"/>
        <v>-1.777964863067413E-2</v>
      </c>
      <c r="J127" s="128">
        <f t="shared" si="12"/>
        <v>108.75873512566574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5.0198275862068972E-2</v>
      </c>
      <c r="F128" s="128">
        <f t="shared" si="8"/>
        <v>17.469000000000001</v>
      </c>
      <c r="G128" s="122">
        <f t="shared" si="9"/>
        <v>4.3300723824116025E-2</v>
      </c>
      <c r="H128" s="128">
        <f t="shared" si="10"/>
        <v>6556.509</v>
      </c>
      <c r="I128" s="122">
        <f t="shared" si="11"/>
        <v>0.63668195702488373</v>
      </c>
      <c r="J128" s="128">
        <f t="shared" si="12"/>
        <v>115.9294150970091</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7.4232758620689662E-2</v>
      </c>
      <c r="F129" s="128">
        <f t="shared" si="8"/>
        <v>25.833000000000002</v>
      </c>
      <c r="G129" s="122">
        <f t="shared" si="9"/>
        <v>6.3325866145372403E-2</v>
      </c>
      <c r="H129" s="128">
        <f t="shared" si="10"/>
        <v>9588.6759999999995</v>
      </c>
      <c r="I129" s="122">
        <f t="shared" si="11"/>
        <v>0.79390346131250478</v>
      </c>
      <c r="J129" s="128">
        <f t="shared" si="12"/>
        <v>117.22343986622958</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8.7364942528735626E-2</v>
      </c>
      <c r="F130" s="128">
        <f t="shared" si="8"/>
        <v>30.402999999999999</v>
      </c>
      <c r="G130" s="122">
        <f t="shared" si="9"/>
        <v>0.10636096104822415</v>
      </c>
      <c r="H130" s="128">
        <f t="shared" si="10"/>
        <v>16104.964000000004</v>
      </c>
      <c r="I130" s="122">
        <f t="shared" si="11"/>
        <v>-0.43158136573976774</v>
      </c>
      <c r="J130" s="128">
        <f t="shared" si="12"/>
        <v>82.140046185859759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0.11244252873563219</v>
      </c>
      <c r="F131" s="128">
        <f t="shared" si="8"/>
        <v>39.130000000000003</v>
      </c>
      <c r="G131" s="122">
        <f t="shared" si="9"/>
        <v>0.10809993527850059</v>
      </c>
      <c r="H131" s="128">
        <f t="shared" si="10"/>
        <v>16368.276000000003</v>
      </c>
      <c r="I131" s="122">
        <f t="shared" si="11"/>
        <v>0.15197667506858828</v>
      </c>
      <c r="J131" s="128">
        <f t="shared" si="12"/>
        <v>104.01720264303921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0.92895402298850582</v>
      </c>
      <c r="F132" s="128">
        <f t="shared" si="8"/>
        <v>323.27600000000001</v>
      </c>
      <c r="G132" s="122">
        <f t="shared" si="9"/>
        <v>0.93482229325443489</v>
      </c>
      <c r="H132" s="128">
        <f t="shared" si="10"/>
        <v>141548.92200000002</v>
      </c>
      <c r="I132" s="122">
        <f t="shared" si="11"/>
        <v>1.4895158538042432E-2</v>
      </c>
      <c r="J132" s="128">
        <f t="shared" si="12"/>
        <v>99.3722582026259</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0.94980172413793085</v>
      </c>
      <c r="F133" s="128">
        <f t="shared" si="8"/>
        <v>330.53099999999995</v>
      </c>
      <c r="G133" s="122">
        <f t="shared" si="9"/>
        <v>0.95671005428680866</v>
      </c>
      <c r="H133" s="128">
        <f t="shared" si="10"/>
        <v>144863.12299999999</v>
      </c>
      <c r="I133" s="122">
        <f t="shared" si="11"/>
        <v>-0.63555449720678581</v>
      </c>
      <c r="J133" s="128">
        <f t="shared" si="12"/>
        <v>99.277907646321566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0.92500574712643679</v>
      </c>
      <c r="F134" s="128">
        <f t="shared" si="8"/>
        <v>321.90199999999999</v>
      </c>
      <c r="G134" s="122">
        <f t="shared" si="9"/>
        <v>0.93638569390693316</v>
      </c>
      <c r="H134" s="128">
        <f t="shared" si="10"/>
        <v>141785.649</v>
      </c>
      <c r="I134" s="122">
        <f t="shared" si="11"/>
        <v>-0.78894015355061631</v>
      </c>
      <c r="J134" s="128">
        <f t="shared" si="12"/>
        <v>98.784694506276011</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0.91274712643678146</v>
      </c>
      <c r="F135" s="128">
        <f t="shared" si="8"/>
        <v>317.63599999999997</v>
      </c>
      <c r="G135" s="122">
        <f t="shared" si="9"/>
        <v>0.89352425074958064</v>
      </c>
      <c r="H135" s="128">
        <f t="shared" si="10"/>
        <v>135295.655</v>
      </c>
      <c r="I135" s="122">
        <f t="shared" si="11"/>
        <v>0.42982127937870507</v>
      </c>
      <c r="J135" s="128">
        <f t="shared" si="12"/>
        <v>102.15135466900587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0.88755747126436779</v>
      </c>
      <c r="F136" s="128">
        <f t="shared" si="8"/>
        <v>308.87</v>
      </c>
      <c r="G136" s="122">
        <f t="shared" si="9"/>
        <v>0.89189968828012534</v>
      </c>
      <c r="H136" s="128">
        <f t="shared" si="10"/>
        <v>135049.66700000002</v>
      </c>
      <c r="I136" s="122">
        <f t="shared" si="11"/>
        <v>-0.14648168768398187</v>
      </c>
      <c r="J136" s="128">
        <f t="shared" si="12"/>
        <v>99.51314962065625</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0.14964080459770115</v>
      </c>
      <c r="F137" s="128">
        <f t="shared" ref="F137:F200" si="14">SUMPRODUCT($K$2:$AI$2,$K137:$AI137)</f>
        <v>52.075000000000003</v>
      </c>
      <c r="G137" s="122">
        <f t="shared" ref="G137:G200" si="15">SUMPRODUCT($K$3:$AI$3,$K137:$AI137)/$J$3</f>
        <v>0.18855193570117157</v>
      </c>
      <c r="H137" s="128">
        <f t="shared" ref="H137:H200" si="16">SUMPRODUCT($K$3:$AI$3,$K137:$AI137)</f>
        <v>28550.156999999996</v>
      </c>
      <c r="I137" s="122">
        <f t="shared" ref="I137:I200" si="17">CORREL($K$4:$AI$4,$K137:$AI137)</f>
        <v>-0.65048265050578791</v>
      </c>
      <c r="J137" s="128">
        <f t="shared" si="12"/>
        <v>79.363176008365613</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0.10881034482758621</v>
      </c>
      <c r="F138" s="128">
        <f t="shared" si="14"/>
        <v>37.866</v>
      </c>
      <c r="G138" s="122">
        <f t="shared" si="15"/>
        <v>0.1076300505884373</v>
      </c>
      <c r="H138" s="128">
        <f t="shared" si="16"/>
        <v>16297.127</v>
      </c>
      <c r="I138" s="122">
        <f t="shared" si="17"/>
        <v>-4.0363205751807664E-2</v>
      </c>
      <c r="J138" s="128">
        <f t="shared" ref="J138:J201" si="18">$E138/$G138*100</f>
        <v>101.09662146649192</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0.10512643678160918</v>
      </c>
      <c r="F139" s="128">
        <f t="shared" si="14"/>
        <v>36.583999999999996</v>
      </c>
      <c r="G139" s="122">
        <f t="shared" si="15"/>
        <v>0.11453001624641719</v>
      </c>
      <c r="H139" s="128">
        <f t="shared" si="16"/>
        <v>17341.905999999999</v>
      </c>
      <c r="I139" s="122">
        <f t="shared" si="17"/>
        <v>-0.38360751256587988</v>
      </c>
      <c r="J139" s="128">
        <f t="shared" si="18"/>
        <v>91.789419251826772</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3.9977011494252868E-2</v>
      </c>
      <c r="F140" s="128">
        <f t="shared" si="14"/>
        <v>13.911999999999999</v>
      </c>
      <c r="G140" s="122">
        <f t="shared" si="15"/>
        <v>6.3700167747559724E-2</v>
      </c>
      <c r="H140" s="128">
        <f t="shared" si="16"/>
        <v>9645.351999999999</v>
      </c>
      <c r="I140" s="122">
        <f t="shared" si="17"/>
        <v>-0.58417138495456777</v>
      </c>
      <c r="J140" s="128">
        <f t="shared" si="18"/>
        <v>62.758094535448592</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0.850367816091954</v>
      </c>
      <c r="F141" s="128">
        <f t="shared" si="14"/>
        <v>295.928</v>
      </c>
      <c r="G141" s="122">
        <f t="shared" si="15"/>
        <v>0.81146559854178513</v>
      </c>
      <c r="H141" s="128">
        <f t="shared" si="16"/>
        <v>122870.49800000002</v>
      </c>
      <c r="I141" s="122">
        <f t="shared" si="17"/>
        <v>0.65072151808581224</v>
      </c>
      <c r="J141" s="128">
        <f t="shared" si="18"/>
        <v>104.79406861117424</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0.89118965517241389</v>
      </c>
      <c r="F142" s="128">
        <f t="shared" si="14"/>
        <v>310.13400000000001</v>
      </c>
      <c r="G142" s="122">
        <f t="shared" si="15"/>
        <v>0.89237032585293685</v>
      </c>
      <c r="H142" s="128">
        <f t="shared" si="16"/>
        <v>135120.93</v>
      </c>
      <c r="I142" s="122">
        <f t="shared" si="17"/>
        <v>3.9267624423545894E-2</v>
      </c>
      <c r="J142" s="128">
        <f t="shared" si="18"/>
        <v>99.867692745229448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0.89502873563218399</v>
      </c>
      <c r="F143" s="128">
        <f t="shared" si="14"/>
        <v>311.47000000000003</v>
      </c>
      <c r="G143" s="122">
        <f t="shared" si="15"/>
        <v>0.88547150272754882</v>
      </c>
      <c r="H143" s="128">
        <f t="shared" si="16"/>
        <v>134076.32399999999</v>
      </c>
      <c r="I143" s="122">
        <f t="shared" si="17"/>
        <v>0.38537344745142821</v>
      </c>
      <c r="J143" s="128">
        <f t="shared" si="18"/>
        <v>101.07933828194308</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0.96018678160919535</v>
      </c>
      <c r="F144" s="128">
        <f t="shared" si="14"/>
        <v>334.14499999999998</v>
      </c>
      <c r="G144" s="122">
        <f t="shared" si="15"/>
        <v>0.93639698054392495</v>
      </c>
      <c r="H144" s="128">
        <f t="shared" si="16"/>
        <v>141787.35800000004</v>
      </c>
      <c r="I144" s="122">
        <f t="shared" si="17"/>
        <v>0.58085525629882462</v>
      </c>
      <c r="J144" s="128">
        <f t="shared" si="18"/>
        <v>102.54056789583534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5.4204022988505747E-2</v>
      </c>
      <c r="F145" s="128">
        <f t="shared" si="14"/>
        <v>18.863</v>
      </c>
      <c r="G145" s="122">
        <f t="shared" si="15"/>
        <v>6.5280706388936585E-2</v>
      </c>
      <c r="H145" s="128">
        <f t="shared" si="16"/>
        <v>9884.6740000000009</v>
      </c>
      <c r="I145" s="122">
        <f t="shared" si="17"/>
        <v>-0.47896520389036956</v>
      </c>
      <c r="J145" s="128">
        <f t="shared" si="18"/>
        <v>83.032224966382941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9.4603448275862076E-2</v>
      </c>
      <c r="F146" s="128">
        <f t="shared" si="14"/>
        <v>32.922000000000004</v>
      </c>
      <c r="G146" s="122">
        <f t="shared" si="15"/>
        <v>0.10651749461754875</v>
      </c>
      <c r="H146" s="128">
        <f t="shared" si="16"/>
        <v>16128.665999999997</v>
      </c>
      <c r="I146" s="122">
        <f t="shared" si="17"/>
        <v>-0.41043922101122365</v>
      </c>
      <c r="J146" s="128">
        <f t="shared" si="18"/>
        <v>88.814939382057304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8.4373563218390818E-2</v>
      </c>
      <c r="F147" s="128">
        <f t="shared" si="14"/>
        <v>29.362000000000005</v>
      </c>
      <c r="G147" s="122">
        <f t="shared" si="15"/>
        <v>9.8011035676075511E-2</v>
      </c>
      <c r="H147" s="128">
        <f t="shared" si="16"/>
        <v>14840.635000000002</v>
      </c>
      <c r="I147" s="122">
        <f t="shared" si="17"/>
        <v>-0.48222236319612105</v>
      </c>
      <c r="J147" s="128">
        <f t="shared" si="18"/>
        <v>86.08577864358432</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4.0517241379310336E-2</v>
      </c>
      <c r="F148" s="128">
        <f t="shared" si="14"/>
        <v>14.099999999999998</v>
      </c>
      <c r="G148" s="122">
        <f t="shared" si="15"/>
        <v>4.2904198972381097E-2</v>
      </c>
      <c r="H148" s="128">
        <f t="shared" si="16"/>
        <v>6496.4680000000008</v>
      </c>
      <c r="I148" s="122">
        <f t="shared" si="17"/>
        <v>-0.30023358342652295</v>
      </c>
      <c r="J148" s="128">
        <f t="shared" si="18"/>
        <v>94.436540827606805</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7.5318965517241376E-2</v>
      </c>
      <c r="F149" s="128">
        <f t="shared" si="14"/>
        <v>26.210999999999999</v>
      </c>
      <c r="G149" s="122">
        <f t="shared" si="15"/>
        <v>8.5142552404601834E-2</v>
      </c>
      <c r="H149" s="128">
        <f t="shared" si="16"/>
        <v>12892.115000000002</v>
      </c>
      <c r="I149" s="122">
        <f t="shared" si="17"/>
        <v>-0.60273883108752557</v>
      </c>
      <c r="J149" s="128">
        <f t="shared" si="18"/>
        <v>88.462188870403764</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0.35737068965517238</v>
      </c>
      <c r="F150" s="128">
        <f t="shared" si="14"/>
        <v>124.36499999999999</v>
      </c>
      <c r="G150" s="122">
        <f t="shared" si="15"/>
        <v>0.3868898809916918</v>
      </c>
      <c r="H150" s="128">
        <f t="shared" si="16"/>
        <v>58582.09199999999</v>
      </c>
      <c r="I150" s="122">
        <f t="shared" si="17"/>
        <v>-0.62512856185996268</v>
      </c>
      <c r="J150" s="128">
        <f t="shared" si="18"/>
        <v>92.370130937295485</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0.37958908045977013</v>
      </c>
      <c r="F151" s="128">
        <f t="shared" si="14"/>
        <v>132.09700000000001</v>
      </c>
      <c r="G151" s="122">
        <f t="shared" si="15"/>
        <v>0.4040486798134964</v>
      </c>
      <c r="H151" s="128">
        <f t="shared" si="16"/>
        <v>61180.243000000002</v>
      </c>
      <c r="I151" s="122">
        <f t="shared" si="17"/>
        <v>-0.5805496628000314</v>
      </c>
      <c r="J151" s="128">
        <f t="shared" si="18"/>
        <v>93.946373153597108</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0.40387643678160923</v>
      </c>
      <c r="F152" s="128">
        <f t="shared" si="14"/>
        <v>140.54900000000001</v>
      </c>
      <c r="G152" s="122">
        <f t="shared" si="15"/>
        <v>0.44650475504893739</v>
      </c>
      <c r="H152" s="128">
        <f t="shared" si="16"/>
        <v>67608.857000000004</v>
      </c>
      <c r="I152" s="122">
        <f t="shared" si="17"/>
        <v>-0.6190433776027805</v>
      </c>
      <c r="J152" s="128">
        <f t="shared" si="18"/>
        <v>90.452885935636658</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0.36765517241379309</v>
      </c>
      <c r="F153" s="128">
        <f t="shared" si="14"/>
        <v>127.94399999999999</v>
      </c>
      <c r="G153" s="122">
        <f t="shared" si="15"/>
        <v>0.37669096804871283</v>
      </c>
      <c r="H153" s="128">
        <f t="shared" si="16"/>
        <v>57037.792999999998</v>
      </c>
      <c r="I153" s="122">
        <f t="shared" si="17"/>
        <v>-0.65213064251120767</v>
      </c>
      <c r="J153" s="128">
        <f t="shared" si="18"/>
        <v>97.601270961784451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0.43687931034482758</v>
      </c>
      <c r="F154" s="128">
        <f t="shared" si="14"/>
        <v>152.03399999999999</v>
      </c>
      <c r="G154" s="122">
        <f t="shared" si="15"/>
        <v>0.46507040114121173</v>
      </c>
      <c r="H154" s="128">
        <f t="shared" si="16"/>
        <v>70420.03</v>
      </c>
      <c r="I154" s="122">
        <f t="shared" si="17"/>
        <v>-0.61376963122501194</v>
      </c>
      <c r="J154" s="128">
        <f t="shared" si="18"/>
        <v>93.938317569295421</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0.58887643678160917</v>
      </c>
      <c r="F155" s="128">
        <f t="shared" si="14"/>
        <v>204.929</v>
      </c>
      <c r="G155" s="122">
        <f t="shared" si="15"/>
        <v>0.54827043019984423</v>
      </c>
      <c r="H155" s="128">
        <f t="shared" si="16"/>
        <v>83018.012000000017</v>
      </c>
      <c r="I155" s="122">
        <f t="shared" si="17"/>
        <v>0.60389631466683902</v>
      </c>
      <c r="J155" s="128">
        <f t="shared" si="18"/>
        <v>107.40620036119111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0.52575862068965507</v>
      </c>
      <c r="F156" s="128">
        <f t="shared" si="14"/>
        <v>182.96399999999997</v>
      </c>
      <c r="G156" s="122">
        <f t="shared" si="15"/>
        <v>0.48945253536567634</v>
      </c>
      <c r="H156" s="128">
        <f t="shared" si="16"/>
        <v>74111.923999999985</v>
      </c>
      <c r="I156" s="122">
        <f t="shared" si="17"/>
        <v>0.53201712526611133</v>
      </c>
      <c r="J156" s="128">
        <f t="shared" si="18"/>
        <v>107.41769276909639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0.51181034482758625</v>
      </c>
      <c r="F157" s="128">
        <f t="shared" si="14"/>
        <v>178.11</v>
      </c>
      <c r="G157" s="122">
        <f t="shared" si="15"/>
        <v>0.45547487088721278</v>
      </c>
      <c r="H157" s="128">
        <f t="shared" si="16"/>
        <v>68967.093999999983</v>
      </c>
      <c r="I157" s="122">
        <f t="shared" si="17"/>
        <v>0.59597862692517045</v>
      </c>
      <c r="J157" s="128">
        <f t="shared" si="18"/>
        <v>112.36851416866061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0.59176149425287372</v>
      </c>
      <c r="F158" s="128">
        <f t="shared" si="14"/>
        <v>205.93300000000005</v>
      </c>
      <c r="G158" s="122">
        <f t="shared" si="15"/>
        <v>0.58035025558388043</v>
      </c>
      <c r="H158" s="128">
        <f t="shared" si="16"/>
        <v>87875.475000000006</v>
      </c>
      <c r="I158" s="122">
        <f t="shared" si="17"/>
        <v>0.59902409552758751</v>
      </c>
      <c r="J158" s="128">
        <f t="shared" si="18"/>
        <v>101.96626753571645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0.48764942528735633</v>
      </c>
      <c r="F159" s="128">
        <f t="shared" si="14"/>
        <v>169.702</v>
      </c>
      <c r="G159" s="122">
        <f t="shared" si="15"/>
        <v>0.44972781967797754</v>
      </c>
      <c r="H159" s="128">
        <f t="shared" si="16"/>
        <v>68096.887000000002</v>
      </c>
      <c r="I159" s="122">
        <f t="shared" si="17"/>
        <v>0.62623007453237955</v>
      </c>
      <c r="J159" s="128">
        <f t="shared" si="18"/>
        <v>108.43212359789798</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4.7482758620689645E-2</v>
      </c>
      <c r="F160" s="128">
        <f t="shared" si="14"/>
        <v>16.523999999999997</v>
      </c>
      <c r="G160" s="122">
        <f t="shared" si="15"/>
        <v>5.244063453486375E-2</v>
      </c>
      <c r="H160" s="128">
        <f t="shared" si="16"/>
        <v>7940.4559999999992</v>
      </c>
      <c r="I160" s="122">
        <f t="shared" si="17"/>
        <v>-0.46398386132626601</v>
      </c>
      <c r="J160" s="128">
        <f t="shared" si="18"/>
        <v>90.545736225067998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0.15370689655172415</v>
      </c>
      <c r="F161" s="128">
        <f t="shared" si="14"/>
        <v>53.49</v>
      </c>
      <c r="G161" s="122">
        <f t="shared" si="15"/>
        <v>0.15387029283176373</v>
      </c>
      <c r="H161" s="128">
        <f t="shared" si="16"/>
        <v>23298.732</v>
      </c>
      <c r="I161" s="122">
        <f t="shared" si="17"/>
        <v>-6.0382240838424341E-2</v>
      </c>
      <c r="J161" s="128">
        <f t="shared" si="18"/>
        <v>99.893809079691394</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6.0956896551724128E-2</v>
      </c>
      <c r="F162" s="128">
        <f t="shared" si="14"/>
        <v>21.212999999999997</v>
      </c>
      <c r="G162" s="122">
        <f t="shared" si="15"/>
        <v>7.2868919150959596E-2</v>
      </c>
      <c r="H162" s="128">
        <f t="shared" si="16"/>
        <v>11033.665999999999</v>
      </c>
      <c r="I162" s="122">
        <f t="shared" si="17"/>
        <v>-0.41529932876173475</v>
      </c>
      <c r="J162" s="128">
        <f t="shared" si="18"/>
        <v>83.652807344983643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9.9117816091954011E-2</v>
      </c>
      <c r="F163" s="128">
        <f t="shared" si="14"/>
        <v>34.492999999999995</v>
      </c>
      <c r="G163" s="122">
        <f t="shared" si="15"/>
        <v>0.11896888745063336</v>
      </c>
      <c r="H163" s="128">
        <f t="shared" si="16"/>
        <v>18014.031000000003</v>
      </c>
      <c r="I163" s="122">
        <f t="shared" si="17"/>
        <v>-0.61449688435486194</v>
      </c>
      <c r="J163" s="128">
        <f t="shared" si="18"/>
        <v>83.314064892036058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0.18170977011494252</v>
      </c>
      <c r="F164" s="128">
        <f t="shared" si="14"/>
        <v>63.234999999999999</v>
      </c>
      <c r="G164" s="122">
        <f t="shared" si="15"/>
        <v>0.18424111400229828</v>
      </c>
      <c r="H164" s="128">
        <f t="shared" si="16"/>
        <v>27897.421000000002</v>
      </c>
      <c r="I164" s="122">
        <f t="shared" si="17"/>
        <v>-0.26318753450821231</v>
      </c>
      <c r="J164" s="128">
        <f t="shared" si="18"/>
        <v>98.626070027277308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0.22789367816091952</v>
      </c>
      <c r="F165" s="128">
        <f t="shared" si="14"/>
        <v>79.306999999999988</v>
      </c>
      <c r="G165" s="122">
        <f t="shared" si="15"/>
        <v>0.20902672073333423</v>
      </c>
      <c r="H165" s="128">
        <f t="shared" si="16"/>
        <v>31650.408000000003</v>
      </c>
      <c r="I165" s="122">
        <f t="shared" si="17"/>
        <v>0.71020355773799015</v>
      </c>
      <c r="J165" s="128">
        <f t="shared" si="18"/>
        <v>109.02609836742107</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0.12637643678160917</v>
      </c>
      <c r="F166" s="128">
        <f t="shared" si="14"/>
        <v>43.978999999999992</v>
      </c>
      <c r="G166" s="122">
        <f t="shared" si="15"/>
        <v>0.11312736266494076</v>
      </c>
      <c r="H166" s="128">
        <f t="shared" si="16"/>
        <v>17129.519</v>
      </c>
      <c r="I166" s="122">
        <f t="shared" si="17"/>
        <v>0.49312453703477643</v>
      </c>
      <c r="J166" s="128">
        <f t="shared" si="18"/>
        <v>111.71164411912382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0.10324137931034481</v>
      </c>
      <c r="F167" s="128">
        <f t="shared" si="14"/>
        <v>35.927999999999997</v>
      </c>
      <c r="G167" s="122">
        <f t="shared" si="15"/>
        <v>9.553313344516505E-2</v>
      </c>
      <c r="H167" s="128">
        <f t="shared" si="16"/>
        <v>14465.436000000002</v>
      </c>
      <c r="I167" s="122">
        <f t="shared" si="17"/>
        <v>0.29722862943929335</v>
      </c>
      <c r="J167" s="128">
        <f t="shared" si="18"/>
        <v>108.06866224021033</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0.84253448275862053</v>
      </c>
      <c r="F168" s="128">
        <f t="shared" si="14"/>
        <v>293.20199999999994</v>
      </c>
      <c r="G168" s="122">
        <f t="shared" si="15"/>
        <v>0.83793161315035203</v>
      </c>
      <c r="H168" s="128">
        <f t="shared" si="16"/>
        <v>126877.929</v>
      </c>
      <c r="I168" s="122">
        <f t="shared" si="17"/>
        <v>-7.1212123817402384E-2</v>
      </c>
      <c r="J168" s="128">
        <f t="shared" si="18"/>
        <v>100.54931327760308</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4.9879310344827579E-2</v>
      </c>
      <c r="F169" s="128">
        <f t="shared" si="14"/>
        <v>17.357999999999997</v>
      </c>
      <c r="G169" s="122">
        <f t="shared" si="15"/>
        <v>4.9673585703152862E-2</v>
      </c>
      <c r="H169" s="128">
        <f t="shared" si="16"/>
        <v>7521.4750000000004</v>
      </c>
      <c r="I169" s="122">
        <f t="shared" si="17"/>
        <v>9.2535122122311755E-2</v>
      </c>
      <c r="J169" s="128">
        <f t="shared" si="18"/>
        <v>100.41415299250616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7.8931034482758636E-2</v>
      </c>
      <c r="F170" s="128">
        <f t="shared" si="14"/>
        <v>27.468000000000004</v>
      </c>
      <c r="G170" s="122">
        <f t="shared" si="15"/>
        <v>8.4365914224200561E-2</v>
      </c>
      <c r="H170" s="128">
        <f t="shared" si="16"/>
        <v>12774.518</v>
      </c>
      <c r="I170" s="122">
        <f t="shared" si="17"/>
        <v>-3.4020119100046153E-2</v>
      </c>
      <c r="J170" s="128">
        <f t="shared" si="18"/>
        <v>93.557967348046688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2.8913793103448274E-2</v>
      </c>
      <c r="F171" s="128">
        <f t="shared" si="14"/>
        <v>10.061999999999999</v>
      </c>
      <c r="G171" s="122">
        <f t="shared" si="15"/>
        <v>2.8239575215628251E-2</v>
      </c>
      <c r="H171" s="128">
        <f t="shared" si="16"/>
        <v>4275.9799999999987</v>
      </c>
      <c r="I171" s="122">
        <f t="shared" si="17"/>
        <v>0.19536404231529084</v>
      </c>
      <c r="J171" s="128">
        <f t="shared" si="18"/>
        <v>102.3874930223699</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0.94897126436781609</v>
      </c>
      <c r="F172" s="128">
        <f t="shared" si="14"/>
        <v>330.24200000000002</v>
      </c>
      <c r="G172" s="122">
        <f t="shared" si="15"/>
        <v>0.93819355030445528</v>
      </c>
      <c r="H172" s="128">
        <f t="shared" si="16"/>
        <v>142059.391</v>
      </c>
      <c r="I172" s="122">
        <f t="shared" si="17"/>
        <v>0.29717487707822005</v>
      </c>
      <c r="J172" s="128">
        <f t="shared" si="18"/>
        <v>101.14877298611393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1.1068965517241382E-2</v>
      </c>
      <c r="F173" s="128">
        <f t="shared" si="14"/>
        <v>3.8520000000000008</v>
      </c>
      <c r="G173" s="122">
        <f t="shared" si="15"/>
        <v>1.1796847138385132E-2</v>
      </c>
      <c r="H173" s="128">
        <f t="shared" si="16"/>
        <v>1786.2549999999999</v>
      </c>
      <c r="I173" s="122">
        <f t="shared" si="17"/>
        <v>-0.29887761243615679</v>
      </c>
      <c r="J173" s="128">
        <f t="shared" si="18"/>
        <v>93.829863076081281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2.6979885057471266E-2</v>
      </c>
      <c r="F174" s="128">
        <f t="shared" si="14"/>
        <v>9.3890000000000011</v>
      </c>
      <c r="G174" s="122">
        <f t="shared" si="15"/>
        <v>3.2166241794238472E-2</v>
      </c>
      <c r="H174" s="128">
        <f t="shared" si="16"/>
        <v>4870.5480000000007</v>
      </c>
      <c r="I174" s="122">
        <f t="shared" si="17"/>
        <v>-0.27478884431082989</v>
      </c>
      <c r="J174" s="128">
        <f t="shared" si="18"/>
        <v>83.876398212935868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8.626436781609197E-3</v>
      </c>
      <c r="F175" s="128">
        <f t="shared" si="14"/>
        <v>3.0020000000000007</v>
      </c>
      <c r="G175" s="122">
        <f t="shared" si="15"/>
        <v>1.2777311812334069E-2</v>
      </c>
      <c r="H175" s="128">
        <f t="shared" si="16"/>
        <v>1934.7150000000001</v>
      </c>
      <c r="I175" s="122">
        <f t="shared" si="17"/>
        <v>-0.3315134351689662</v>
      </c>
      <c r="J175" s="128">
        <f t="shared" si="18"/>
        <v>67.513706390744957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4.307471264367816E-3</v>
      </c>
      <c r="F176" s="128">
        <f t="shared" si="14"/>
        <v>1.4990000000000001</v>
      </c>
      <c r="G176" s="122">
        <f t="shared" si="15"/>
        <v>4.8218507707141816E-3</v>
      </c>
      <c r="H176" s="128">
        <f t="shared" si="16"/>
        <v>730.11500000000001</v>
      </c>
      <c r="I176" s="122">
        <f t="shared" si="17"/>
        <v>-0.21094949920116973</v>
      </c>
      <c r="J176" s="128">
        <f t="shared" si="18"/>
        <v>89.332322155831065</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0.92803448275862077</v>
      </c>
      <c r="F177" s="128">
        <f t="shared" si="14"/>
        <v>322.95600000000002</v>
      </c>
      <c r="G177" s="122">
        <f t="shared" si="15"/>
        <v>0.91810912837311276</v>
      </c>
      <c r="H177" s="128">
        <f t="shared" si="16"/>
        <v>139018.24799999999</v>
      </c>
      <c r="I177" s="122">
        <f t="shared" si="17"/>
        <v>0.3719954073322726</v>
      </c>
      <c r="J177" s="128">
        <f t="shared" si="18"/>
        <v>101.08106477528393</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1.3732758620689657E-2</v>
      </c>
      <c r="F178" s="128">
        <f t="shared" si="14"/>
        <v>4.7790000000000008</v>
      </c>
      <c r="G178" s="122">
        <f t="shared" si="15"/>
        <v>1.6138332298669907E-2</v>
      </c>
      <c r="H178" s="128">
        <f t="shared" si="16"/>
        <v>2443.634</v>
      </c>
      <c r="I178" s="122">
        <f t="shared" si="17"/>
        <v>-0.59681168537732199</v>
      </c>
      <c r="J178" s="128">
        <f t="shared" si="18"/>
        <v>85.094038011731158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2.4770114942528738E-3</v>
      </c>
      <c r="F179" s="128">
        <f t="shared" si="14"/>
        <v>0.8620000000000001</v>
      </c>
      <c r="G179" s="122">
        <f t="shared" si="15"/>
        <v>2.2105892298141566E-3</v>
      </c>
      <c r="H179" s="128">
        <f t="shared" si="16"/>
        <v>334.72299999999996</v>
      </c>
      <c r="I179" s="122">
        <f t="shared" si="17"/>
        <v>5.1973650252226979E-2</v>
      </c>
      <c r="J179" s="128">
        <f t="shared" si="18"/>
        <v>112.05209275633334</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4.3132183908045976E-3</v>
      </c>
      <c r="F180" s="128">
        <f t="shared" si="14"/>
        <v>1.5010000000000001</v>
      </c>
      <c r="G180" s="122">
        <f t="shared" si="15"/>
        <v>4.2411470234714503E-3</v>
      </c>
      <c r="H180" s="128">
        <f t="shared" si="16"/>
        <v>642.18600000000004</v>
      </c>
      <c r="I180" s="122">
        <f t="shared" si="17"/>
        <v>7.9322585246092453E-2</v>
      </c>
      <c r="J180" s="128">
        <f t="shared" si="18"/>
        <v>101.69933668732276</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1.5772988505747126E-2</v>
      </c>
      <c r="F181" s="128">
        <f t="shared" si="14"/>
        <v>5.4889999999999999</v>
      </c>
      <c r="G181" s="122">
        <f t="shared" si="15"/>
        <v>1.8147670686444142E-2</v>
      </c>
      <c r="H181" s="128">
        <f t="shared" si="16"/>
        <v>2747.8839999999991</v>
      </c>
      <c r="I181" s="122">
        <f t="shared" si="17"/>
        <v>-0.28560513551687627</v>
      </c>
      <c r="J181" s="128">
        <f t="shared" si="18"/>
        <v>86.914672291960613</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7.6695402298850579E-3</v>
      </c>
      <c r="F182" s="128">
        <f t="shared" si="14"/>
        <v>2.669</v>
      </c>
      <c r="G182" s="122">
        <f t="shared" si="15"/>
        <v>8.1940786432260371E-3</v>
      </c>
      <c r="H182" s="128">
        <f t="shared" si="16"/>
        <v>1240.731</v>
      </c>
      <c r="I182" s="122">
        <f t="shared" si="17"/>
        <v>-0.32732855579372938</v>
      </c>
      <c r="J182" s="128">
        <f t="shared" si="18"/>
        <v>93.598567500025027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2.8080459770114943E-2</v>
      </c>
      <c r="F183" s="128">
        <f t="shared" si="14"/>
        <v>9.7720000000000002</v>
      </c>
      <c r="G183" s="122">
        <f t="shared" si="15"/>
        <v>3.3045826784133994E-2</v>
      </c>
      <c r="H183" s="128">
        <f t="shared" si="16"/>
        <v>5003.7330000000011</v>
      </c>
      <c r="I183" s="122">
        <f t="shared" si="17"/>
        <v>-0.36458460371147505</v>
      </c>
      <c r="J183" s="128">
        <f t="shared" si="18"/>
        <v>84.974299337539861</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0.46397413793103454</v>
      </c>
      <c r="F184" s="128">
        <f t="shared" si="14"/>
        <v>161.46300000000002</v>
      </c>
      <c r="G184" s="122">
        <f t="shared" si="15"/>
        <v>0.4362301377643345</v>
      </c>
      <c r="H184" s="128">
        <f t="shared" si="16"/>
        <v>66053.095000000001</v>
      </c>
      <c r="I184" s="122">
        <f t="shared" si="17"/>
        <v>0.55600152501819389</v>
      </c>
      <c r="J184" s="128">
        <f t="shared" si="18"/>
        <v>106.35994576369416</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4.6982758620689657E-3</v>
      </c>
      <c r="F185" s="128">
        <f t="shared" si="14"/>
        <v>1.635</v>
      </c>
      <c r="G185" s="122">
        <f t="shared" si="15"/>
        <v>3.9703403822531009E-3</v>
      </c>
      <c r="H185" s="128">
        <f t="shared" si="16"/>
        <v>601.18100000000004</v>
      </c>
      <c r="I185" s="122">
        <f t="shared" si="17"/>
        <v>3.4015820378974826E-2</v>
      </c>
      <c r="J185" s="128">
        <f t="shared" si="18"/>
        <v>118.33433433238221</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3.2500000000000007E-3</v>
      </c>
      <c r="F186" s="128">
        <f t="shared" si="14"/>
        <v>1.1310000000000002</v>
      </c>
      <c r="G186" s="122">
        <f t="shared" si="15"/>
        <v>3.3776829703205695E-3</v>
      </c>
      <c r="H186" s="128">
        <f t="shared" si="16"/>
        <v>511.44200000000001</v>
      </c>
      <c r="I186" s="122">
        <f t="shared" si="17"/>
        <v>-0.19097113155469264</v>
      </c>
      <c r="J186" s="128">
        <f t="shared" si="18"/>
        <v>96.219805960402184</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1.1109195402298849E-2</v>
      </c>
      <c r="F187" s="128">
        <f t="shared" si="14"/>
        <v>3.8659999999999997</v>
      </c>
      <c r="G187" s="122">
        <f t="shared" si="15"/>
        <v>1.6484275317333479E-2</v>
      </c>
      <c r="H187" s="128">
        <f t="shared" si="16"/>
        <v>2496.0160000000005</v>
      </c>
      <c r="I187" s="122">
        <f t="shared" si="17"/>
        <v>-0.27764046984047358</v>
      </c>
      <c r="J187" s="128">
        <f t="shared" si="18"/>
        <v>67.392682956571065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9.2816091954022982E-3</v>
      </c>
      <c r="F188" s="128">
        <f t="shared" si="14"/>
        <v>3.2299999999999995</v>
      </c>
      <c r="G188" s="122">
        <f t="shared" si="15"/>
        <v>9.303979711791201E-3</v>
      </c>
      <c r="H188" s="128">
        <f t="shared" si="16"/>
        <v>1408.79</v>
      </c>
      <c r="I188" s="122">
        <f t="shared" si="17"/>
        <v>-8.885704315278771E-2</v>
      </c>
      <c r="J188" s="128">
        <f t="shared" si="18"/>
        <v>99.759559703676572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3.2155172413793108E-3</v>
      </c>
      <c r="F189" s="128">
        <f t="shared" si="14"/>
        <v>1.1190000000000002</v>
      </c>
      <c r="G189" s="122">
        <f t="shared" si="15"/>
        <v>3.1450157841207793E-3</v>
      </c>
      <c r="H189" s="128">
        <f t="shared" si="16"/>
        <v>476.21200000000016</v>
      </c>
      <c r="I189" s="122">
        <f t="shared" si="17"/>
        <v>2.2206498393276149E-2</v>
      </c>
      <c r="J189" s="128">
        <f t="shared" si="18"/>
        <v>102.24168850326585</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8.7816091954022995E-3</v>
      </c>
      <c r="F190" s="128">
        <f t="shared" si="14"/>
        <v>3.0560000000000005</v>
      </c>
      <c r="G190" s="122">
        <f t="shared" si="15"/>
        <v>9.777318416568705E-3</v>
      </c>
      <c r="H190" s="128">
        <f t="shared" si="16"/>
        <v>1480.4620000000002</v>
      </c>
      <c r="I190" s="122">
        <f t="shared" si="17"/>
        <v>-0.50091044256452233</v>
      </c>
      <c r="J190" s="128">
        <f t="shared" si="18"/>
        <v>89.816131798683458</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0.49600862068965512</v>
      </c>
      <c r="F191" s="128">
        <f t="shared" si="14"/>
        <v>172.61099999999999</v>
      </c>
      <c r="G191" s="122">
        <f t="shared" si="15"/>
        <v>0.51793412275951345</v>
      </c>
      <c r="H191" s="128">
        <f t="shared" si="16"/>
        <v>78424.548999999999</v>
      </c>
      <c r="I191" s="122">
        <f t="shared" si="17"/>
        <v>-0.28471006413252747</v>
      </c>
      <c r="J191" s="128">
        <f t="shared" si="18"/>
        <v>95.766739222926475</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0.40947701149425292</v>
      </c>
      <c r="F192" s="128">
        <f t="shared" si="14"/>
        <v>142.49800000000002</v>
      </c>
      <c r="G192" s="122">
        <f t="shared" si="15"/>
        <v>0.28177529091653564</v>
      </c>
      <c r="H192" s="128">
        <f t="shared" si="16"/>
        <v>42665.850999999995</v>
      </c>
      <c r="I192" s="122">
        <f t="shared" si="17"/>
        <v>0.67691297188661603</v>
      </c>
      <c r="J192" s="128">
        <f t="shared" si="18"/>
        <v>145.32041122638523</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8.7270114942528745E-2</v>
      </c>
      <c r="F193" s="128">
        <f t="shared" si="14"/>
        <v>30.37</v>
      </c>
      <c r="G193" s="122">
        <f t="shared" si="15"/>
        <v>0.14203656104294077</v>
      </c>
      <c r="H193" s="128">
        <f t="shared" si="16"/>
        <v>21506.892000000003</v>
      </c>
      <c r="I193" s="122">
        <f t="shared" si="17"/>
        <v>-0.42881533314518433</v>
      </c>
      <c r="J193" s="128">
        <f t="shared" si="18"/>
        <v>61.442007819483237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0.34425</v>
      </c>
      <c r="F194" s="128">
        <f t="shared" si="14"/>
        <v>119.79899999999999</v>
      </c>
      <c r="G194" s="122">
        <f t="shared" si="15"/>
        <v>0.35221096567118837</v>
      </c>
      <c r="H194" s="128">
        <f t="shared" si="16"/>
        <v>53331.08</v>
      </c>
      <c r="I194" s="122">
        <f t="shared" si="17"/>
        <v>9.7871808647792602E-2</v>
      </c>
      <c r="J194" s="128">
        <f t="shared" si="18"/>
        <v>97.739716690530173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0.15909770114942529</v>
      </c>
      <c r="F195" s="128">
        <f t="shared" si="14"/>
        <v>55.366</v>
      </c>
      <c r="G195" s="122">
        <f t="shared" si="15"/>
        <v>0.22419080294284696</v>
      </c>
      <c r="H195" s="128">
        <f t="shared" si="16"/>
        <v>33946.523000000001</v>
      </c>
      <c r="I195" s="122">
        <f t="shared" si="17"/>
        <v>-0.38704638094180482</v>
      </c>
      <c r="J195" s="128">
        <f t="shared" si="18"/>
        <v>70.96531127103556</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0.44975287356321836</v>
      </c>
      <c r="F196" s="128">
        <f t="shared" si="14"/>
        <v>156.51399999999998</v>
      </c>
      <c r="G196" s="122">
        <f t="shared" si="15"/>
        <v>0.38234391551863051</v>
      </c>
      <c r="H196" s="128">
        <f t="shared" si="16"/>
        <v>57893.750999999997</v>
      </c>
      <c r="I196" s="122">
        <f t="shared" si="17"/>
        <v>0.60445037169219418</v>
      </c>
      <c r="J196" s="128">
        <f t="shared" si="18"/>
        <v>117.63045135768695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0.29637643678160919</v>
      </c>
      <c r="F197" s="128">
        <f t="shared" si="14"/>
        <v>103.139</v>
      </c>
      <c r="G197" s="122">
        <f t="shared" si="15"/>
        <v>0.27111731101982589</v>
      </c>
      <c r="H197" s="128">
        <f t="shared" si="16"/>
        <v>41052.040999999997</v>
      </c>
      <c r="I197" s="122">
        <f t="shared" si="17"/>
        <v>0.44899786616348963</v>
      </c>
      <c r="J197" s="128">
        <f t="shared" si="18"/>
        <v>109.31667759124986</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7.4166666666666669E-3</v>
      </c>
      <c r="F198" s="128">
        <f t="shared" si="14"/>
        <v>2.581</v>
      </c>
      <c r="G198" s="122">
        <f t="shared" si="15"/>
        <v>7.6621405645299762E-3</v>
      </c>
      <c r="H198" s="128">
        <f t="shared" si="16"/>
        <v>1160.1859999999999</v>
      </c>
      <c r="I198" s="122">
        <f t="shared" si="17"/>
        <v>-0.32163273521249092</v>
      </c>
      <c r="J198" s="128">
        <f t="shared" si="18"/>
        <v>96.79627519495439</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0.14820977011494255</v>
      </c>
      <c r="F199" s="128">
        <f t="shared" si="14"/>
        <v>51.577000000000005</v>
      </c>
      <c r="G199" s="122">
        <f t="shared" si="15"/>
        <v>0.16948793406332141</v>
      </c>
      <c r="H199" s="128">
        <f t="shared" si="16"/>
        <v>25663.524000000001</v>
      </c>
      <c r="I199" s="122">
        <f t="shared" si="17"/>
        <v>-0.29192629115433455</v>
      </c>
      <c r="J199" s="128">
        <f t="shared" si="18"/>
        <v>87.445617255309017</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9.8376436781609219E-2</v>
      </c>
      <c r="F200" s="128">
        <f t="shared" si="14"/>
        <v>34.235000000000007</v>
      </c>
      <c r="G200" s="122">
        <f t="shared" si="15"/>
        <v>0.16939788532406982</v>
      </c>
      <c r="H200" s="128">
        <f t="shared" si="16"/>
        <v>25649.889000000003</v>
      </c>
      <c r="I200" s="122">
        <f t="shared" si="17"/>
        <v>-0.39607288367214555</v>
      </c>
      <c r="J200" s="128">
        <f t="shared" si="18"/>
        <v>58.074182327251798</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4.6000000000000006E-2</v>
      </c>
      <c r="F201" s="128">
        <f t="shared" ref="F201:F264" si="20">SUMPRODUCT($K$2:$AI$2,$K201:$AI201)</f>
        <v>16.008000000000003</v>
      </c>
      <c r="G201" s="122">
        <f t="shared" ref="G201:G264" si="21">SUMPRODUCT($K$3:$AI$3,$K201:$AI201)/$J$3</f>
        <v>7.1011537597907792E-2</v>
      </c>
      <c r="H201" s="128">
        <f t="shared" ref="H201:H264" si="22">SUMPRODUCT($K$3:$AI$3,$K201:$AI201)</f>
        <v>10752.425000000003</v>
      </c>
      <c r="I201" s="122">
        <f t="shared" ref="I201:I264" si="23">CORREL($K$4:$AI$4,$K201:$AI201)</f>
        <v>-0.35667762782941026</v>
      </c>
      <c r="J201" s="128">
        <f t="shared" si="18"/>
        <v>64.778205846588094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0.18958045977011495</v>
      </c>
      <c r="F202" s="128">
        <f t="shared" si="20"/>
        <v>65.974000000000004</v>
      </c>
      <c r="G202" s="122">
        <f t="shared" si="21"/>
        <v>0.24230488449193621</v>
      </c>
      <c r="H202" s="128">
        <f t="shared" si="22"/>
        <v>36689.320999999996</v>
      </c>
      <c r="I202" s="122">
        <f t="shared" si="23"/>
        <v>-0.60242717951855296</v>
      </c>
      <c r="J202" s="128">
        <f t="shared" ref="J202:J265" si="24">$E202/$G202*100</f>
        <v>78.240461461446145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0.42525862068965514</v>
      </c>
      <c r="F203" s="128">
        <f t="shared" si="20"/>
        <v>147.98999999999998</v>
      </c>
      <c r="G203" s="122">
        <f t="shared" si="21"/>
        <v>0.44434182197625111</v>
      </c>
      <c r="H203" s="128">
        <f t="shared" si="22"/>
        <v>67281.349999999991</v>
      </c>
      <c r="I203" s="122">
        <f t="shared" si="23"/>
        <v>-2.8929666417036766E-2</v>
      </c>
      <c r="J203" s="128">
        <f t="shared" si="24"/>
        <v>95.705288059151925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0.25159195402298851</v>
      </c>
      <c r="F204" s="128">
        <f t="shared" si="20"/>
        <v>87.554000000000002</v>
      </c>
      <c r="G204" s="122">
        <f t="shared" si="21"/>
        <v>0.18638124925702357</v>
      </c>
      <c r="H204" s="128">
        <f t="shared" si="22"/>
        <v>28221.475999999995</v>
      </c>
      <c r="I204" s="122">
        <f t="shared" si="23"/>
        <v>0.63431580038766533</v>
      </c>
      <c r="J204" s="128">
        <f t="shared" si="24"/>
        <v>134.9878032398195</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8.680747126436783E-2</v>
      </c>
      <c r="F205" s="128">
        <f t="shared" si="20"/>
        <v>30.209000000000003</v>
      </c>
      <c r="G205" s="122">
        <f t="shared" si="21"/>
        <v>5.5588747705028467E-2</v>
      </c>
      <c r="H205" s="128">
        <f t="shared" si="22"/>
        <v>8417.1370000000006</v>
      </c>
      <c r="I205" s="122">
        <f t="shared" si="23"/>
        <v>0.69459138539675491</v>
      </c>
      <c r="J205" s="128">
        <f t="shared" si="24"/>
        <v>156.16014903770781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4.6801724137931044E-2</v>
      </c>
      <c r="F206" s="128">
        <f t="shared" si="20"/>
        <v>16.287000000000003</v>
      </c>
      <c r="G206" s="122">
        <f t="shared" si="21"/>
        <v>0.11065283519792887</v>
      </c>
      <c r="H206" s="128">
        <f t="shared" si="22"/>
        <v>16754.830999999995</v>
      </c>
      <c r="I206" s="122">
        <f t="shared" si="23"/>
        <v>-0.36439444868288234</v>
      </c>
      <c r="J206" s="128">
        <f t="shared" si="24"/>
        <v>42.296000869941601</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8.7922413793103449E-2</v>
      </c>
      <c r="F207" s="128">
        <f t="shared" si="20"/>
        <v>30.597000000000001</v>
      </c>
      <c r="G207" s="122">
        <f t="shared" si="21"/>
        <v>0.13719837799997356</v>
      </c>
      <c r="H207" s="128">
        <f t="shared" si="22"/>
        <v>20774.303999999996</v>
      </c>
      <c r="I207" s="122">
        <f t="shared" si="23"/>
        <v>-0.38763168240857521</v>
      </c>
      <c r="J207" s="128">
        <f t="shared" si="24"/>
        <v>64.084149590398511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0.21722126436781611</v>
      </c>
      <c r="F208" s="128">
        <f t="shared" si="20"/>
        <v>75.593000000000004</v>
      </c>
      <c r="G208" s="122">
        <f t="shared" si="21"/>
        <v>0.25779768587618374</v>
      </c>
      <c r="H208" s="128">
        <f t="shared" si="22"/>
        <v>39035.209999999992</v>
      </c>
      <c r="I208" s="122">
        <f t="shared" si="23"/>
        <v>-0.18357232465611059</v>
      </c>
      <c r="J208" s="128">
        <f t="shared" si="24"/>
        <v>84.260362396016291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0.35541091954022985</v>
      </c>
      <c r="F209" s="128">
        <f t="shared" si="20"/>
        <v>123.68299999999999</v>
      </c>
      <c r="G209" s="122">
        <f t="shared" si="21"/>
        <v>0.32550756845289192</v>
      </c>
      <c r="H209" s="128">
        <f t="shared" si="22"/>
        <v>49287.704999999987</v>
      </c>
      <c r="I209" s="122">
        <f t="shared" si="23"/>
        <v>0.22862232662336746</v>
      </c>
      <c r="J209" s="128">
        <f t="shared" si="24"/>
        <v>109.18668380875623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0.15014655172413793</v>
      </c>
      <c r="F210" s="128">
        <f t="shared" si="20"/>
        <v>52.251000000000005</v>
      </c>
      <c r="G210" s="122">
        <f t="shared" si="21"/>
        <v>9.9043984202670743E-2</v>
      </c>
      <c r="H210" s="128">
        <f t="shared" si="22"/>
        <v>14997.041999999999</v>
      </c>
      <c r="I210" s="122">
        <f t="shared" si="23"/>
        <v>0.52530548843174985</v>
      </c>
      <c r="J210" s="128">
        <f t="shared" si="24"/>
        <v>151.59583182447258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6.7425287356321847E-2</v>
      </c>
      <c r="F211" s="128">
        <f t="shared" si="20"/>
        <v>23.464000000000002</v>
      </c>
      <c r="G211" s="122">
        <f t="shared" si="21"/>
        <v>3.6235315484288523E-2</v>
      </c>
      <c r="H211" s="128">
        <f t="shared" si="22"/>
        <v>5486.6790000000001</v>
      </c>
      <c r="I211" s="122">
        <f t="shared" si="23"/>
        <v>0.53802514144656977</v>
      </c>
      <c r="J211" s="128">
        <f t="shared" si="24"/>
        <v>186.07617031941439</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7.5359195402298851E-2</v>
      </c>
      <c r="F212" s="128">
        <f t="shared" si="20"/>
        <v>26.225000000000001</v>
      </c>
      <c r="G212" s="122">
        <f t="shared" si="21"/>
        <v>3.3740235639091787E-2</v>
      </c>
      <c r="H212" s="128">
        <f t="shared" si="22"/>
        <v>5108.8789999999999</v>
      </c>
      <c r="I212" s="122">
        <f t="shared" si="23"/>
        <v>0.18801771223112043</v>
      </c>
      <c r="J212" s="128">
        <f t="shared" si="24"/>
        <v>223.35112359140402</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0.14837356321839082</v>
      </c>
      <c r="F213" s="128">
        <f t="shared" si="20"/>
        <v>51.634</v>
      </c>
      <c r="G213" s="122">
        <f t="shared" si="21"/>
        <v>0.15880297586812667</v>
      </c>
      <c r="H213" s="128">
        <f t="shared" si="22"/>
        <v>24045.629000000004</v>
      </c>
      <c r="I213" s="122">
        <f t="shared" si="23"/>
        <v>-0.3304071800470087</v>
      </c>
      <c r="J213" s="128">
        <f t="shared" si="24"/>
        <v>93.432482865814393</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0.13766091954022991</v>
      </c>
      <c r="F214" s="128">
        <f t="shared" si="20"/>
        <v>47.906000000000013</v>
      </c>
      <c r="G214" s="122">
        <f t="shared" si="21"/>
        <v>0.16796368331374079</v>
      </c>
      <c r="H214" s="128">
        <f t="shared" si="22"/>
        <v>25432.725000000002</v>
      </c>
      <c r="I214" s="122">
        <f t="shared" si="23"/>
        <v>-0.3770637469285622</v>
      </c>
      <c r="J214" s="128">
        <f t="shared" si="24"/>
        <v>81.958740618406139</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2.435057471264368E-2</v>
      </c>
      <c r="F215" s="128">
        <f t="shared" si="20"/>
        <v>8.4740000000000002</v>
      </c>
      <c r="G215" s="122">
        <f t="shared" si="21"/>
        <v>3.0785626543739845E-2</v>
      </c>
      <c r="H215" s="128">
        <f t="shared" si="22"/>
        <v>4661.4979999999996</v>
      </c>
      <c r="I215" s="122">
        <f t="shared" si="23"/>
        <v>-0.47910272898104278</v>
      </c>
      <c r="J215" s="128">
        <f t="shared" si="24"/>
        <v>79.09721986020547</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0.34275574712643675</v>
      </c>
      <c r="F216" s="128">
        <f t="shared" si="20"/>
        <v>119.279</v>
      </c>
      <c r="G216" s="122">
        <f t="shared" si="21"/>
        <v>0.30240027605700776</v>
      </c>
      <c r="H216" s="128">
        <f t="shared" si="22"/>
        <v>45788.845000000001</v>
      </c>
      <c r="I216" s="122">
        <f t="shared" si="23"/>
        <v>0.62752350042611138</v>
      </c>
      <c r="J216" s="128">
        <f t="shared" si="24"/>
        <v>113.34505100181234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0.18976436781609193</v>
      </c>
      <c r="F217" s="128">
        <f t="shared" si="20"/>
        <v>66.037999999999997</v>
      </c>
      <c r="G217" s="122">
        <f t="shared" si="21"/>
        <v>0.18597672007291077</v>
      </c>
      <c r="H217" s="128">
        <f t="shared" si="22"/>
        <v>28160.223000000005</v>
      </c>
      <c r="I217" s="122">
        <f t="shared" si="23"/>
        <v>0.17779389298597306</v>
      </c>
      <c r="J217" s="128">
        <f t="shared" si="24"/>
        <v>102.03662466017049</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0.3057155172413793</v>
      </c>
      <c r="F218" s="128">
        <f t="shared" si="20"/>
        <v>106.389</v>
      </c>
      <c r="G218" s="122">
        <f t="shared" si="21"/>
        <v>0.31305189607576378</v>
      </c>
      <c r="H218" s="128">
        <f t="shared" si="22"/>
        <v>47401.692000000003</v>
      </c>
      <c r="I218" s="122">
        <f t="shared" si="23"/>
        <v>-0.17287119527065661</v>
      </c>
      <c r="J218" s="128">
        <f t="shared" si="24"/>
        <v>97.656497556363959</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0.91017816091954029</v>
      </c>
      <c r="F219" s="128">
        <f t="shared" si="20"/>
        <v>316.74200000000002</v>
      </c>
      <c r="G219" s="122">
        <f t="shared" si="21"/>
        <v>0.90033996618631884</v>
      </c>
      <c r="H219" s="128">
        <f t="shared" si="22"/>
        <v>136327.67700000003</v>
      </c>
      <c r="I219" s="122">
        <f t="shared" si="23"/>
        <v>0.41083404856351136</v>
      </c>
      <c r="J219" s="128">
        <f t="shared" si="24"/>
        <v>101.09271998386279</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6.511494252873562E-2</v>
      </c>
      <c r="F220" s="128">
        <f t="shared" si="20"/>
        <v>22.659999999999997</v>
      </c>
      <c r="G220" s="122">
        <f t="shared" si="21"/>
        <v>7.406785851087716E-2</v>
      </c>
      <c r="H220" s="128">
        <f t="shared" si="22"/>
        <v>11215.206999999999</v>
      </c>
      <c r="I220" s="122">
        <f t="shared" si="23"/>
        <v>-0.43624694087454635</v>
      </c>
      <c r="J220" s="128">
        <f t="shared" si="24"/>
        <v>87.912549164862412</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2.4491379310344827E-2</v>
      </c>
      <c r="F221" s="128">
        <f t="shared" si="20"/>
        <v>8.5229999999999997</v>
      </c>
      <c r="G221" s="122">
        <f t="shared" si="21"/>
        <v>2.5513003737996809E-2</v>
      </c>
      <c r="H221" s="128">
        <f t="shared" si="22"/>
        <v>3863.1280000000006</v>
      </c>
      <c r="I221" s="122">
        <f t="shared" si="23"/>
        <v>-0.15234208549031719</v>
      </c>
      <c r="J221" s="128">
        <f t="shared" si="24"/>
        <v>95.995671704737518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0.79083908045977014</v>
      </c>
      <c r="F222" s="128">
        <f t="shared" si="20"/>
        <v>275.21199999999999</v>
      </c>
      <c r="G222" s="122">
        <f t="shared" si="21"/>
        <v>0.78677292660053633</v>
      </c>
      <c r="H222" s="128">
        <f t="shared" si="22"/>
        <v>119131.58300000001</v>
      </c>
      <c r="I222" s="122">
        <f t="shared" si="23"/>
        <v>0.12388715639798434</v>
      </c>
      <c r="J222" s="128">
        <f t="shared" si="24"/>
        <v>100.51681415587122</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0.11747413793103451</v>
      </c>
      <c r="F223" s="128">
        <f t="shared" si="20"/>
        <v>40.881000000000007</v>
      </c>
      <c r="G223" s="122">
        <f t="shared" si="21"/>
        <v>0.12174575677924686</v>
      </c>
      <c r="H223" s="128">
        <f t="shared" si="22"/>
        <v>18434.499</v>
      </c>
      <c r="I223" s="122">
        <f t="shared" si="23"/>
        <v>-0.18019220530792435</v>
      </c>
      <c r="J223" s="128">
        <f t="shared" si="24"/>
        <v>96.491361209444221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9.1879310344827603E-2</v>
      </c>
      <c r="F224" s="128">
        <f t="shared" si="20"/>
        <v>31.974000000000004</v>
      </c>
      <c r="G224" s="122">
        <f t="shared" si="21"/>
        <v>9.166556155807104E-2</v>
      </c>
      <c r="H224" s="128">
        <f t="shared" si="22"/>
        <v>13879.816000000001</v>
      </c>
      <c r="I224" s="122">
        <f t="shared" si="23"/>
        <v>-5.8460938618594561E-2</v>
      </c>
      <c r="J224" s="128">
        <f t="shared" si="24"/>
        <v>100.23318330583852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0.74183620689655172</v>
      </c>
      <c r="F225" s="128">
        <f t="shared" si="20"/>
        <v>258.15899999999999</v>
      </c>
      <c r="G225" s="122">
        <f t="shared" si="21"/>
        <v>0.72843787396478632</v>
      </c>
      <c r="H225" s="128">
        <f t="shared" si="22"/>
        <v>110298.60600000001</v>
      </c>
      <c r="I225" s="122">
        <f t="shared" si="23"/>
        <v>0.27616386286991007</v>
      </c>
      <c r="J225" s="128">
        <f t="shared" si="24"/>
        <v>101.83932403992672</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0.11958333333333332</v>
      </c>
      <c r="F226" s="128">
        <f t="shared" si="20"/>
        <v>41.614999999999995</v>
      </c>
      <c r="G226" s="122">
        <f t="shared" si="21"/>
        <v>0.12590590946915162</v>
      </c>
      <c r="H226" s="128">
        <f t="shared" si="22"/>
        <v>19064.420999999998</v>
      </c>
      <c r="I226" s="122">
        <f t="shared" si="23"/>
        <v>-0.30567327511168996</v>
      </c>
      <c r="J226" s="128">
        <f t="shared" si="24"/>
        <v>94.978332500455508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0.10397413793103451</v>
      </c>
      <c r="F227" s="128">
        <f t="shared" si="20"/>
        <v>36.183000000000007</v>
      </c>
      <c r="G227" s="122">
        <f t="shared" si="21"/>
        <v>0.10607782430094176</v>
      </c>
      <c r="H227" s="128">
        <f t="shared" si="22"/>
        <v>16062.091999999999</v>
      </c>
      <c r="I227" s="122">
        <f t="shared" si="23"/>
        <v>-0.13624579414826832</v>
      </c>
      <c r="J227" s="128">
        <f t="shared" si="24"/>
        <v>98.016846231744807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3.4772988505747129E-2</v>
      </c>
      <c r="F228" s="128">
        <f t="shared" si="20"/>
        <v>12.101000000000001</v>
      </c>
      <c r="G228" s="122">
        <f t="shared" si="21"/>
        <v>3.9780798848221485E-2</v>
      </c>
      <c r="H228" s="128">
        <f t="shared" si="22"/>
        <v>6023.5290000000005</v>
      </c>
      <c r="I228" s="122">
        <f t="shared" si="23"/>
        <v>-0.34202596690174186</v>
      </c>
      <c r="J228" s="128">
        <f t="shared" si="24"/>
        <v>87.411488739627856</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0.16293678160919539</v>
      </c>
      <c r="F229" s="128">
        <f t="shared" si="20"/>
        <v>56.701999999999998</v>
      </c>
      <c r="G229" s="122">
        <f t="shared" si="21"/>
        <v>0.19068982551612093</v>
      </c>
      <c r="H229" s="128">
        <f t="shared" si="22"/>
        <v>28873.871999999999</v>
      </c>
      <c r="I229" s="122">
        <f t="shared" si="23"/>
        <v>-0.31864881691626601</v>
      </c>
      <c r="J229" s="128">
        <f t="shared" si="24"/>
        <v>85.445975509281013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0.41097413793103443</v>
      </c>
      <c r="F230" s="128">
        <f t="shared" si="20"/>
        <v>143.01899999999998</v>
      </c>
      <c r="G230" s="122">
        <f t="shared" si="21"/>
        <v>0.38833122878389625</v>
      </c>
      <c r="H230" s="128">
        <f t="shared" si="22"/>
        <v>58800.338000000003</v>
      </c>
      <c r="I230" s="122">
        <f t="shared" si="23"/>
        <v>0.56050517000544786</v>
      </c>
      <c r="J230" s="128">
        <f t="shared" si="24"/>
        <v>105.83082365485954</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0.34829885057471266</v>
      </c>
      <c r="F231" s="128">
        <f t="shared" si="20"/>
        <v>121.20800000000001</v>
      </c>
      <c r="G231" s="122">
        <f t="shared" si="21"/>
        <v>0.34146339272741671</v>
      </c>
      <c r="H231" s="128">
        <f t="shared" si="22"/>
        <v>51703.703999999983</v>
      </c>
      <c r="I231" s="122">
        <f t="shared" si="23"/>
        <v>5.4350723486532075E-2</v>
      </c>
      <c r="J231" s="128">
        <f t="shared" si="24"/>
        <v>102.00181278370668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7.8135057471264369E-2</v>
      </c>
      <c r="F232" s="128">
        <f t="shared" si="20"/>
        <v>27.190999999999999</v>
      </c>
      <c r="G232" s="122">
        <f t="shared" si="21"/>
        <v>7.9690340646422483E-2</v>
      </c>
      <c r="H232" s="128">
        <f t="shared" si="22"/>
        <v>12066.552</v>
      </c>
      <c r="I232" s="122">
        <f t="shared" si="23"/>
        <v>-0.20627329148150952</v>
      </c>
      <c r="J232" s="128">
        <f t="shared" si="24"/>
        <v>98.048341665323363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0.15697701149425286</v>
      </c>
      <c r="F233" s="128">
        <f t="shared" si="20"/>
        <v>54.627999999999993</v>
      </c>
      <c r="G233" s="122">
        <f t="shared" si="21"/>
        <v>0.13070603230791583</v>
      </c>
      <c r="H233" s="128">
        <f t="shared" si="22"/>
        <v>19791.245999999999</v>
      </c>
      <c r="I233" s="122">
        <f t="shared" si="23"/>
        <v>0.39930691018359044</v>
      </c>
      <c r="J233" s="128">
        <f t="shared" si="24"/>
        <v>120.09928594913519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0.31473275862068967</v>
      </c>
      <c r="F234" s="128">
        <f t="shared" si="20"/>
        <v>109.527</v>
      </c>
      <c r="G234" s="122">
        <f t="shared" si="21"/>
        <v>0.2888651415287482</v>
      </c>
      <c r="H234" s="128">
        <f t="shared" si="22"/>
        <v>43739.381999999998</v>
      </c>
      <c r="I234" s="122">
        <f t="shared" si="23"/>
        <v>0.43582182650723511</v>
      </c>
      <c r="J234" s="128">
        <f t="shared" si="24"/>
        <v>108.95491126241244</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0.13046839080459771</v>
      </c>
      <c r="F235" s="128">
        <f t="shared" si="20"/>
        <v>45.403000000000006</v>
      </c>
      <c r="G235" s="122">
        <f t="shared" si="21"/>
        <v>0.13273674199896976</v>
      </c>
      <c r="H235" s="128">
        <f t="shared" si="22"/>
        <v>20098.732000000004</v>
      </c>
      <c r="I235" s="122">
        <f t="shared" si="23"/>
        <v>-0.42095168686909834</v>
      </c>
      <c r="J235" s="128">
        <f t="shared" si="24"/>
        <v>98.29109019837955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0.11116954022988505</v>
      </c>
      <c r="F236" s="128">
        <f t="shared" si="20"/>
        <v>38.686999999999998</v>
      </c>
      <c r="G236" s="122">
        <f t="shared" si="21"/>
        <v>0.10259603217583116</v>
      </c>
      <c r="H236" s="128">
        <f t="shared" si="22"/>
        <v>15534.886000000002</v>
      </c>
      <c r="I236" s="122">
        <f t="shared" si="23"/>
        <v>0.5564012865747443</v>
      </c>
      <c r="J236" s="128">
        <f t="shared" si="24"/>
        <v>108.35656883821827</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5.9491379310344823E-2</v>
      </c>
      <c r="F237" s="128">
        <f t="shared" si="20"/>
        <v>20.702999999999999</v>
      </c>
      <c r="G237" s="122">
        <f t="shared" si="21"/>
        <v>6.7008083583193559E-2</v>
      </c>
      <c r="H237" s="128">
        <f t="shared" si="22"/>
        <v>10146.230000000001</v>
      </c>
      <c r="I237" s="122">
        <f t="shared" si="23"/>
        <v>-0.38481188504144909</v>
      </c>
      <c r="J237" s="128">
        <f t="shared" si="24"/>
        <v>88.782391808719012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0.14433908045977012</v>
      </c>
      <c r="F238" s="128">
        <f t="shared" si="20"/>
        <v>50.23</v>
      </c>
      <c r="G238" s="122">
        <f t="shared" si="21"/>
        <v>0.17782838235876844</v>
      </c>
      <c r="H238" s="128">
        <f t="shared" si="22"/>
        <v>26926.418000000001</v>
      </c>
      <c r="I238" s="122">
        <f t="shared" si="23"/>
        <v>-0.49858659329023752</v>
      </c>
      <c r="J238" s="128">
        <f t="shared" si="24"/>
        <v>81.167628330873683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8.3048850574712632E-2</v>
      </c>
      <c r="F239" s="128">
        <f t="shared" si="20"/>
        <v>28.900999999999996</v>
      </c>
      <c r="G239" s="122">
        <f t="shared" si="21"/>
        <v>0.10042827140762658</v>
      </c>
      <c r="H239" s="128">
        <f t="shared" si="22"/>
        <v>15206.648000000003</v>
      </c>
      <c r="I239" s="122">
        <f t="shared" si="23"/>
        <v>-0.36502756881522669</v>
      </c>
      <c r="J239" s="128">
        <f t="shared" si="24"/>
        <v>82.694692849613119</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8.0132183908045981E-2</v>
      </c>
      <c r="F240" s="128">
        <f t="shared" si="20"/>
        <v>27.886000000000003</v>
      </c>
      <c r="G240" s="122">
        <f t="shared" si="21"/>
        <v>5.6017732369995646E-2</v>
      </c>
      <c r="H240" s="128">
        <f t="shared" si="22"/>
        <v>8482.0930000000008</v>
      </c>
      <c r="I240" s="122">
        <f t="shared" si="23"/>
        <v>0.6276404175974255</v>
      </c>
      <c r="J240" s="128">
        <f t="shared" si="24"/>
        <v>143.04788951251189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0.29727873563218393</v>
      </c>
      <c r="F241" s="128">
        <f t="shared" si="20"/>
        <v>103.453</v>
      </c>
      <c r="G241" s="122">
        <f t="shared" si="21"/>
        <v>0.24757276545721116</v>
      </c>
      <c r="H241" s="128">
        <f t="shared" si="22"/>
        <v>37486.972999999998</v>
      </c>
      <c r="I241" s="122">
        <f t="shared" si="23"/>
        <v>0.48311806479442243</v>
      </c>
      <c r="J241" s="128">
        <f t="shared" si="24"/>
        <v>120.07731750428083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0.27292528735632182</v>
      </c>
      <c r="F242" s="128">
        <f t="shared" si="20"/>
        <v>94.977999999999994</v>
      </c>
      <c r="G242" s="122">
        <f t="shared" si="21"/>
        <v>0.27278869090861058</v>
      </c>
      <c r="H242" s="128">
        <f t="shared" si="22"/>
        <v>41305.117999999995</v>
      </c>
      <c r="I242" s="122">
        <f t="shared" si="23"/>
        <v>0.10541124748928547</v>
      </c>
      <c r="J242" s="128">
        <f t="shared" si="24"/>
        <v>100.05007408747637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0.18629022988505745</v>
      </c>
      <c r="F243" s="128">
        <f t="shared" si="20"/>
        <v>64.828999999999994</v>
      </c>
      <c r="G243" s="122">
        <f t="shared" si="21"/>
        <v>0.20663275832463782</v>
      </c>
      <c r="H243" s="128">
        <f t="shared" si="22"/>
        <v>31287.919000000009</v>
      </c>
      <c r="I243" s="122">
        <f t="shared" si="23"/>
        <v>-0.30973644607999873</v>
      </c>
      <c r="J243" s="128">
        <f t="shared" si="24"/>
        <v>90.155225819702551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9.4997126436781598E-2</v>
      </c>
      <c r="F244" s="128">
        <f t="shared" si="20"/>
        <v>33.058999999999997</v>
      </c>
      <c r="G244" s="122">
        <f t="shared" si="21"/>
        <v>0.12525027407573736</v>
      </c>
      <c r="H244" s="128">
        <f t="shared" si="22"/>
        <v>18965.145999999997</v>
      </c>
      <c r="I244" s="122">
        <f t="shared" si="23"/>
        <v>-0.5433785284763426</v>
      </c>
      <c r="J244" s="128">
        <f t="shared" si="24"/>
        <v>75.845843163056045</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6.8005747126436783E-2</v>
      </c>
      <c r="F245" s="128">
        <f t="shared" si="20"/>
        <v>23.666</v>
      </c>
      <c r="G245" s="122">
        <f t="shared" si="21"/>
        <v>9.1525162133960322E-2</v>
      </c>
      <c r="H245" s="128">
        <f t="shared" si="22"/>
        <v>13858.557000000004</v>
      </c>
      <c r="I245" s="122">
        <f t="shared" si="23"/>
        <v>-0.38169895497672168</v>
      </c>
      <c r="J245" s="128">
        <f t="shared" si="24"/>
        <v>74.302787933771185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7.5247126436781608E-2</v>
      </c>
      <c r="F246" s="128">
        <f t="shared" si="20"/>
        <v>26.186</v>
      </c>
      <c r="G246" s="122">
        <f t="shared" si="21"/>
        <v>6.4017950309738614E-2</v>
      </c>
      <c r="H246" s="128">
        <f t="shared" si="22"/>
        <v>9693.4700000000012</v>
      </c>
      <c r="I246" s="122">
        <f t="shared" si="23"/>
        <v>0.38448413243358476</v>
      </c>
      <c r="J246" s="128">
        <f t="shared" si="24"/>
        <v>117.54066800438436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0.22886206896551725</v>
      </c>
      <c r="F247" s="128">
        <f t="shared" si="20"/>
        <v>79.644000000000005</v>
      </c>
      <c r="G247" s="122">
        <f t="shared" si="21"/>
        <v>0.21297238109075536</v>
      </c>
      <c r="H247" s="128">
        <f t="shared" si="22"/>
        <v>32247.851999999995</v>
      </c>
      <c r="I247" s="122">
        <f t="shared" si="23"/>
        <v>0.26851293213228977</v>
      </c>
      <c r="J247" s="128">
        <f t="shared" si="24"/>
        <v>107.46091478781501</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0.147183908045977</v>
      </c>
      <c r="F248" s="128">
        <f t="shared" si="20"/>
        <v>51.22</v>
      </c>
      <c r="G248" s="122">
        <f t="shared" si="21"/>
        <v>0.14996102180718276</v>
      </c>
      <c r="H248" s="128">
        <f t="shared" si="22"/>
        <v>22706.797999999999</v>
      </c>
      <c r="I248" s="122">
        <f t="shared" si="23"/>
        <v>-9.0178114993316835E-2</v>
      </c>
      <c r="J248" s="128">
        <f t="shared" si="24"/>
        <v>98.148109603589845</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5.4686781609195399E-2</v>
      </c>
      <c r="F249" s="128">
        <f t="shared" si="20"/>
        <v>19.030999999999999</v>
      </c>
      <c r="G249" s="122">
        <f t="shared" si="21"/>
        <v>5.4834946967995873E-2</v>
      </c>
      <c r="H249" s="128">
        <f t="shared" si="22"/>
        <v>8302.9979999999996</v>
      </c>
      <c r="I249" s="122">
        <f t="shared" si="23"/>
        <v>-8.0745705374861532E-2</v>
      </c>
      <c r="J249" s="128">
        <f t="shared" si="24"/>
        <v>99.729797570722639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0.15837931034482758</v>
      </c>
      <c r="F250" s="128">
        <f t="shared" si="20"/>
        <v>55.116</v>
      </c>
      <c r="G250" s="122">
        <f t="shared" si="21"/>
        <v>0.15174656249587234</v>
      </c>
      <c r="H250" s="128">
        <f t="shared" si="22"/>
        <v>22977.161</v>
      </c>
      <c r="I250" s="122">
        <f t="shared" si="23"/>
        <v>0.20921865877796247</v>
      </c>
      <c r="J250" s="128">
        <f t="shared" si="24"/>
        <v>104.37093779250233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8.3000000000000004E-2</v>
      </c>
      <c r="F251" s="128">
        <f t="shared" si="20"/>
        <v>28.884</v>
      </c>
      <c r="G251" s="122">
        <f t="shared" si="21"/>
        <v>7.4581251898717463E-2</v>
      </c>
      <c r="H251" s="128">
        <f t="shared" si="22"/>
        <v>11292.944000000001</v>
      </c>
      <c r="I251" s="122">
        <f t="shared" si="23"/>
        <v>0.35271106423109133</v>
      </c>
      <c r="J251" s="128">
        <f t="shared" si="24"/>
        <v>111.28802197194992</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7.1876436781609196E-2</v>
      </c>
      <c r="F252" s="128">
        <f t="shared" si="20"/>
        <v>25.012999999999998</v>
      </c>
      <c r="G252" s="122">
        <f t="shared" si="21"/>
        <v>8.4248556974732214E-2</v>
      </c>
      <c r="H252" s="128">
        <f t="shared" si="22"/>
        <v>12756.748000000001</v>
      </c>
      <c r="I252" s="122">
        <f t="shared" si="23"/>
        <v>-0.4887165044735039</v>
      </c>
      <c r="J252" s="128">
        <f t="shared" si="24"/>
        <v>85.314739341074215</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0.11390804597701151</v>
      </c>
      <c r="F253" s="128">
        <f t="shared" si="20"/>
        <v>39.640000000000008</v>
      </c>
      <c r="G253" s="122">
        <f t="shared" si="21"/>
        <v>0.13227896947522752</v>
      </c>
      <c r="H253" s="128">
        <f t="shared" si="22"/>
        <v>20029.417000000001</v>
      </c>
      <c r="I253" s="122">
        <f t="shared" si="23"/>
        <v>-0.41657930892659673</v>
      </c>
      <c r="J253" s="128">
        <f t="shared" si="24"/>
        <v>86.111984716016082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4.6387931034482757E-2</v>
      </c>
      <c r="F254" s="128">
        <f t="shared" si="20"/>
        <v>16.143000000000001</v>
      </c>
      <c r="G254" s="122">
        <f t="shared" si="21"/>
        <v>4.8391565071523861E-2</v>
      </c>
      <c r="H254" s="128">
        <f t="shared" si="22"/>
        <v>7327.3540000000003</v>
      </c>
      <c r="I254" s="122">
        <f t="shared" si="23"/>
        <v>-0.210982436998744</v>
      </c>
      <c r="J254" s="128">
        <f t="shared" si="24"/>
        <v>95.859538673569062</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2.0250000000000001E-2</v>
      </c>
      <c r="F255" s="128">
        <f t="shared" si="20"/>
        <v>7.0469999999999997</v>
      </c>
      <c r="G255" s="122">
        <f t="shared" si="21"/>
        <v>2.65688557503071E-2</v>
      </c>
      <c r="H255" s="128">
        <f t="shared" si="22"/>
        <v>4023.0030000000006</v>
      </c>
      <c r="I255" s="122">
        <f t="shared" si="23"/>
        <v>-0.57147415562831938</v>
      </c>
      <c r="J255" s="128">
        <f t="shared" si="24"/>
        <v>76.217057257973693</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0.27578160919540229</v>
      </c>
      <c r="F256" s="128">
        <f t="shared" si="20"/>
        <v>95.971999999999994</v>
      </c>
      <c r="G256" s="122">
        <f t="shared" si="21"/>
        <v>0.22709924183386387</v>
      </c>
      <c r="H256" s="128">
        <f t="shared" si="22"/>
        <v>34386.913</v>
      </c>
      <c r="I256" s="122">
        <f t="shared" si="23"/>
        <v>0.31563416873506561</v>
      </c>
      <c r="J256" s="128">
        <f t="shared" si="24"/>
        <v>121.43660496988903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0.10447126436781609</v>
      </c>
      <c r="F257" s="128">
        <f t="shared" si="20"/>
        <v>36.356000000000002</v>
      </c>
      <c r="G257" s="122">
        <f t="shared" si="21"/>
        <v>9.9086489056783175E-2</v>
      </c>
      <c r="H257" s="128">
        <f t="shared" si="22"/>
        <v>15003.477999999996</v>
      </c>
      <c r="I257" s="122">
        <f t="shared" si="23"/>
        <v>0.45199441155083636</v>
      </c>
      <c r="J257" s="128">
        <f t="shared" si="24"/>
        <v>105.43441932627877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8.840804597701149E-2</v>
      </c>
      <c r="F258" s="128">
        <f t="shared" si="20"/>
        <v>30.765999999999998</v>
      </c>
      <c r="G258" s="122">
        <f t="shared" si="21"/>
        <v>8.7828587090042126E-2</v>
      </c>
      <c r="H258" s="128">
        <f t="shared" si="22"/>
        <v>13298.828999999998</v>
      </c>
      <c r="I258" s="122">
        <f t="shared" si="23"/>
        <v>0.10686886330363446</v>
      </c>
      <c r="J258" s="128">
        <f t="shared" si="24"/>
        <v>100.65976113947421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0.35129885057471261</v>
      </c>
      <c r="F259" s="128">
        <f t="shared" si="20"/>
        <v>122.252</v>
      </c>
      <c r="G259" s="122">
        <f t="shared" si="21"/>
        <v>0.36968509688412204</v>
      </c>
      <c r="H259" s="128">
        <f t="shared" si="22"/>
        <v>55976.977999999996</v>
      </c>
      <c r="I259" s="122">
        <f t="shared" si="23"/>
        <v>-0.25707685895676924</v>
      </c>
      <c r="J259" s="128">
        <f t="shared" si="24"/>
        <v>95.026511356725692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0.18025574712643677</v>
      </c>
      <c r="F260" s="128">
        <f t="shared" si="20"/>
        <v>62.728999999999992</v>
      </c>
      <c r="G260" s="122">
        <f t="shared" si="21"/>
        <v>0.21633355347448791</v>
      </c>
      <c r="H260" s="128">
        <f t="shared" si="22"/>
        <v>32756.794000000009</v>
      </c>
      <c r="I260" s="122">
        <f t="shared" si="23"/>
        <v>-0.33236876774499091</v>
      </c>
      <c r="J260" s="128">
        <f t="shared" si="24"/>
        <v>83.323064883549947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0.92740229885057468</v>
      </c>
      <c r="F261" s="128">
        <f t="shared" si="20"/>
        <v>322.73599999999999</v>
      </c>
      <c r="G261" s="122">
        <f t="shared" si="21"/>
        <v>0.9117802903221548</v>
      </c>
      <c r="H261" s="128">
        <f t="shared" si="22"/>
        <v>138059.94800000003</v>
      </c>
      <c r="I261" s="122">
        <f t="shared" si="23"/>
        <v>0.55596274913594868</v>
      </c>
      <c r="J261" s="128">
        <f t="shared" si="24"/>
        <v>101.71335229487141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0.89355747126436791</v>
      </c>
      <c r="F262" s="128">
        <f t="shared" si="20"/>
        <v>310.95800000000003</v>
      </c>
      <c r="G262" s="122">
        <f t="shared" si="21"/>
        <v>0.87416902217701997</v>
      </c>
      <c r="H262" s="128">
        <f t="shared" si="22"/>
        <v>132364.92500000002</v>
      </c>
      <c r="I262" s="122">
        <f t="shared" si="23"/>
        <v>0.54321126221660454</v>
      </c>
      <c r="J262" s="128">
        <f t="shared" si="24"/>
        <v>102.21792909557274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0.94930172413793079</v>
      </c>
      <c r="F263" s="128">
        <f t="shared" si="20"/>
        <v>330.35699999999991</v>
      </c>
      <c r="G263" s="122">
        <f t="shared" si="21"/>
        <v>0.93684555336882025</v>
      </c>
      <c r="H263" s="128">
        <f t="shared" si="22"/>
        <v>141855.28000000003</v>
      </c>
      <c r="I263" s="122">
        <f t="shared" si="23"/>
        <v>0.564717566518952</v>
      </c>
      <c r="J263" s="128">
        <f t="shared" si="24"/>
        <v>101.32958636824598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0.94117241379310346</v>
      </c>
      <c r="F264" s="128">
        <f t="shared" si="20"/>
        <v>327.52800000000002</v>
      </c>
      <c r="G264" s="122">
        <f t="shared" si="21"/>
        <v>0.92392277668441003</v>
      </c>
      <c r="H264" s="128">
        <f t="shared" si="22"/>
        <v>139898.53899999999</v>
      </c>
      <c r="I264" s="122">
        <f t="shared" si="23"/>
        <v>0.60531080645458046</v>
      </c>
      <c r="J264" s="128">
        <f t="shared" si="24"/>
        <v>101.86699987747845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0.91883620689655188</v>
      </c>
      <c r="F265" s="128">
        <f t="shared" ref="F265:F328" si="26">SUMPRODUCT($K$2:$AI$2,$K265:$AI265)</f>
        <v>319.75500000000005</v>
      </c>
      <c r="G265" s="122">
        <f t="shared" ref="G265:G328" si="27">SUMPRODUCT($K$3:$AI$3,$K265:$AI265)/$J$3</f>
        <v>0.90253477789958925</v>
      </c>
      <c r="H265" s="128">
        <f t="shared" ref="H265:H328" si="28">SUMPRODUCT($K$3:$AI$3,$K265:$AI265)</f>
        <v>136660.011</v>
      </c>
      <c r="I265" s="122">
        <f t="shared" ref="I265:I328" si="29">CORREL($K$4:$AI$4,$K265:$AI265)</f>
        <v>0.52188001069237411</v>
      </c>
      <c r="J265" s="128">
        <f t="shared" si="24"/>
        <v>101.80618291905603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0.8799511494252874</v>
      </c>
      <c r="F266" s="128">
        <f t="shared" si="26"/>
        <v>306.22300000000001</v>
      </c>
      <c r="G266" s="122">
        <f t="shared" si="27"/>
        <v>0.86194383098442717</v>
      </c>
      <c r="H266" s="128">
        <f t="shared" si="28"/>
        <v>130513.81099999999</v>
      </c>
      <c r="I266" s="122">
        <f t="shared" si="29"/>
        <v>0.47474631979435877</v>
      </c>
      <c r="J266" s="128">
        <f t="shared" ref="J266:J329" si="30">$E266/$G266*100</f>
        <v>102.08915219223671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0.88473563218390816</v>
      </c>
      <c r="F267" s="128">
        <f t="shared" si="26"/>
        <v>307.88800000000003</v>
      </c>
      <c r="G267" s="122">
        <f t="shared" si="27"/>
        <v>0.86912814196462784</v>
      </c>
      <c r="H267" s="128">
        <f t="shared" si="28"/>
        <v>131601.64500000002</v>
      </c>
      <c r="I267" s="122">
        <f t="shared" si="29"/>
        <v>0.45701789611004418</v>
      </c>
      <c r="J267" s="128">
        <f t="shared" si="30"/>
        <v>101.79576399217729</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0.81214942528735623</v>
      </c>
      <c r="F268" s="128">
        <f t="shared" si="26"/>
        <v>282.62799999999999</v>
      </c>
      <c r="G268" s="122">
        <f t="shared" si="27"/>
        <v>0.78982208852316105</v>
      </c>
      <c r="H268" s="128">
        <f t="shared" si="28"/>
        <v>119593.281</v>
      </c>
      <c r="I268" s="122">
        <f t="shared" si="29"/>
        <v>0.45759931079773425</v>
      </c>
      <c r="J268" s="128">
        <f t="shared" si="30"/>
        <v>102.82688178624424</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0.70734482758620687</v>
      </c>
      <c r="F269" s="128">
        <f t="shared" si="26"/>
        <v>246.15599999999998</v>
      </c>
      <c r="G269" s="122">
        <f t="shared" si="27"/>
        <v>0.66284301734272011</v>
      </c>
      <c r="H269" s="128">
        <f t="shared" si="28"/>
        <v>100366.364</v>
      </c>
      <c r="I269" s="122">
        <f t="shared" si="29"/>
        <v>0.52064633305829522</v>
      </c>
      <c r="J269" s="128">
        <f t="shared" si="30"/>
        <v>106.71377823694827</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0.62216666666666653</v>
      </c>
      <c r="F270" s="128">
        <f t="shared" si="26"/>
        <v>216.51399999999995</v>
      </c>
      <c r="G270" s="122">
        <f t="shared" si="27"/>
        <v>0.5773599902257327</v>
      </c>
      <c r="H270" s="128">
        <f t="shared" si="28"/>
        <v>87422.694999999992</v>
      </c>
      <c r="I270" s="122">
        <f t="shared" si="29"/>
        <v>0.52534346226824724</v>
      </c>
      <c r="J270" s="128">
        <f t="shared" si="30"/>
        <v>107.76061334340392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0.5072959770114942</v>
      </c>
      <c r="F271" s="128">
        <f t="shared" si="26"/>
        <v>176.53899999999999</v>
      </c>
      <c r="G271" s="122">
        <f t="shared" si="27"/>
        <v>0.43638062845896786</v>
      </c>
      <c r="H271" s="128">
        <f t="shared" si="28"/>
        <v>66075.881999999998</v>
      </c>
      <c r="I271" s="122">
        <f t="shared" si="29"/>
        <v>0.53261494902019502</v>
      </c>
      <c r="J271" s="128">
        <f t="shared" si="30"/>
        <v>116.25080123353698</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0.43616379310344827</v>
      </c>
      <c r="F272" s="128">
        <f t="shared" si="26"/>
        <v>151.785</v>
      </c>
      <c r="G272" s="122">
        <f t="shared" si="27"/>
        <v>0.36624524825318</v>
      </c>
      <c r="H272" s="128">
        <f t="shared" si="28"/>
        <v>55456.123000000007</v>
      </c>
      <c r="I272" s="122">
        <f t="shared" si="29"/>
        <v>0.45492191286096623</v>
      </c>
      <c r="J272" s="128">
        <f t="shared" si="30"/>
        <v>119.09063535533835</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0.22930747126436785</v>
      </c>
      <c r="F273" s="128">
        <f t="shared" si="26"/>
        <v>79.799000000000007</v>
      </c>
      <c r="G273" s="122">
        <f t="shared" si="27"/>
        <v>0.17860721974930327</v>
      </c>
      <c r="H273" s="128">
        <f t="shared" si="28"/>
        <v>27044.348000000002</v>
      </c>
      <c r="I273" s="122">
        <f t="shared" si="29"/>
        <v>0.4281390680919821</v>
      </c>
      <c r="J273" s="128">
        <f t="shared" si="30"/>
        <v>128.38645133507396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6.5568965517241368E-2</v>
      </c>
      <c r="F274" s="128">
        <f t="shared" si="26"/>
        <v>22.817999999999998</v>
      </c>
      <c r="G274" s="122">
        <f t="shared" si="27"/>
        <v>6.5682481607206536E-2</v>
      </c>
      <c r="H274" s="128">
        <f t="shared" si="28"/>
        <v>9945.5099999999984</v>
      </c>
      <c r="I274" s="122">
        <f t="shared" si="29"/>
        <v>-0.20146830152169076</v>
      </c>
      <c r="J274" s="128">
        <f t="shared" si="30"/>
        <v>99.82717448064156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0.6903275862068966</v>
      </c>
      <c r="F275" s="128">
        <f t="shared" si="26"/>
        <v>240.23400000000001</v>
      </c>
      <c r="G275" s="122">
        <f t="shared" si="27"/>
        <v>0.66553061723176909</v>
      </c>
      <c r="H275" s="128">
        <f t="shared" si="28"/>
        <v>100773.31500000002</v>
      </c>
      <c r="I275" s="122">
        <f t="shared" si="29"/>
        <v>0.42065226865507943</v>
      </c>
      <c r="J275" s="128">
        <f t="shared" si="30"/>
        <v>103.72589454686081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4.4755747126436776E-2</v>
      </c>
      <c r="F276" s="128">
        <f t="shared" si="26"/>
        <v>15.574999999999999</v>
      </c>
      <c r="G276" s="122">
        <f t="shared" si="27"/>
        <v>6.0048488290692009E-2</v>
      </c>
      <c r="H276" s="128">
        <f t="shared" si="28"/>
        <v>9092.4220000000023</v>
      </c>
      <c r="I276" s="122">
        <f t="shared" si="29"/>
        <v>-0.54456874866255556</v>
      </c>
      <c r="J276" s="128">
        <f t="shared" si="30"/>
        <v>74.532679173830701</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3.3094827586206903E-2</v>
      </c>
      <c r="F277" s="128">
        <f t="shared" si="26"/>
        <v>11.517000000000001</v>
      </c>
      <c r="G277" s="122">
        <f t="shared" si="27"/>
        <v>3.3939029705847383E-2</v>
      </c>
      <c r="H277" s="128">
        <f t="shared" si="28"/>
        <v>5138.9799999999996</v>
      </c>
      <c r="I277" s="122">
        <f t="shared" si="29"/>
        <v>-0.27028075987177452</v>
      </c>
      <c r="J277" s="128">
        <f t="shared" si="30"/>
        <v>97.512592060064023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9.8649425287356332E-2</v>
      </c>
      <c r="F278" s="128">
        <f t="shared" si="26"/>
        <v>34.330000000000005</v>
      </c>
      <c r="G278" s="122">
        <f t="shared" si="27"/>
        <v>0.12217639910710747</v>
      </c>
      <c r="H278" s="128">
        <f t="shared" si="28"/>
        <v>18499.705999999998</v>
      </c>
      <c r="I278" s="122">
        <f t="shared" si="29"/>
        <v>-0.64609460329006485</v>
      </c>
      <c r="J278" s="128">
        <f t="shared" si="30"/>
        <v>80.743438183076648</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9.8103448275862065E-3</v>
      </c>
      <c r="F279" s="128">
        <f t="shared" si="26"/>
        <v>3.4140000000000001</v>
      </c>
      <c r="G279" s="122">
        <f t="shared" si="27"/>
        <v>9.893434069925636E-3</v>
      </c>
      <c r="H279" s="128">
        <f t="shared" si="28"/>
        <v>1498.0439999999999</v>
      </c>
      <c r="I279" s="122">
        <f t="shared" si="29"/>
        <v>-0.10504722456760365</v>
      </c>
      <c r="J279" s="128">
        <f t="shared" si="30"/>
        <v>99.16015771922909</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5.7675287356321846E-2</v>
      </c>
      <c r="F280" s="128">
        <f t="shared" si="26"/>
        <v>20.071000000000002</v>
      </c>
      <c r="G280" s="122">
        <f t="shared" si="27"/>
        <v>4.2596553910367332E-2</v>
      </c>
      <c r="H280" s="128">
        <f t="shared" si="28"/>
        <v>6449.8850000000002</v>
      </c>
      <c r="I280" s="122">
        <f t="shared" si="29"/>
        <v>0.7254838051277549</v>
      </c>
      <c r="J280" s="128">
        <f t="shared" si="30"/>
        <v>135.39895146842991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0.11558908045977012</v>
      </c>
      <c r="F281" s="128">
        <f t="shared" si="26"/>
        <v>40.225000000000001</v>
      </c>
      <c r="G281" s="122">
        <f t="shared" si="27"/>
        <v>0.1862280442219551</v>
      </c>
      <c r="H281" s="128">
        <f t="shared" si="28"/>
        <v>28198.277999999998</v>
      </c>
      <c r="I281" s="122">
        <f t="shared" si="29"/>
        <v>-0.60441520753632061</v>
      </c>
      <c r="J281" s="128">
        <f t="shared" si="30"/>
        <v>62.068568105674657</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0.36920402298850574</v>
      </c>
      <c r="F282" s="128">
        <f t="shared" si="26"/>
        <v>128.483</v>
      </c>
      <c r="G282" s="122">
        <f t="shared" si="27"/>
        <v>0.39956829439036307</v>
      </c>
      <c r="H282" s="128">
        <f t="shared" si="28"/>
        <v>60501.831999999995</v>
      </c>
      <c r="I282" s="122">
        <f t="shared" si="29"/>
        <v>-0.39973732167956727</v>
      </c>
      <c r="J282" s="128">
        <f t="shared" si="30"/>
        <v>92.400730531388803</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0.38528735632183903</v>
      </c>
      <c r="F283" s="128">
        <f t="shared" si="26"/>
        <v>134.07999999999998</v>
      </c>
      <c r="G283" s="122">
        <f t="shared" si="27"/>
        <v>0.32095333447806729</v>
      </c>
      <c r="H283" s="128">
        <f t="shared" si="28"/>
        <v>48598.111999999994</v>
      </c>
      <c r="I283" s="122">
        <f t="shared" si="29"/>
        <v>0.69320057769830112</v>
      </c>
      <c r="J283" s="128">
        <f t="shared" si="30"/>
        <v>120.04466535560113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0.1298735632183908</v>
      </c>
      <c r="F284" s="128">
        <f t="shared" si="26"/>
        <v>45.195999999999998</v>
      </c>
      <c r="G284" s="122">
        <f t="shared" si="27"/>
        <v>9.3191073716466996E-2</v>
      </c>
      <c r="H284" s="128">
        <f t="shared" si="28"/>
        <v>14110.805999999999</v>
      </c>
      <c r="I284" s="122">
        <f t="shared" si="29"/>
        <v>0.78663031071837131</v>
      </c>
      <c r="J284" s="128">
        <f t="shared" si="30"/>
        <v>139.36266429715141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0.15542816091954026</v>
      </c>
      <c r="F285" s="128">
        <f t="shared" si="26"/>
        <v>54.089000000000006</v>
      </c>
      <c r="G285" s="122">
        <f t="shared" si="27"/>
        <v>0.13409386598687076</v>
      </c>
      <c r="H285" s="128">
        <f t="shared" si="28"/>
        <v>20304.224999999999</v>
      </c>
      <c r="I285" s="122">
        <f t="shared" si="29"/>
        <v>0.68229161228561119</v>
      </c>
      <c r="J285" s="128">
        <f t="shared" si="30"/>
        <v>115.90997080713473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1.7054597701149424E-2</v>
      </c>
      <c r="F286" s="128">
        <f t="shared" si="26"/>
        <v>5.9349999999999996</v>
      </c>
      <c r="G286" s="122">
        <f t="shared" si="27"/>
        <v>1.5797249996697883E-2</v>
      </c>
      <c r="H286" s="128">
        <f t="shared" si="28"/>
        <v>2391.9879999999998</v>
      </c>
      <c r="I286" s="122">
        <f t="shared" si="29"/>
        <v>0.43312010590379085</v>
      </c>
      <c r="J286" s="128">
        <f t="shared" si="30"/>
        <v>107.95928218338233</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0.98294540229885052</v>
      </c>
      <c r="F287" s="128">
        <f t="shared" si="26"/>
        <v>342.065</v>
      </c>
      <c r="G287" s="122">
        <f t="shared" si="27"/>
        <v>0.98420275000330204</v>
      </c>
      <c r="H287" s="128">
        <f t="shared" si="28"/>
        <v>149026.01199999999</v>
      </c>
      <c r="I287" s="122">
        <f t="shared" si="29"/>
        <v>-0.43312010590378713</v>
      </c>
      <c r="J287" s="128">
        <f t="shared" si="30"/>
        <v>99.872247084815882</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0.17492816091954022</v>
      </c>
      <c r="F288" s="128">
        <f t="shared" si="26"/>
        <v>60.875</v>
      </c>
      <c r="G288" s="122">
        <f t="shared" si="27"/>
        <v>0.17997316039044234</v>
      </c>
      <c r="H288" s="128">
        <f t="shared" si="28"/>
        <v>27251.175999999999</v>
      </c>
      <c r="I288" s="122">
        <f t="shared" si="29"/>
        <v>-0.40404690992234049</v>
      </c>
      <c r="J288" s="128">
        <f t="shared" si="30"/>
        <v>97.19680453465547</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0.48676149425287363</v>
      </c>
      <c r="F289" s="128">
        <f t="shared" si="26"/>
        <v>169.39300000000003</v>
      </c>
      <c r="G289" s="122">
        <f t="shared" si="27"/>
        <v>0.50230542603917616</v>
      </c>
      <c r="H289" s="128">
        <f t="shared" si="28"/>
        <v>76058.082999999984</v>
      </c>
      <c r="I289" s="122">
        <f t="shared" si="29"/>
        <v>-0.17761254230855292</v>
      </c>
      <c r="J289" s="128">
        <f t="shared" si="30"/>
        <v>96.905482007456911</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7.6241379310344831E-2</v>
      </c>
      <c r="F290" s="128">
        <f t="shared" si="26"/>
        <v>26.532</v>
      </c>
      <c r="G290" s="122">
        <f t="shared" si="27"/>
        <v>7.03623083120897E-2</v>
      </c>
      <c r="H290" s="128">
        <f t="shared" si="28"/>
        <v>10654.119999999999</v>
      </c>
      <c r="I290" s="122">
        <f t="shared" si="29"/>
        <v>0.62766987541468056</v>
      </c>
      <c r="J290" s="128">
        <f t="shared" si="30"/>
        <v>108.35542656187273</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7.8528735632183905E-2</v>
      </c>
      <c r="F291" s="128">
        <f t="shared" si="26"/>
        <v>27.327999999999999</v>
      </c>
      <c r="G291" s="122">
        <f t="shared" si="27"/>
        <v>7.804568809520665E-2</v>
      </c>
      <c r="H291" s="128">
        <f t="shared" si="28"/>
        <v>11817.522000000001</v>
      </c>
      <c r="I291" s="122">
        <f t="shared" si="29"/>
        <v>-0.18440778651371209</v>
      </c>
      <c r="J291" s="128">
        <f t="shared" si="30"/>
        <v>100.61892917951853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0.18354885057471268</v>
      </c>
      <c r="F292" s="128">
        <f t="shared" si="26"/>
        <v>63.875000000000014</v>
      </c>
      <c r="G292" s="122">
        <f t="shared" si="27"/>
        <v>0.16926907633174393</v>
      </c>
      <c r="H292" s="128">
        <f t="shared" si="28"/>
        <v>25630.385000000002</v>
      </c>
      <c r="I292" s="122">
        <f t="shared" si="29"/>
        <v>0.70812783046244299</v>
      </c>
      <c r="J292" s="128">
        <f t="shared" si="30"/>
        <v>108.43613881071954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0.4018793103448276</v>
      </c>
      <c r="F293" s="128">
        <f t="shared" si="26"/>
        <v>139.85400000000001</v>
      </c>
      <c r="G293" s="122">
        <f t="shared" si="27"/>
        <v>0.37348543766262932</v>
      </c>
      <c r="H293" s="128">
        <f t="shared" si="28"/>
        <v>56552.418000000005</v>
      </c>
      <c r="I293" s="122">
        <f t="shared" si="29"/>
        <v>0.40386879835228906</v>
      </c>
      <c r="J293" s="128">
        <f t="shared" si="30"/>
        <v>107.60240422220868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0.5981206896551724</v>
      </c>
      <c r="F294" s="128">
        <f t="shared" si="26"/>
        <v>208.14599999999999</v>
      </c>
      <c r="G294" s="122">
        <f t="shared" si="27"/>
        <v>0.62651456233737068</v>
      </c>
      <c r="H294" s="128">
        <f t="shared" si="28"/>
        <v>94865.581999999995</v>
      </c>
      <c r="I294" s="122">
        <f t="shared" si="29"/>
        <v>-0.40386879835228912</v>
      </c>
      <c r="J294" s="128">
        <f t="shared" si="30"/>
        <v>95.467962855281812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0.13234482758620689</v>
      </c>
      <c r="F295" s="128">
        <f t="shared" si="26"/>
        <v>46.055999999999997</v>
      </c>
      <c r="G295" s="122">
        <f t="shared" si="27"/>
        <v>0.16826898387245903</v>
      </c>
      <c r="H295" s="128">
        <f t="shared" si="28"/>
        <v>25478.953000000001</v>
      </c>
      <c r="I295" s="122">
        <f t="shared" si="29"/>
        <v>-0.39531332569798916</v>
      </c>
      <c r="J295" s="128">
        <f t="shared" si="30"/>
        <v>78.650755796159572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0.28775574712643676</v>
      </c>
      <c r="F296" s="128">
        <f t="shared" si="26"/>
        <v>100.139</v>
      </c>
      <c r="G296" s="122">
        <f t="shared" si="27"/>
        <v>0.31505410189013194</v>
      </c>
      <c r="H296" s="128">
        <f t="shared" si="28"/>
        <v>47704.862000000001</v>
      </c>
      <c r="I296" s="122">
        <f t="shared" si="29"/>
        <v>-0.44329359894373371</v>
      </c>
      <c r="J296" s="128">
        <f t="shared" si="30"/>
        <v>91.335343802882818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0.21439942528735628</v>
      </c>
      <c r="F297" s="128">
        <f t="shared" si="26"/>
        <v>74.61099999999999</v>
      </c>
      <c r="G297" s="122">
        <f t="shared" si="27"/>
        <v>0.2116378633980108</v>
      </c>
      <c r="H297" s="128">
        <f t="shared" si="28"/>
        <v>32045.781999999999</v>
      </c>
      <c r="I297" s="122">
        <f t="shared" si="29"/>
        <v>0.11118939964902183</v>
      </c>
      <c r="J297" s="128">
        <f t="shared" si="30"/>
        <v>101.30485247063376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0.14772988505747126</v>
      </c>
      <c r="F298" s="128">
        <f t="shared" si="26"/>
        <v>51.41</v>
      </c>
      <c r="G298" s="122">
        <f t="shared" si="27"/>
        <v>0.13969867519053217</v>
      </c>
      <c r="H298" s="128">
        <f t="shared" si="28"/>
        <v>21152.894</v>
      </c>
      <c r="I298" s="122">
        <f t="shared" si="29"/>
        <v>0.33264533627054593</v>
      </c>
      <c r="J298" s="128">
        <f t="shared" si="30"/>
        <v>105.74895206127437</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8.7908045977011504E-2</v>
      </c>
      <c r="F299" s="128">
        <f t="shared" si="26"/>
        <v>30.592000000000002</v>
      </c>
      <c r="G299" s="122">
        <f t="shared" si="27"/>
        <v>7.3082163283097121E-2</v>
      </c>
      <c r="H299" s="128">
        <f t="shared" si="28"/>
        <v>11065.955</v>
      </c>
      <c r="I299" s="122">
        <f t="shared" si="29"/>
        <v>0.50445727752889458</v>
      </c>
      <c r="J299" s="128">
        <f t="shared" si="30"/>
        <v>120.28659528930967</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0.1297471264367816</v>
      </c>
      <c r="F300" s="128">
        <f t="shared" si="26"/>
        <v>45.152000000000001</v>
      </c>
      <c r="G300" s="122">
        <f t="shared" si="27"/>
        <v>9.2183650556736968E-2</v>
      </c>
      <c r="H300" s="128">
        <f t="shared" si="28"/>
        <v>13958.263999999999</v>
      </c>
      <c r="I300" s="122">
        <f t="shared" si="29"/>
        <v>0.45063367374972324</v>
      </c>
      <c r="J300" s="128">
        <f t="shared" si="30"/>
        <v>140.74852281633733</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493.72917727643687</v>
      </c>
      <c r="F301" s="128">
        <f t="shared" si="26"/>
        <v>171817.75369220003</v>
      </c>
      <c r="G301" s="122">
        <f t="shared" si="27"/>
        <v>423.01439850581374</v>
      </c>
      <c r="H301" s="128">
        <f t="shared" si="28"/>
        <v>64051994.192953303</v>
      </c>
      <c r="I301" s="122">
        <f t="shared" si="29"/>
        <v>0.52625542338652309</v>
      </c>
      <c r="J301" s="128">
        <f t="shared" si="30"/>
        <v>116.7168727637651</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1.33132183908046E-2</v>
      </c>
      <c r="F302" s="128">
        <f t="shared" si="26"/>
        <v>4.6330000000000009</v>
      </c>
      <c r="G302" s="122">
        <f t="shared" si="27"/>
        <v>1.9827068116076027E-2</v>
      </c>
      <c r="H302" s="128">
        <f t="shared" si="28"/>
        <v>3002.1749999999997</v>
      </c>
      <c r="I302" s="122">
        <f t="shared" si="29"/>
        <v>-0.4273546826385366</v>
      </c>
      <c r="J302" s="128">
        <f t="shared" si="30"/>
        <v>67.146682065464233</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4.5862068965517241E-3</v>
      </c>
      <c r="F303" s="128">
        <f t="shared" si="26"/>
        <v>1.5960000000000001</v>
      </c>
      <c r="G303" s="122">
        <f t="shared" si="27"/>
        <v>7.286537928119511E-3</v>
      </c>
      <c r="H303" s="128">
        <f t="shared" si="28"/>
        <v>1103.3130000000001</v>
      </c>
      <c r="I303" s="122">
        <f t="shared" si="29"/>
        <v>-0.45950339974017729</v>
      </c>
      <c r="J303" s="128">
        <f t="shared" si="30"/>
        <v>62.940822401446269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0.12857183908045977</v>
      </c>
      <c r="F304" s="128">
        <f t="shared" si="26"/>
        <v>44.743000000000002</v>
      </c>
      <c r="G304" s="122">
        <f t="shared" si="27"/>
        <v>0.14124916456431863</v>
      </c>
      <c r="H304" s="128">
        <f t="shared" si="28"/>
        <v>21387.665999999997</v>
      </c>
      <c r="I304" s="122">
        <f t="shared" si="29"/>
        <v>-0.2598699914060093</v>
      </c>
      <c r="J304" s="128">
        <f t="shared" si="30"/>
        <v>91.024849227985229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1.5005747126436781E-2</v>
      </c>
      <c r="F305" s="128">
        <f t="shared" si="26"/>
        <v>5.2219999999999995</v>
      </c>
      <c r="G305" s="122">
        <f t="shared" si="27"/>
        <v>2.2734701290467445E-2</v>
      </c>
      <c r="H305" s="128">
        <f t="shared" si="28"/>
        <v>3442.4429999999998</v>
      </c>
      <c r="I305" s="122">
        <f t="shared" si="29"/>
        <v>-0.48743526206426785</v>
      </c>
      <c r="J305" s="128">
        <f t="shared" si="30"/>
        <v>66.003713594990671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0.13184770114942529</v>
      </c>
      <c r="F306" s="128">
        <f t="shared" si="26"/>
        <v>45.883000000000003</v>
      </c>
      <c r="G306" s="122">
        <f t="shared" si="27"/>
        <v>0.11282889088483533</v>
      </c>
      <c r="H306" s="128">
        <f t="shared" si="28"/>
        <v>17084.324999999997</v>
      </c>
      <c r="I306" s="122">
        <f t="shared" si="29"/>
        <v>0.48543913739492345</v>
      </c>
      <c r="J306" s="128">
        <f t="shared" si="30"/>
        <v>116.85633007241248</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0.54703735632183914</v>
      </c>
      <c r="F307" s="128">
        <f t="shared" si="26"/>
        <v>190.36900000000003</v>
      </c>
      <c r="G307" s="122">
        <f t="shared" si="27"/>
        <v>0.5323408181325866</v>
      </c>
      <c r="H307" s="128">
        <f t="shared" si="28"/>
        <v>80605.982000000004</v>
      </c>
      <c r="I307" s="122">
        <f t="shared" si="29"/>
        <v>0.48243354142541717</v>
      </c>
      <c r="J307" s="128">
        <f t="shared" si="30"/>
        <v>102.76073855106713</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0.2550316091954023</v>
      </c>
      <c r="F308" s="128">
        <f t="shared" si="26"/>
        <v>88.751000000000005</v>
      </c>
      <c r="G308" s="122">
        <f t="shared" si="27"/>
        <v>0.29055058843730608</v>
      </c>
      <c r="H308" s="128">
        <f t="shared" si="28"/>
        <v>43994.589000000014</v>
      </c>
      <c r="I308" s="122">
        <f t="shared" si="29"/>
        <v>-0.53174752717609086</v>
      </c>
      <c r="J308" s="128">
        <f t="shared" si="30"/>
        <v>87.775285731500787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6.652298850574713E-2</v>
      </c>
      <c r="F309" s="128">
        <f t="shared" si="26"/>
        <v>23.150000000000002</v>
      </c>
      <c r="G309" s="122">
        <f t="shared" si="27"/>
        <v>6.4571002126563568E-2</v>
      </c>
      <c r="H309" s="128">
        <f t="shared" si="28"/>
        <v>9777.2120000000032</v>
      </c>
      <c r="I309" s="122">
        <f t="shared" si="29"/>
        <v>0.29997351485060775</v>
      </c>
      <c r="J309" s="128">
        <f t="shared" si="30"/>
        <v>103.02300772002506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0.14509195402298852</v>
      </c>
      <c r="F310" s="128">
        <f t="shared" si="26"/>
        <v>50.492000000000004</v>
      </c>
      <c r="G310" s="122">
        <f t="shared" si="27"/>
        <v>0.13023285870900422</v>
      </c>
      <c r="H310" s="128">
        <f t="shared" si="28"/>
        <v>19719.599000000002</v>
      </c>
      <c r="I310" s="122">
        <f t="shared" si="29"/>
        <v>0.49505778434955894</v>
      </c>
      <c r="J310" s="128">
        <f t="shared" si="30"/>
        <v>111.40963614043508</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0.61491379310344829</v>
      </c>
      <c r="F311" s="128">
        <f t="shared" si="26"/>
        <v>213.99</v>
      </c>
      <c r="G311" s="122">
        <f t="shared" si="27"/>
        <v>0.60259301404060273</v>
      </c>
      <c r="H311" s="128">
        <f t="shared" si="28"/>
        <v>91243.428999999989</v>
      </c>
      <c r="I311" s="122">
        <f t="shared" si="29"/>
        <v>0.1283234068919972</v>
      </c>
      <c r="J311" s="128">
        <f t="shared" si="30"/>
        <v>102.04462693323148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0.59493390804597701</v>
      </c>
      <c r="F312" s="128">
        <f t="shared" si="26"/>
        <v>207.03700000000001</v>
      </c>
      <c r="G312" s="122">
        <f t="shared" si="27"/>
        <v>0.53481678532274901</v>
      </c>
      <c r="H312" s="128">
        <f t="shared" si="28"/>
        <v>80980.888000000006</v>
      </c>
      <c r="I312" s="122">
        <f t="shared" si="29"/>
        <v>0.56643310504751321</v>
      </c>
      <c r="J312" s="128">
        <f t="shared" si="30"/>
        <v>111.24069482728534</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0.26376149425287354</v>
      </c>
      <c r="F313" s="128">
        <f t="shared" si="26"/>
        <v>91.789000000000001</v>
      </c>
      <c r="G313" s="122">
        <f t="shared" si="27"/>
        <v>0.21990808886658123</v>
      </c>
      <c r="H313" s="128">
        <f t="shared" si="28"/>
        <v>33298.042999999998</v>
      </c>
      <c r="I313" s="122">
        <f t="shared" si="29"/>
        <v>0.55813566497647626</v>
      </c>
      <c r="J313" s="128">
        <f t="shared" si="30"/>
        <v>119.94169728467709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0.18170977011494252</v>
      </c>
      <c r="F314" s="128">
        <f t="shared" si="26"/>
        <v>63.234999999999999</v>
      </c>
      <c r="G314" s="122">
        <f t="shared" si="27"/>
        <v>0.13974903247962595</v>
      </c>
      <c r="H314" s="128">
        <f t="shared" si="28"/>
        <v>21160.519</v>
      </c>
      <c r="I314" s="122">
        <f t="shared" si="29"/>
        <v>0.59112212198815872</v>
      </c>
      <c r="J314" s="128">
        <f t="shared" si="30"/>
        <v>130.0257804227976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0.25991379310344831</v>
      </c>
      <c r="F315" s="128">
        <f t="shared" si="26"/>
        <v>90.45</v>
      </c>
      <c r="G315" s="122">
        <f t="shared" si="27"/>
        <v>0.20961002654902325</v>
      </c>
      <c r="H315" s="128">
        <f t="shared" si="28"/>
        <v>31738.731000000003</v>
      </c>
      <c r="I315" s="122">
        <f t="shared" si="29"/>
        <v>0.55729509956546019</v>
      </c>
      <c r="J315" s="128">
        <f t="shared" si="30"/>
        <v>123.99874060540709</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8.107183908045977E-2</v>
      </c>
      <c r="F316" s="128">
        <f t="shared" si="26"/>
        <v>28.213000000000001</v>
      </c>
      <c r="G316" s="122">
        <f t="shared" si="27"/>
        <v>8.1599605066768804E-2</v>
      </c>
      <c r="H316" s="128">
        <f t="shared" si="28"/>
        <v>12355.648999999999</v>
      </c>
      <c r="I316" s="122">
        <f t="shared" si="29"/>
        <v>-9.9983227077083903E-2</v>
      </c>
      <c r="J316" s="128">
        <f t="shared" si="30"/>
        <v>99.353224827648134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0.4549224137931035</v>
      </c>
      <c r="F317" s="128">
        <f t="shared" si="26"/>
        <v>158.31300000000002</v>
      </c>
      <c r="G317" s="122">
        <f t="shared" si="27"/>
        <v>0.38650303794793217</v>
      </c>
      <c r="H317" s="128">
        <f t="shared" si="28"/>
        <v>58523.516999999993</v>
      </c>
      <c r="I317" s="122">
        <f t="shared" si="29"/>
        <v>0.63906180937201196</v>
      </c>
      <c r="J317" s="128">
        <f t="shared" si="30"/>
        <v>117.70215732544602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0.89952873563218394</v>
      </c>
      <c r="F318" s="128">
        <f t="shared" si="26"/>
        <v>313.036</v>
      </c>
      <c r="G318" s="122">
        <f t="shared" si="27"/>
        <v>0.90224438970267729</v>
      </c>
      <c r="H318" s="128">
        <f t="shared" si="28"/>
        <v>136616.041</v>
      </c>
      <c r="I318" s="122">
        <f t="shared" si="29"/>
        <v>-0.15618844211061803</v>
      </c>
      <c r="J318" s="128">
        <f t="shared" si="30"/>
        <v>99.699011254435362</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0.6252844827586207</v>
      </c>
      <c r="F319" s="128">
        <f t="shared" si="26"/>
        <v>217.59900000000002</v>
      </c>
      <c r="G319" s="122">
        <f t="shared" si="27"/>
        <v>0.58034568545351284</v>
      </c>
      <c r="H319" s="128">
        <f t="shared" si="28"/>
        <v>87874.78300000001</v>
      </c>
      <c r="I319" s="122">
        <f t="shared" si="29"/>
        <v>0.57576641873286249</v>
      </c>
      <c r="J319" s="128">
        <f t="shared" si="30"/>
        <v>107.7434533298874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0.8792729885057472</v>
      </c>
      <c r="F320" s="128">
        <f t="shared" si="26"/>
        <v>305.98700000000002</v>
      </c>
      <c r="G320" s="122">
        <f t="shared" si="27"/>
        <v>0.85516336234793755</v>
      </c>
      <c r="H320" s="128">
        <f t="shared" si="28"/>
        <v>129487.126</v>
      </c>
      <c r="I320" s="122">
        <f t="shared" si="29"/>
        <v>0.52021266951317602</v>
      </c>
      <c r="J320" s="128">
        <f t="shared" si="30"/>
        <v>102.81930064117975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0.64119540229885053</v>
      </c>
      <c r="F321" s="128">
        <f t="shared" si="26"/>
        <v>223.136</v>
      </c>
      <c r="G321" s="122">
        <f t="shared" si="27"/>
        <v>0.61991716308497002</v>
      </c>
      <c r="H321" s="128">
        <f t="shared" si="28"/>
        <v>93866.616999999998</v>
      </c>
      <c r="I321" s="122">
        <f t="shared" si="29"/>
        <v>0.46778233454478724</v>
      </c>
      <c r="J321" s="128">
        <f t="shared" si="30"/>
        <v>103.43243266696973</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0.45820114942528728</v>
      </c>
      <c r="F322" s="128">
        <f t="shared" si="26"/>
        <v>159.45399999999998</v>
      </c>
      <c r="G322" s="122">
        <f t="shared" si="27"/>
        <v>0.43310079382900313</v>
      </c>
      <c r="H322" s="128">
        <f t="shared" si="28"/>
        <v>65579.255999999994</v>
      </c>
      <c r="I322" s="122">
        <f t="shared" si="29"/>
        <v>0.46504438634747397</v>
      </c>
      <c r="J322" s="128">
        <f t="shared" si="30"/>
        <v>105.79549978986978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0.29461781609195398</v>
      </c>
      <c r="F323" s="128">
        <f t="shared" si="26"/>
        <v>102.52699999999999</v>
      </c>
      <c r="G323" s="122">
        <f t="shared" si="27"/>
        <v>0.27632477644665759</v>
      </c>
      <c r="H323" s="128">
        <f t="shared" si="28"/>
        <v>41840.544999999998</v>
      </c>
      <c r="I323" s="122">
        <f t="shared" si="29"/>
        <v>0.50445426060175225</v>
      </c>
      <c r="J323" s="128">
        <f t="shared" si="30"/>
        <v>106.62012284259559</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0.13667816091954021</v>
      </c>
      <c r="F324" s="128">
        <f t="shared" si="26"/>
        <v>47.563999999999993</v>
      </c>
      <c r="G324" s="122">
        <f t="shared" si="27"/>
        <v>0.10629117410083344</v>
      </c>
      <c r="H324" s="128">
        <f t="shared" si="28"/>
        <v>16094.396999999997</v>
      </c>
      <c r="I324" s="122">
        <f t="shared" si="29"/>
        <v>0.60160692196064591</v>
      </c>
      <c r="J324" s="128">
        <f t="shared" si="30"/>
        <v>128.5884383870669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1.9962643678160918E-2</v>
      </c>
      <c r="F325" s="128">
        <f t="shared" si="26"/>
        <v>6.9470000000000001</v>
      </c>
      <c r="G325" s="122">
        <f t="shared" si="27"/>
        <v>1.4119972526383917E-2</v>
      </c>
      <c r="H325" s="128">
        <f t="shared" si="28"/>
        <v>2138.018</v>
      </c>
      <c r="I325" s="122">
        <f t="shared" si="29"/>
        <v>0.57197371048999446</v>
      </c>
      <c r="J325" s="128">
        <f t="shared" si="30"/>
        <v>141.37877138825633</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0.13045402298850575</v>
      </c>
      <c r="F326" s="128">
        <f t="shared" si="26"/>
        <v>45.398000000000003</v>
      </c>
      <c r="G326" s="122">
        <f t="shared" si="27"/>
        <v>9.8409356879631218E-2</v>
      </c>
      <c r="H326" s="128">
        <f t="shared" si="28"/>
        <v>14900.948</v>
      </c>
      <c r="I326" s="122">
        <f t="shared" si="29"/>
        <v>0.67777565009078422</v>
      </c>
      <c r="J326" s="128">
        <f t="shared" si="30"/>
        <v>132.56262120284941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3.3031609195402295E-2</v>
      </c>
      <c r="F327" s="128">
        <f t="shared" si="26"/>
        <v>11.494999999999999</v>
      </c>
      <c r="G327" s="122">
        <f t="shared" si="27"/>
        <v>2.6878422644599716E-2</v>
      </c>
      <c r="H327" s="128">
        <f t="shared" si="28"/>
        <v>4069.877</v>
      </c>
      <c r="I327" s="122">
        <f t="shared" si="29"/>
        <v>0.54933564724850392</v>
      </c>
      <c r="J327" s="128">
        <f t="shared" si="30"/>
        <v>122.89266238634301</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0.23839367816091953</v>
      </c>
      <c r="F328" s="128">
        <f t="shared" si="26"/>
        <v>82.960999999999999</v>
      </c>
      <c r="G328" s="122">
        <f t="shared" si="27"/>
        <v>0.19371003447410481</v>
      </c>
      <c r="H328" s="128">
        <f t="shared" si="28"/>
        <v>29331.186000000002</v>
      </c>
      <c r="I328" s="122">
        <f t="shared" si="29"/>
        <v>0.69675888077801096</v>
      </c>
      <c r="J328" s="128">
        <f t="shared" si="30"/>
        <v>123.06728394743433</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0.26616666666666666</v>
      </c>
      <c r="F329" s="128">
        <f t="shared" ref="F329:F392" si="32">SUMPRODUCT($K$2:$AI$2,$K329:$AI329)</f>
        <v>92.625999999999991</v>
      </c>
      <c r="G329" s="122">
        <f t="shared" ref="G329:G392" si="33">SUMPRODUCT($K$3:$AI$3,$K329:$AI329)/$J$3</f>
        <v>0.21265735249441944</v>
      </c>
      <c r="H329" s="128">
        <f t="shared" ref="H329:H392" si="34">SUMPRODUCT($K$3:$AI$3,$K329:$AI329)</f>
        <v>32200.151000000005</v>
      </c>
      <c r="I329" s="122">
        <f t="shared" ref="I329:I392" si="35">CORREL($K$4:$AI$4,$K329:$AI329)</f>
        <v>0.58242730741784021</v>
      </c>
      <c r="J329" s="128">
        <f t="shared" si="30"/>
        <v>125.16222154776023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9.1962643678160913E-2</v>
      </c>
      <c r="F330" s="128">
        <f t="shared" si="32"/>
        <v>32.003</v>
      </c>
      <c r="G330" s="122">
        <f t="shared" si="33"/>
        <v>6.5865795347977124E-2</v>
      </c>
      <c r="H330" s="128">
        <f t="shared" si="34"/>
        <v>9973.2669999999998</v>
      </c>
      <c r="I330" s="122">
        <f t="shared" si="35"/>
        <v>0.61386205807519667</v>
      </c>
      <c r="J330" s="128">
        <f t="shared" ref="J330:J393" si="36">$E330/$G330*100</f>
        <v>139.62124527960364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0.12539367816091954</v>
      </c>
      <c r="F331" s="128">
        <f t="shared" si="32"/>
        <v>43.637</v>
      </c>
      <c r="G331" s="122">
        <f t="shared" si="33"/>
        <v>0.1316044393665218</v>
      </c>
      <c r="H331" s="128">
        <f t="shared" si="34"/>
        <v>19927.280999999999</v>
      </c>
      <c r="I331" s="122">
        <f t="shared" si="35"/>
        <v>-0.29170792242332472</v>
      </c>
      <c r="J331" s="128">
        <f t="shared" si="36"/>
        <v>95.280735790146764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0.10421551724137931</v>
      </c>
      <c r="F332" s="128">
        <f t="shared" si="32"/>
        <v>36.267000000000003</v>
      </c>
      <c r="G332" s="122">
        <f t="shared" si="33"/>
        <v>0.10570558321996062</v>
      </c>
      <c r="H332" s="128">
        <f t="shared" si="34"/>
        <v>16005.727999999997</v>
      </c>
      <c r="I332" s="122">
        <f t="shared" si="35"/>
        <v>1.236167980169851E-2</v>
      </c>
      <c r="J332" s="128">
        <f t="shared" si="36"/>
        <v>98.590362085718155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0.13320402298850573</v>
      </c>
      <c r="F333" s="128">
        <f t="shared" si="32"/>
        <v>46.354999999999997</v>
      </c>
      <c r="G333" s="122">
        <f t="shared" si="33"/>
        <v>0.12775848974362358</v>
      </c>
      <c r="H333" s="128">
        <f t="shared" si="34"/>
        <v>19344.934999999998</v>
      </c>
      <c r="I333" s="122">
        <f t="shared" si="35"/>
        <v>0.39583166399244729</v>
      </c>
      <c r="J333" s="128">
        <f t="shared" si="36"/>
        <v>104.26236507320166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0.26235919540229879</v>
      </c>
      <c r="F334" s="128">
        <f t="shared" si="32"/>
        <v>91.300999999999988</v>
      </c>
      <c r="G334" s="122">
        <f t="shared" si="33"/>
        <v>0.21515459192434191</v>
      </c>
      <c r="H334" s="128">
        <f t="shared" si="34"/>
        <v>32578.278000000006</v>
      </c>
      <c r="I334" s="122">
        <f t="shared" si="35"/>
        <v>0.6132455806817666</v>
      </c>
      <c r="J334" s="128">
        <f t="shared" si="36"/>
        <v>121.9398540629596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0.12822413793103449</v>
      </c>
      <c r="F335" s="128">
        <f t="shared" si="32"/>
        <v>44.622</v>
      </c>
      <c r="G335" s="122">
        <f t="shared" si="33"/>
        <v>0.1233877081984969</v>
      </c>
      <c r="H335" s="128">
        <f t="shared" si="34"/>
        <v>18683.120000000003</v>
      </c>
      <c r="I335" s="122">
        <f t="shared" si="35"/>
        <v>0.39163297761312493</v>
      </c>
      <c r="J335" s="128">
        <f t="shared" si="36"/>
        <v>103.91970140555419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6.6830459770114939E-2</v>
      </c>
      <c r="F336" s="128">
        <f t="shared" si="32"/>
        <v>23.256999999999998</v>
      </c>
      <c r="G336" s="122">
        <f t="shared" si="33"/>
        <v>6.6695108903829112E-2</v>
      </c>
      <c r="H336" s="128">
        <f t="shared" si="34"/>
        <v>10098.839999999997</v>
      </c>
      <c r="I336" s="122">
        <f t="shared" si="35"/>
        <v>0.18426814655979318</v>
      </c>
      <c r="J336" s="128">
        <f t="shared" si="36"/>
        <v>100.20293971853467</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2.5767241379310347E-2</v>
      </c>
      <c r="F337" s="128">
        <f t="shared" si="32"/>
        <v>8.9670000000000005</v>
      </c>
      <c r="G337" s="122">
        <f t="shared" si="33"/>
        <v>2.5043396425788213E-2</v>
      </c>
      <c r="H337" s="128">
        <f t="shared" si="34"/>
        <v>3792.0209999999997</v>
      </c>
      <c r="I337" s="122">
        <f t="shared" si="35"/>
        <v>0.13912668196513955</v>
      </c>
      <c r="J337" s="128">
        <f t="shared" si="36"/>
        <v>102.89036255791871</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1.3235632183908046E-2</v>
      </c>
      <c r="F338" s="128">
        <f t="shared" si="32"/>
        <v>4.6059999999999999</v>
      </c>
      <c r="G338" s="122">
        <f t="shared" si="33"/>
        <v>1.1837965103224185E-2</v>
      </c>
      <c r="H338" s="128">
        <f t="shared" si="34"/>
        <v>1792.4809999999998</v>
      </c>
      <c r="I338" s="122">
        <f t="shared" si="35"/>
        <v>0.53114488462187892</v>
      </c>
      <c r="J338" s="128">
        <f t="shared" si="36"/>
        <v>111.80664977888128</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5.0606321839080461E-2</v>
      </c>
      <c r="F339" s="128">
        <f t="shared" si="32"/>
        <v>17.611000000000001</v>
      </c>
      <c r="G339" s="122">
        <f t="shared" si="33"/>
        <v>4.2896524851734938E-2</v>
      </c>
      <c r="H339" s="128">
        <f t="shared" si="34"/>
        <v>6495.3060000000005</v>
      </c>
      <c r="I339" s="122">
        <f t="shared" si="35"/>
        <v>0.24738127715614322</v>
      </c>
      <c r="J339" s="128">
        <f t="shared" si="36"/>
        <v>117.97301066693215</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5.197988505747126E-2</v>
      </c>
      <c r="F340" s="128">
        <f t="shared" si="32"/>
        <v>18.088999999999999</v>
      </c>
      <c r="G340" s="122">
        <f t="shared" si="33"/>
        <v>4.2690142519383426E-2</v>
      </c>
      <c r="H340" s="128">
        <f t="shared" si="34"/>
        <v>6464.0559999999996</v>
      </c>
      <c r="I340" s="122">
        <f t="shared" si="35"/>
        <v>0.3596351483384817</v>
      </c>
      <c r="J340" s="128">
        <f t="shared" si="36"/>
        <v>121.76086091506917</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0.3495344827586207</v>
      </c>
      <c r="F341" s="128">
        <f t="shared" si="32"/>
        <v>121.63800000000001</v>
      </c>
      <c r="G341" s="122">
        <f t="shared" si="33"/>
        <v>0.34063172806403469</v>
      </c>
      <c r="H341" s="128">
        <f t="shared" si="34"/>
        <v>51577.775000000001</v>
      </c>
      <c r="I341" s="122">
        <f t="shared" si="35"/>
        <v>0.4368564356228522</v>
      </c>
      <c r="J341" s="128">
        <f t="shared" si="36"/>
        <v>102.61360113022484</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0.24035344827586208</v>
      </c>
      <c r="F342" s="128">
        <f t="shared" si="32"/>
        <v>83.643000000000001</v>
      </c>
      <c r="G342" s="122">
        <f t="shared" si="33"/>
        <v>0.23923552681979693</v>
      </c>
      <c r="H342" s="128">
        <f t="shared" si="34"/>
        <v>36224.56500000001</v>
      </c>
      <c r="I342" s="122">
        <f t="shared" si="35"/>
        <v>0.24237963171470819</v>
      </c>
      <c r="J342" s="128">
        <f t="shared" si="36"/>
        <v>100.46728906484998</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0.33316091954022992</v>
      </c>
      <c r="F343" s="128">
        <f t="shared" si="32"/>
        <v>115.94000000000001</v>
      </c>
      <c r="G343" s="122">
        <f t="shared" si="33"/>
        <v>0.33859306687447993</v>
      </c>
      <c r="H343" s="128">
        <f t="shared" si="34"/>
        <v>51269.084999999999</v>
      </c>
      <c r="I343" s="122">
        <f t="shared" si="35"/>
        <v>-9.7890302559015069E-2</v>
      </c>
      <c r="J343" s="128">
        <f t="shared" si="36"/>
        <v>98.395670831540158</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6.7591954022988496E-2</v>
      </c>
      <c r="F344" s="128">
        <f t="shared" si="32"/>
        <v>23.521999999999998</v>
      </c>
      <c r="G344" s="122">
        <f t="shared" si="33"/>
        <v>6.1435833256283927E-2</v>
      </c>
      <c r="H344" s="128">
        <f t="shared" si="34"/>
        <v>9302.491</v>
      </c>
      <c r="I344" s="122">
        <f t="shared" si="35"/>
        <v>0.35493102759610151</v>
      </c>
      <c r="J344" s="128">
        <f t="shared" si="36"/>
        <v>110.02040737532424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0.20316379310344829</v>
      </c>
      <c r="F345" s="128">
        <f t="shared" si="32"/>
        <v>70.701000000000008</v>
      </c>
      <c r="G345" s="122">
        <f t="shared" si="33"/>
        <v>0.1851485820708238</v>
      </c>
      <c r="H345" s="128">
        <f t="shared" si="34"/>
        <v>28034.827999999998</v>
      </c>
      <c r="I345" s="122">
        <f t="shared" si="35"/>
        <v>0.33574895158789614</v>
      </c>
      <c r="J345" s="128">
        <f t="shared" si="36"/>
        <v>109.73013718556766</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5.6198275862068964E-2</v>
      </c>
      <c r="F346" s="128">
        <f t="shared" si="32"/>
        <v>19.556999999999999</v>
      </c>
      <c r="G346" s="122">
        <f t="shared" si="33"/>
        <v>5.4750861852619896E-2</v>
      </c>
      <c r="H346" s="128">
        <f t="shared" si="34"/>
        <v>8290.2659999999996</v>
      </c>
      <c r="I346" s="122">
        <f t="shared" si="35"/>
        <v>-0.12790373032206201</v>
      </c>
      <c r="J346" s="128">
        <f t="shared" si="36"/>
        <v>102.64363694099512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4.6390804597701153E-2</v>
      </c>
      <c r="F347" s="128">
        <f t="shared" si="32"/>
        <v>16.144000000000002</v>
      </c>
      <c r="G347" s="122">
        <f t="shared" si="33"/>
        <v>4.6355578596996391E-2</v>
      </c>
      <c r="H347" s="128">
        <f t="shared" si="34"/>
        <v>7019.0689999999995</v>
      </c>
      <c r="I347" s="122">
        <f t="shared" si="35"/>
        <v>-0.18448619757027723</v>
      </c>
      <c r="J347" s="128">
        <f t="shared" si="36"/>
        <v>100.07599085540708</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0.37618103448275864</v>
      </c>
      <c r="F348" s="128">
        <f t="shared" si="32"/>
        <v>130.911</v>
      </c>
      <c r="G348" s="122">
        <f t="shared" si="33"/>
        <v>0.38727181048488285</v>
      </c>
      <c r="H348" s="128">
        <f t="shared" si="34"/>
        <v>58639.922999999995</v>
      </c>
      <c r="I348" s="122">
        <f t="shared" si="35"/>
        <v>-0.61426547615235194</v>
      </c>
      <c r="J348" s="128">
        <f t="shared" si="36"/>
        <v>97.136177820885536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0.3988045977011494</v>
      </c>
      <c r="F349" s="128">
        <f t="shared" si="32"/>
        <v>138.78399999999999</v>
      </c>
      <c r="G349" s="122">
        <f t="shared" si="33"/>
        <v>0.38745178908716271</v>
      </c>
      <c r="H349" s="128">
        <f t="shared" si="34"/>
        <v>58667.175000000003</v>
      </c>
      <c r="I349" s="122">
        <f t="shared" si="35"/>
        <v>0.60231935706063489</v>
      </c>
      <c r="J349" s="128">
        <f t="shared" si="36"/>
        <v>102.93012161351325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0.11858620689655168</v>
      </c>
      <c r="F350" s="128">
        <f t="shared" si="32"/>
        <v>41.267999999999986</v>
      </c>
      <c r="G350" s="122">
        <f t="shared" si="33"/>
        <v>0.11810364685836557</v>
      </c>
      <c r="H350" s="128">
        <f t="shared" si="34"/>
        <v>17883.017999999996</v>
      </c>
      <c r="I350" s="122">
        <f t="shared" si="35"/>
        <v>-0.20113388043941535</v>
      </c>
      <c r="J350" s="128">
        <f t="shared" si="36"/>
        <v>100.40859029422251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4.9727011494252869E-2</v>
      </c>
      <c r="F351" s="128">
        <f t="shared" si="32"/>
        <v>17.305</v>
      </c>
      <c r="G351" s="122">
        <f t="shared" si="33"/>
        <v>5.0733730467976065E-2</v>
      </c>
      <c r="H351" s="128">
        <f t="shared" si="34"/>
        <v>7682</v>
      </c>
      <c r="I351" s="122">
        <f t="shared" si="35"/>
        <v>-0.45349396886005072</v>
      </c>
      <c r="J351" s="128">
        <f t="shared" si="36"/>
        <v>98.015681156427775</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5.7048850574712637E-2</v>
      </c>
      <c r="F352" s="128">
        <f t="shared" si="32"/>
        <v>19.852999999999998</v>
      </c>
      <c r="G352" s="122">
        <f t="shared" si="33"/>
        <v>5.6445891505633408E-2</v>
      </c>
      <c r="H352" s="128">
        <f t="shared" si="34"/>
        <v>8546.9239999999991</v>
      </c>
      <c r="I352" s="122">
        <f t="shared" si="35"/>
        <v>0.18789502545938977</v>
      </c>
      <c r="J352" s="128">
        <f t="shared" si="36"/>
        <v>101.068207185671</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0.13483045977011493</v>
      </c>
      <c r="F353" s="128">
        <f t="shared" si="32"/>
        <v>46.920999999999999</v>
      </c>
      <c r="G353" s="122">
        <f t="shared" si="33"/>
        <v>0.14323974692572877</v>
      </c>
      <c r="H353" s="128">
        <f t="shared" si="34"/>
        <v>21689.075999999997</v>
      </c>
      <c r="I353" s="122">
        <f t="shared" si="35"/>
        <v>-0.57023779342346215</v>
      </c>
      <c r="J353" s="128">
        <f t="shared" si="36"/>
        <v>94.129222275173291</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0.3931005747126437</v>
      </c>
      <c r="F354" s="128">
        <f t="shared" si="32"/>
        <v>136.79900000000001</v>
      </c>
      <c r="G354" s="122">
        <f t="shared" si="33"/>
        <v>0.38495620071589909</v>
      </c>
      <c r="H354" s="128">
        <f t="shared" si="34"/>
        <v>58289.29800000001</v>
      </c>
      <c r="I354" s="122">
        <f t="shared" si="35"/>
        <v>0.30705321440489058</v>
      </c>
      <c r="J354" s="128">
        <f t="shared" si="36"/>
        <v>102.11566250435729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0.22020689655172415</v>
      </c>
      <c r="F355" s="128">
        <f t="shared" si="32"/>
        <v>76.632000000000005</v>
      </c>
      <c r="G355" s="122">
        <f t="shared" si="33"/>
        <v>0.21040800961576558</v>
      </c>
      <c r="H355" s="128">
        <f t="shared" si="34"/>
        <v>31859.559999999994</v>
      </c>
      <c r="I355" s="122">
        <f t="shared" si="35"/>
        <v>0.57458673837496843</v>
      </c>
      <c r="J355" s="128">
        <f t="shared" si="36"/>
        <v>104.65708836552976</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7.5522988505747124E-2</v>
      </c>
      <c r="F356" s="128">
        <f t="shared" si="32"/>
        <v>26.282</v>
      </c>
      <c r="G356" s="122">
        <f t="shared" si="33"/>
        <v>8.4025571596507684E-2</v>
      </c>
      <c r="H356" s="128">
        <f t="shared" si="34"/>
        <v>12722.984</v>
      </c>
      <c r="I356" s="122">
        <f t="shared" si="35"/>
        <v>-0.43636422725098944</v>
      </c>
      <c r="J356" s="128">
        <f t="shared" si="36"/>
        <v>89.880957749873915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0.17615229885057471</v>
      </c>
      <c r="F357" s="128">
        <f t="shared" si="32"/>
        <v>61.301000000000002</v>
      </c>
      <c r="G357" s="122">
        <f t="shared" si="33"/>
        <v>0.17714439498606505</v>
      </c>
      <c r="H357" s="128">
        <f t="shared" si="34"/>
        <v>26822.85</v>
      </c>
      <c r="I357" s="122">
        <f t="shared" si="35"/>
        <v>0.106453856225576</v>
      </c>
      <c r="J357" s="128">
        <f t="shared" si="36"/>
        <v>99.439950591962912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0.59070402298850577</v>
      </c>
      <c r="F358" s="128">
        <f t="shared" si="32"/>
        <v>205.56500000000003</v>
      </c>
      <c r="G358" s="122">
        <f t="shared" si="33"/>
        <v>0.61109903049835557</v>
      </c>
      <c r="H358" s="128">
        <f t="shared" si="34"/>
        <v>92531.393000000011</v>
      </c>
      <c r="I358" s="122">
        <f t="shared" si="35"/>
        <v>-0.2031792780124396</v>
      </c>
      <c r="J358" s="128">
        <f t="shared" si="36"/>
        <v>96.66256915949981</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0.11021839080459771</v>
      </c>
      <c r="F359" s="128">
        <f t="shared" si="32"/>
        <v>38.356000000000002</v>
      </c>
      <c r="G359" s="122">
        <f t="shared" si="33"/>
        <v>0.10246448903036626</v>
      </c>
      <c r="H359" s="128">
        <f t="shared" si="34"/>
        <v>15514.967999999999</v>
      </c>
      <c r="I359" s="122">
        <f t="shared" si="35"/>
        <v>0.37256116303413883</v>
      </c>
      <c r="J359" s="128">
        <f t="shared" si="36"/>
        <v>107.56740393438503</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0.2007385057471264</v>
      </c>
      <c r="F360" s="128">
        <f t="shared" si="32"/>
        <v>69.856999999999985</v>
      </c>
      <c r="G360" s="122">
        <f t="shared" si="33"/>
        <v>0.18741485820708237</v>
      </c>
      <c r="H360" s="128">
        <f t="shared" si="34"/>
        <v>28377.982999999997</v>
      </c>
      <c r="I360" s="122">
        <f t="shared" si="35"/>
        <v>0.29270070236286294</v>
      </c>
      <c r="J360" s="128">
        <f t="shared" si="36"/>
        <v>107.10917355619809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5.8224137931034474E-2</v>
      </c>
      <c r="F361" s="128">
        <f t="shared" si="32"/>
        <v>20.261999999999997</v>
      </c>
      <c r="G361" s="122">
        <f t="shared" si="33"/>
        <v>5.9695201363114028E-2</v>
      </c>
      <c r="H361" s="128">
        <f t="shared" si="34"/>
        <v>9038.9279999999999</v>
      </c>
      <c r="I361" s="122">
        <f t="shared" si="35"/>
        <v>-0.22503264109122464</v>
      </c>
      <c r="J361" s="128">
        <f t="shared" si="36"/>
        <v>97.535709071267945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9.4770114942528735E-3</v>
      </c>
      <c r="F362" s="128">
        <f t="shared" si="32"/>
        <v>3.298</v>
      </c>
      <c r="G362" s="122">
        <f t="shared" si="33"/>
        <v>9.5477155952396649E-3</v>
      </c>
      <c r="H362" s="128">
        <f t="shared" si="34"/>
        <v>1445.6959999999997</v>
      </c>
      <c r="I362" s="122">
        <f t="shared" si="35"/>
        <v>-0.12954362835013813</v>
      </c>
      <c r="J362" s="128">
        <f t="shared" si="36"/>
        <v>99.25946578234857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3.0908045977011495E-2</v>
      </c>
      <c r="F363" s="128">
        <f t="shared" si="32"/>
        <v>10.756</v>
      </c>
      <c r="G363" s="122">
        <f t="shared" si="33"/>
        <v>2.9892271724629833E-2</v>
      </c>
      <c r="H363" s="128">
        <f t="shared" si="34"/>
        <v>4526.2280000000001</v>
      </c>
      <c r="I363" s="122">
        <f t="shared" si="35"/>
        <v>7.9434476592793055E-2</v>
      </c>
      <c r="J363" s="128">
        <f t="shared" si="36"/>
        <v>103.3981166160239</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0.56041666666666679</v>
      </c>
      <c r="F364" s="128">
        <f t="shared" si="32"/>
        <v>195.02500000000003</v>
      </c>
      <c r="G364" s="122">
        <f t="shared" si="33"/>
        <v>0.57424652947469912</v>
      </c>
      <c r="H364" s="128">
        <f t="shared" si="34"/>
        <v>86951.260999999984</v>
      </c>
      <c r="I364" s="122">
        <f t="shared" si="35"/>
        <v>-0.40519696813729106</v>
      </c>
      <c r="J364" s="128">
        <f t="shared" si="36"/>
        <v>97.591650606807605</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0.62199137931034487</v>
      </c>
      <c r="F365" s="128">
        <f t="shared" si="32"/>
        <v>216.453</v>
      </c>
      <c r="G365" s="122">
        <f t="shared" si="33"/>
        <v>0.58811882999379184</v>
      </c>
      <c r="H365" s="128">
        <f t="shared" si="34"/>
        <v>89051.776999999973</v>
      </c>
      <c r="I365" s="122">
        <f t="shared" si="35"/>
        <v>0.37592279055013966</v>
      </c>
      <c r="J365" s="128">
        <f t="shared" si="36"/>
        <v>105.75947369631247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0.38009482758620688</v>
      </c>
      <c r="F366" s="128">
        <f t="shared" si="32"/>
        <v>132.273</v>
      </c>
      <c r="G366" s="122">
        <f t="shared" si="33"/>
        <v>0.37499342878653796</v>
      </c>
      <c r="H366" s="128">
        <f t="shared" si="34"/>
        <v>56780.755000000005</v>
      </c>
      <c r="I366" s="122">
        <f t="shared" si="35"/>
        <v>4.1238675535922129E-2</v>
      </c>
      <c r="J366" s="128">
        <f t="shared" si="36"/>
        <v>101.3603968518</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0.44769827586206901</v>
      </c>
      <c r="F367" s="128">
        <f t="shared" si="32"/>
        <v>155.79900000000001</v>
      </c>
      <c r="G367" s="122">
        <f t="shared" si="33"/>
        <v>0.40283647254619659</v>
      </c>
      <c r="H367" s="128">
        <f t="shared" si="34"/>
        <v>60996.692999999992</v>
      </c>
      <c r="I367" s="122">
        <f t="shared" si="35"/>
        <v>0.49413775681741462</v>
      </c>
      <c r="J367" s="128">
        <f t="shared" si="36"/>
        <v>111.13648002930712</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7.1919540229885059E-2</v>
      </c>
      <c r="F368" s="128">
        <f t="shared" si="32"/>
        <v>25.028000000000002</v>
      </c>
      <c r="G368" s="122">
        <f t="shared" si="33"/>
        <v>6.9362480022190226E-2</v>
      </c>
      <c r="H368" s="128">
        <f t="shared" si="34"/>
        <v>10502.727999999999</v>
      </c>
      <c r="I368" s="122">
        <f t="shared" si="35"/>
        <v>4.902545596075171E-2</v>
      </c>
      <c r="J368" s="128">
        <f t="shared" si="36"/>
        <v>103.68651785068353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0.24889367816091953</v>
      </c>
      <c r="F369" s="128">
        <f t="shared" si="32"/>
        <v>86.614999999999995</v>
      </c>
      <c r="G369" s="122">
        <f t="shared" si="33"/>
        <v>0.2545115045767346</v>
      </c>
      <c r="H369" s="128">
        <f t="shared" si="34"/>
        <v>38537.623</v>
      </c>
      <c r="I369" s="122">
        <f t="shared" si="35"/>
        <v>-1.0238505932134712E-2</v>
      </c>
      <c r="J369" s="128">
        <f t="shared" si="36"/>
        <v>97.792702367164978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0.1778419540229885</v>
      </c>
      <c r="F370" s="128">
        <f t="shared" si="32"/>
        <v>61.888999999999996</v>
      </c>
      <c r="G370" s="122">
        <f t="shared" si="33"/>
        <v>0.18030343156031645</v>
      </c>
      <c r="H370" s="128">
        <f t="shared" si="34"/>
        <v>27301.184999999998</v>
      </c>
      <c r="I370" s="122">
        <f t="shared" si="35"/>
        <v>5.2258142527490233E-2</v>
      </c>
      <c r="J370" s="128">
        <f t="shared" si="36"/>
        <v>98.634813815784469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0.38368103448275864</v>
      </c>
      <c r="F371" s="128">
        <f t="shared" si="32"/>
        <v>133.52100000000002</v>
      </c>
      <c r="G371" s="122">
        <f t="shared" si="33"/>
        <v>0.34789057443632848</v>
      </c>
      <c r="H371" s="128">
        <f t="shared" si="34"/>
        <v>52676.89499999999</v>
      </c>
      <c r="I371" s="122">
        <f t="shared" si="35"/>
        <v>0.46563084597096471</v>
      </c>
      <c r="J371" s="128">
        <f t="shared" si="36"/>
        <v>110.28784988050333</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0.20070977011494257</v>
      </c>
      <c r="F372" s="128">
        <f t="shared" si="32"/>
        <v>69.847000000000008</v>
      </c>
      <c r="G372" s="122">
        <f t="shared" si="33"/>
        <v>0.19199862631919587</v>
      </c>
      <c r="H372" s="128">
        <f t="shared" si="34"/>
        <v>29072.047999999999</v>
      </c>
      <c r="I372" s="122">
        <f t="shared" si="35"/>
        <v>0.19910042299742853</v>
      </c>
      <c r="J372" s="128">
        <f t="shared" si="36"/>
        <v>104.53708652126734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0.24524137931034481</v>
      </c>
      <c r="F373" s="128">
        <f t="shared" si="32"/>
        <v>85.343999999999994</v>
      </c>
      <c r="G373" s="122">
        <f t="shared" si="33"/>
        <v>0.21305822953677897</v>
      </c>
      <c r="H373" s="128">
        <f t="shared" si="34"/>
        <v>32260.850999999999</v>
      </c>
      <c r="I373" s="122">
        <f t="shared" si="35"/>
        <v>0.55967682617040448</v>
      </c>
      <c r="J373" s="128">
        <f t="shared" si="36"/>
        <v>115.10533052092704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8.2614942528735621E-2</v>
      </c>
      <c r="F374" s="128">
        <f t="shared" si="32"/>
        <v>28.749999999999996</v>
      </c>
      <c r="G374" s="122">
        <f t="shared" si="33"/>
        <v>8.0801212537479017E-2</v>
      </c>
      <c r="H374" s="128">
        <f t="shared" si="34"/>
        <v>12234.757999999998</v>
      </c>
      <c r="I374" s="122">
        <f t="shared" si="35"/>
        <v>2.4991099057903639E-2</v>
      </c>
      <c r="J374" s="128">
        <f t="shared" si="36"/>
        <v>102.24468165055731</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0.11379022988505746</v>
      </c>
      <c r="F375" s="128">
        <f t="shared" si="32"/>
        <v>39.598999999999997</v>
      </c>
      <c r="G375" s="122">
        <f t="shared" si="33"/>
        <v>0.10754310583946426</v>
      </c>
      <c r="H375" s="128">
        <f t="shared" si="34"/>
        <v>16283.962</v>
      </c>
      <c r="I375" s="122">
        <f t="shared" si="35"/>
        <v>0.53058431907245207</v>
      </c>
      <c r="J375" s="128">
        <f t="shared" si="36"/>
        <v>105.80894888317493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3.1465517241379311E-2</v>
      </c>
      <c r="F376" s="128">
        <f t="shared" si="32"/>
        <v>10.950000000000001</v>
      </c>
      <c r="G376" s="122">
        <f t="shared" si="33"/>
        <v>3.3295143245849243E-2</v>
      </c>
      <c r="H376" s="128">
        <f t="shared" si="34"/>
        <v>5041.4840000000004</v>
      </c>
      <c r="I376" s="122">
        <f t="shared" si="35"/>
        <v>-0.53331779027707737</v>
      </c>
      <c r="J376" s="128">
        <f t="shared" si="36"/>
        <v>94.504826151489752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0.39318103448275871</v>
      </c>
      <c r="F377" s="128">
        <f t="shared" si="32"/>
        <v>136.82700000000003</v>
      </c>
      <c r="G377" s="122">
        <f t="shared" si="33"/>
        <v>0.3723251925134396</v>
      </c>
      <c r="H377" s="128">
        <f t="shared" si="34"/>
        <v>56376.735999999997</v>
      </c>
      <c r="I377" s="122">
        <f t="shared" si="35"/>
        <v>0.34319633959815382</v>
      </c>
      <c r="J377" s="128">
        <f t="shared" si="36"/>
        <v>105.60151243823404</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0.24817816091954026</v>
      </c>
      <c r="F378" s="128">
        <f t="shared" si="32"/>
        <v>86.366000000000014</v>
      </c>
      <c r="G378" s="122">
        <f t="shared" si="33"/>
        <v>0.24506102312802966</v>
      </c>
      <c r="H378" s="128">
        <f t="shared" si="34"/>
        <v>37106.649999999994</v>
      </c>
      <c r="I378" s="122">
        <f t="shared" si="35"/>
        <v>8.3007292988059672E-2</v>
      </c>
      <c r="J378" s="128">
        <f t="shared" si="36"/>
        <v>101.2719843211795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0.17969827586206899</v>
      </c>
      <c r="F379" s="128">
        <f t="shared" si="32"/>
        <v>62.535000000000011</v>
      </c>
      <c r="G379" s="122">
        <f t="shared" si="33"/>
        <v>0.16056623386915692</v>
      </c>
      <c r="H379" s="128">
        <f t="shared" si="34"/>
        <v>24312.618000000002</v>
      </c>
      <c r="I379" s="122">
        <f t="shared" si="35"/>
        <v>0.53938662592914688</v>
      </c>
      <c r="J379" s="128">
        <f t="shared" si="36"/>
        <v>111.91535824929572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1.1758620689655174E-2</v>
      </c>
      <c r="F380" s="128">
        <f t="shared" si="32"/>
        <v>4.0920000000000005</v>
      </c>
      <c r="G380" s="122">
        <f t="shared" si="33"/>
        <v>1.200507205219987E-2</v>
      </c>
      <c r="H380" s="128">
        <f t="shared" si="34"/>
        <v>1817.7839999999999</v>
      </c>
      <c r="I380" s="122">
        <f t="shared" si="35"/>
        <v>-0.22234698601321615</v>
      </c>
      <c r="J380" s="128">
        <f t="shared" si="36"/>
        <v>97.947106344109486</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5.733896551724138</v>
      </c>
      <c r="F381" s="128">
        <f t="shared" si="32"/>
        <v>1995.396</v>
      </c>
      <c r="G381" s="122">
        <f t="shared" si="33"/>
        <v>4.8935454371342901</v>
      </c>
      <c r="H381" s="128">
        <f t="shared" si="34"/>
        <v>740970.8629999999</v>
      </c>
      <c r="I381" s="122">
        <f t="shared" si="35"/>
        <v>0.52475290955724108</v>
      </c>
      <c r="J381" s="128">
        <f t="shared" si="36"/>
        <v>117.17264354414507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0.66820977011494243</v>
      </c>
      <c r="F382" s="128">
        <f t="shared" si="32"/>
        <v>232.53699999999998</v>
      </c>
      <c r="G382" s="122">
        <f t="shared" si="33"/>
        <v>0.60593096593535778</v>
      </c>
      <c r="H382" s="128">
        <f t="shared" si="34"/>
        <v>91748.85500000001</v>
      </c>
      <c r="I382" s="122">
        <f t="shared" si="35"/>
        <v>0.6045838684579673</v>
      </c>
      <c r="J382" s="128">
        <f t="shared" si="36"/>
        <v>110.27820126067442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0.10558620689655172</v>
      </c>
      <c r="F383" s="128">
        <f t="shared" si="32"/>
        <v>36.744</v>
      </c>
      <c r="G383" s="122">
        <f t="shared" si="33"/>
        <v>8.8273501168949539E-2</v>
      </c>
      <c r="H383" s="128">
        <f t="shared" si="34"/>
        <v>13366.197000000002</v>
      </c>
      <c r="I383" s="122">
        <f t="shared" si="35"/>
        <v>0.69466640735746332</v>
      </c>
      <c r="J383" s="128">
        <f t="shared" si="36"/>
        <v>119.61257398691689</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2.9123563218390804E-2</v>
      </c>
      <c r="F384" s="128">
        <f t="shared" si="32"/>
        <v>10.135</v>
      </c>
      <c r="G384" s="122">
        <f t="shared" si="33"/>
        <v>3.698947284999142E-2</v>
      </c>
      <c r="H384" s="128">
        <f t="shared" si="34"/>
        <v>5600.8720000000003</v>
      </c>
      <c r="I384" s="122">
        <f t="shared" si="35"/>
        <v>-0.44403432459731484</v>
      </c>
      <c r="J384" s="128">
        <f t="shared" si="36"/>
        <v>78.73473443782143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0.2773045977011494</v>
      </c>
      <c r="F385" s="128">
        <f t="shared" si="32"/>
        <v>96.501999999999995</v>
      </c>
      <c r="G385" s="122">
        <f t="shared" si="33"/>
        <v>0.24254991480537322</v>
      </c>
      <c r="H385" s="128">
        <f t="shared" si="34"/>
        <v>36726.423000000003</v>
      </c>
      <c r="I385" s="122">
        <f t="shared" si="35"/>
        <v>0.39928125037442336</v>
      </c>
      <c r="J385" s="128">
        <f t="shared" si="36"/>
        <v>114.32887862428814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0.71329022988505741</v>
      </c>
      <c r="F386" s="128">
        <f t="shared" si="32"/>
        <v>248.22499999999999</v>
      </c>
      <c r="G386" s="122">
        <f t="shared" si="33"/>
        <v>0.70191489783249028</v>
      </c>
      <c r="H386" s="128">
        <f t="shared" si="34"/>
        <v>106282.55000000002</v>
      </c>
      <c r="I386" s="122">
        <f t="shared" si="35"/>
        <v>-0.18210975628863374</v>
      </c>
      <c r="J386" s="128">
        <f t="shared" si="36"/>
        <v>101.62061413537369</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0.49845689655172409</v>
      </c>
      <c r="F387" s="128">
        <f t="shared" si="32"/>
        <v>173.46299999999999</v>
      </c>
      <c r="G387" s="122">
        <f t="shared" si="33"/>
        <v>0.40008750610891702</v>
      </c>
      <c r="H387" s="128">
        <f t="shared" si="34"/>
        <v>60580.45</v>
      </c>
      <c r="I387" s="122">
        <f t="shared" si="35"/>
        <v>0.68651828961138472</v>
      </c>
      <c r="J387" s="128">
        <f t="shared" si="36"/>
        <v>124.58696883576957</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2.6034482758620693E-3</v>
      </c>
      <c r="F388" s="128">
        <f t="shared" si="32"/>
        <v>0.90600000000000003</v>
      </c>
      <c r="G388" s="122">
        <f t="shared" si="33"/>
        <v>2.420518036164789E-3</v>
      </c>
      <c r="H388" s="128">
        <f t="shared" si="34"/>
        <v>366.51000000000005</v>
      </c>
      <c r="I388" s="122">
        <f t="shared" si="35"/>
        <v>0.25114581050601098</v>
      </c>
      <c r="J388" s="128">
        <f t="shared" si="36"/>
        <v>107.55748302487866</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1.8379310344827586E-2</v>
      </c>
      <c r="F389" s="128">
        <f t="shared" si="32"/>
        <v>6.3959999999999999</v>
      </c>
      <c r="G389" s="122">
        <f t="shared" si="33"/>
        <v>1.5683531680513545E-2</v>
      </c>
      <c r="H389" s="128">
        <f t="shared" si="34"/>
        <v>2374.7690000000002</v>
      </c>
      <c r="I389" s="122">
        <f t="shared" si="35"/>
        <v>0.66211914932538929</v>
      </c>
      <c r="J389" s="128">
        <f t="shared" si="36"/>
        <v>117.18859450300654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1.9770114942528737E-3</v>
      </c>
      <c r="F390" s="128">
        <f t="shared" si="32"/>
        <v>0.68800000000000006</v>
      </c>
      <c r="G390" s="122">
        <f t="shared" si="33"/>
        <v>1.8699560157973295E-3</v>
      </c>
      <c r="H390" s="128">
        <f t="shared" si="34"/>
        <v>283.14500000000004</v>
      </c>
      <c r="I390" s="122">
        <f t="shared" si="35"/>
        <v>-9.3802682254093078E-2</v>
      </c>
      <c r="J390" s="128">
        <f t="shared" si="36"/>
        <v>105.72502655416187</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2.1942528735632186E-2</v>
      </c>
      <c r="F391" s="128">
        <f t="shared" si="32"/>
        <v>7.636000000000001</v>
      </c>
      <c r="G391" s="122">
        <f t="shared" si="33"/>
        <v>1.7614471198932755E-2</v>
      </c>
      <c r="H391" s="128">
        <f t="shared" si="34"/>
        <v>2667.1480000000001</v>
      </c>
      <c r="I391" s="122">
        <f t="shared" si="35"/>
        <v>0.66918066660040132</v>
      </c>
      <c r="J391" s="128">
        <f t="shared" si="36"/>
        <v>124.57103303198602</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3.1609195402298849E-4</v>
      </c>
      <c r="F392" s="128">
        <f t="shared" si="32"/>
        <v>0.11</v>
      </c>
      <c r="G392" s="122">
        <f t="shared" si="33"/>
        <v>2.2511854601170274E-4</v>
      </c>
      <c r="H392" s="128">
        <f t="shared" si="34"/>
        <v>34.087000000000003</v>
      </c>
      <c r="I392" s="122">
        <f t="shared" si="35"/>
        <v>0.18187248699380454</v>
      </c>
      <c r="J392" s="128">
        <f t="shared" si="36"/>
        <v>140.41133421613185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5.5000000000000005E-3</v>
      </c>
      <c r="F393" s="128">
        <f t="shared" ref="F393:F456" si="38">SUMPRODUCT($K$2:$AI$2,$K393:$AI393)</f>
        <v>1.9140000000000001</v>
      </c>
      <c r="G393" s="122">
        <f t="shared" ref="G393:G456" si="39">SUMPRODUCT($K$3:$AI$3,$K393:$AI393)/$J$3</f>
        <v>4.3611261540900028E-3</v>
      </c>
      <c r="H393" s="128">
        <f t="shared" ref="H393:H456" si="40">SUMPRODUCT($K$3:$AI$3,$K393:$AI393)</f>
        <v>660.35300000000007</v>
      </c>
      <c r="I393" s="122">
        <f t="shared" ref="I393:I456" si="41">CORREL($K$4:$AI$4,$K393:$AI393)</f>
        <v>0.46518712376478372</v>
      </c>
      <c r="J393" s="128">
        <f t="shared" si="36"/>
        <v>126.11421467003254</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3.3994252873563221E-3</v>
      </c>
      <c r="F394" s="128">
        <f t="shared" si="38"/>
        <v>1.1830000000000001</v>
      </c>
      <c r="G394" s="122">
        <f t="shared" si="39"/>
        <v>2.3452627824961368E-3</v>
      </c>
      <c r="H394" s="128">
        <f t="shared" si="40"/>
        <v>355.11500000000001</v>
      </c>
      <c r="I394" s="122">
        <f t="shared" si="41"/>
        <v>0.65247714214709485</v>
      </c>
      <c r="J394" s="128">
        <f t="shared" ref="J394:J457" si="42">$E394/$G394*100</f>
        <v>144.94858796753712</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3.1609195402298849E-4</v>
      </c>
      <c r="F395" s="128">
        <f t="shared" si="38"/>
        <v>0.11</v>
      </c>
      <c r="G395" s="122">
        <f t="shared" si="39"/>
        <v>1.679456867743597E-4</v>
      </c>
      <c r="H395" s="128">
        <f t="shared" si="40"/>
        <v>25.43</v>
      </c>
      <c r="I395" s="122">
        <f t="shared" si="41"/>
        <v>0.37814006178485654</v>
      </c>
      <c r="J395" s="128">
        <f t="shared" si="42"/>
        <v>188.21081987515876</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1.8908045977011495E-3</v>
      </c>
      <c r="F396" s="128">
        <f t="shared" si="38"/>
        <v>0.65800000000000003</v>
      </c>
      <c r="G396" s="122">
        <f t="shared" si="39"/>
        <v>1.3564569602028821E-3</v>
      </c>
      <c r="H396" s="128">
        <f t="shared" si="40"/>
        <v>205.392</v>
      </c>
      <c r="I396" s="122">
        <f t="shared" si="41"/>
        <v>0.52289143406330341</v>
      </c>
      <c r="J396" s="128">
        <f t="shared" si="42"/>
        <v>139.39289289490958</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1.3715517241379309E-2</v>
      </c>
      <c r="F397" s="128">
        <f t="shared" si="38"/>
        <v>4.7729999999999997</v>
      </c>
      <c r="G397" s="122">
        <f t="shared" si="39"/>
        <v>1.0444900870438128E-2</v>
      </c>
      <c r="H397" s="128">
        <f t="shared" si="40"/>
        <v>1581.5460000000005</v>
      </c>
      <c r="I397" s="122">
        <f t="shared" si="41"/>
        <v>0.72633165137611211</v>
      </c>
      <c r="J397" s="128">
        <f t="shared" si="42"/>
        <v>131.31304367088731</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2.1123563218390807E-2</v>
      </c>
      <c r="F398" s="128">
        <f t="shared" si="38"/>
        <v>7.3510000000000009</v>
      </c>
      <c r="G398" s="122">
        <f t="shared" si="39"/>
        <v>1.3988185024237541E-2</v>
      </c>
      <c r="H398" s="128">
        <f t="shared" si="40"/>
        <v>2118.0630000000001</v>
      </c>
      <c r="I398" s="122">
        <f t="shared" si="41"/>
        <v>0.6509230032618889</v>
      </c>
      <c r="J398" s="128">
        <f t="shared" si="42"/>
        <v>151.010035839458</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9.9856321839080463E-3</v>
      </c>
      <c r="F400" s="128">
        <f t="shared" si="38"/>
        <v>3.4750000000000001</v>
      </c>
      <c r="G400" s="122">
        <f t="shared" si="39"/>
        <v>7.3761970175276383E-3</v>
      </c>
      <c r="H400" s="128">
        <f t="shared" si="40"/>
        <v>1116.8889999999999</v>
      </c>
      <c r="I400" s="122">
        <f t="shared" si="41"/>
        <v>0.47345945726727445</v>
      </c>
      <c r="J400" s="128">
        <f t="shared" si="42"/>
        <v>135.37642988900319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8.6781609195402316E-4</v>
      </c>
      <c r="F401" s="128">
        <f t="shared" si="38"/>
        <v>0.30200000000000005</v>
      </c>
      <c r="G401" s="122">
        <f t="shared" si="39"/>
        <v>7.5742646184733648E-4</v>
      </c>
      <c r="H401" s="128">
        <f t="shared" si="40"/>
        <v>114.688</v>
      </c>
      <c r="I401" s="122">
        <f t="shared" si="41"/>
        <v>0.16456780420329387</v>
      </c>
      <c r="J401" s="128">
        <f t="shared" si="42"/>
        <v>114.57430333731016</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1.0044770114942529</v>
      </c>
      <c r="F402" s="128">
        <f t="shared" si="38"/>
        <v>349.55799999999999</v>
      </c>
      <c r="G402" s="122">
        <f t="shared" si="39"/>
        <v>0.81798162701924471</v>
      </c>
      <c r="H402" s="128">
        <f t="shared" si="40"/>
        <v>123857.14199999999</v>
      </c>
      <c r="I402" s="122">
        <f t="shared" si="41"/>
        <v>0.69476896688302836</v>
      </c>
      <c r="J402" s="128">
        <f t="shared" si="42"/>
        <v>122.7994588527134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0.17547988505747125</v>
      </c>
      <c r="F403" s="128">
        <f t="shared" si="38"/>
        <v>61.066999999999993</v>
      </c>
      <c r="G403" s="122">
        <f t="shared" si="39"/>
        <v>0.16627541639699375</v>
      </c>
      <c r="H403" s="128">
        <f t="shared" si="40"/>
        <v>25177.091</v>
      </c>
      <c r="I403" s="122">
        <f t="shared" si="41"/>
        <v>0.34987054904082543</v>
      </c>
      <c r="J403" s="128">
        <f t="shared" si="42"/>
        <v>105.53567620513498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0.95363793103448291</v>
      </c>
      <c r="F404" s="128">
        <f t="shared" si="38"/>
        <v>331.86600000000004</v>
      </c>
      <c r="G404" s="122">
        <f t="shared" si="39"/>
        <v>0.76848142228797112</v>
      </c>
      <c r="H404" s="128">
        <f t="shared" si="40"/>
        <v>116361.92000000001</v>
      </c>
      <c r="I404" s="122">
        <f t="shared" si="41"/>
        <v>0.70246079123154725</v>
      </c>
      <c r="J404" s="128">
        <f t="shared" si="42"/>
        <v>124.09381715373837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0.11561206896551723</v>
      </c>
      <c r="F405" s="128">
        <f t="shared" si="38"/>
        <v>40.232999999999997</v>
      </c>
      <c r="G405" s="122">
        <f t="shared" si="39"/>
        <v>7.6332576047761821E-2</v>
      </c>
      <c r="H405" s="128">
        <f t="shared" si="40"/>
        <v>11558.126</v>
      </c>
      <c r="I405" s="122">
        <f t="shared" si="41"/>
        <v>0.14701729437653635</v>
      </c>
      <c r="J405" s="128">
        <f t="shared" si="42"/>
        <v>151.45836149061438</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0.5618448275862068</v>
      </c>
      <c r="F406" s="128">
        <f t="shared" si="38"/>
        <v>195.52199999999996</v>
      </c>
      <c r="G406" s="122">
        <f t="shared" si="39"/>
        <v>0.47234429196000477</v>
      </c>
      <c r="H406" s="128">
        <f t="shared" si="40"/>
        <v>71521.428</v>
      </c>
      <c r="I406" s="122">
        <f t="shared" si="41"/>
        <v>0.42438830365777841</v>
      </c>
      <c r="J406" s="128">
        <f t="shared" si="42"/>
        <v>118.94815649297195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0.52845977011494261</v>
      </c>
      <c r="F407" s="128">
        <f t="shared" si="38"/>
        <v>183.90400000000002</v>
      </c>
      <c r="G407" s="122">
        <f t="shared" si="39"/>
        <v>0.43772399582612365</v>
      </c>
      <c r="H407" s="128">
        <f t="shared" si="40"/>
        <v>66279.291999999987</v>
      </c>
      <c r="I407" s="122">
        <f t="shared" si="41"/>
        <v>0.57264005309256738</v>
      </c>
      <c r="J407" s="128">
        <f t="shared" si="42"/>
        <v>120.72899250532789</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0.23454885057471267</v>
      </c>
      <c r="F408" s="128">
        <f t="shared" si="38"/>
        <v>81.623000000000005</v>
      </c>
      <c r="G408" s="122">
        <f t="shared" si="39"/>
        <v>0.1873534454292092</v>
      </c>
      <c r="H408" s="128">
        <f t="shared" si="40"/>
        <v>28368.684000000001</v>
      </c>
      <c r="I408" s="122">
        <f t="shared" si="41"/>
        <v>0.4404770353073944</v>
      </c>
      <c r="J408" s="128">
        <f t="shared" si="42"/>
        <v>125.19057230967022</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0.92007183908045964</v>
      </c>
      <c r="F409" s="128">
        <f t="shared" si="38"/>
        <v>320.18499999999995</v>
      </c>
      <c r="G409" s="122">
        <f t="shared" si="39"/>
        <v>0.89804866660502725</v>
      </c>
      <c r="H409" s="128">
        <f t="shared" si="40"/>
        <v>135980.73300000001</v>
      </c>
      <c r="I409" s="122">
        <f t="shared" si="41"/>
        <v>0.3004368909408498</v>
      </c>
      <c r="J409" s="128">
        <f t="shared" si="42"/>
        <v>102.45233619227882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6.8094827586206899E-2</v>
      </c>
      <c r="F410" s="128">
        <f t="shared" si="38"/>
        <v>23.697000000000003</v>
      </c>
      <c r="G410" s="122">
        <f t="shared" si="39"/>
        <v>8.767013168843861E-2</v>
      </c>
      <c r="H410" s="128">
        <f t="shared" si="40"/>
        <v>13274.835999999998</v>
      </c>
      <c r="I410" s="122">
        <f t="shared" si="41"/>
        <v>-0.30267732127734182</v>
      </c>
      <c r="J410" s="128">
        <f t="shared" si="42"/>
        <v>77.671638304595831</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2.3080459770114942E-2</v>
      </c>
      <c r="F411" s="128">
        <f t="shared" si="38"/>
        <v>8.032</v>
      </c>
      <c r="G411" s="122">
        <f t="shared" si="39"/>
        <v>2.3910644705385099E-2</v>
      </c>
      <c r="H411" s="128">
        <f t="shared" si="40"/>
        <v>3620.5020000000009</v>
      </c>
      <c r="I411" s="122">
        <f t="shared" si="41"/>
        <v>8.6982928343025921E-3</v>
      </c>
      <c r="J411" s="128">
        <f t="shared" si="42"/>
        <v>96.527969255955753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0.41690804597701148</v>
      </c>
      <c r="F412" s="128">
        <f t="shared" si="38"/>
        <v>145.084</v>
      </c>
      <c r="G412" s="122">
        <f t="shared" si="39"/>
        <v>0.4198674133854628</v>
      </c>
      <c r="H412" s="128">
        <f t="shared" si="40"/>
        <v>63575.484000000004</v>
      </c>
      <c r="I412" s="122">
        <f t="shared" si="41"/>
        <v>-3.0030491024807995E-2</v>
      </c>
      <c r="J412" s="128">
        <f t="shared" si="42"/>
        <v>99.295166208639657</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0.48045114942528727</v>
      </c>
      <c r="F413" s="128">
        <f t="shared" si="38"/>
        <v>167.19699999999997</v>
      </c>
      <c r="G413" s="122">
        <f t="shared" si="39"/>
        <v>0.45413358385396713</v>
      </c>
      <c r="H413" s="128">
        <f t="shared" si="40"/>
        <v>68763.998999999996</v>
      </c>
      <c r="I413" s="122">
        <f t="shared" si="41"/>
        <v>0.22241403262380377</v>
      </c>
      <c r="J413" s="128">
        <f t="shared" si="42"/>
        <v>105.79511546976515</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8.8959770114942521E-2</v>
      </c>
      <c r="F414" s="128">
        <f t="shared" si="38"/>
        <v>30.957999999999998</v>
      </c>
      <c r="G414" s="122">
        <f t="shared" si="39"/>
        <v>0.11263865590616703</v>
      </c>
      <c r="H414" s="128">
        <f t="shared" si="40"/>
        <v>17055.52</v>
      </c>
      <c r="I414" s="122">
        <f t="shared" si="41"/>
        <v>-0.30259526148054189</v>
      </c>
      <c r="J414" s="128">
        <f t="shared" si="42"/>
        <v>78.978011056035626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9.1140804597701172E-2</v>
      </c>
      <c r="F415" s="128">
        <f t="shared" si="38"/>
        <v>31.717000000000006</v>
      </c>
      <c r="G415" s="122">
        <f t="shared" si="39"/>
        <v>9.1546454186424334E-2</v>
      </c>
      <c r="H415" s="128">
        <f t="shared" si="40"/>
        <v>13861.780999999999</v>
      </c>
      <c r="I415" s="122">
        <f t="shared" si="41"/>
        <v>0.13979438898851695</v>
      </c>
      <c r="J415" s="128">
        <f t="shared" si="42"/>
        <v>99.556892080279695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0.24187356321839079</v>
      </c>
      <c r="F416" s="128">
        <f t="shared" si="38"/>
        <v>84.171999999999997</v>
      </c>
      <c r="G416" s="122">
        <f t="shared" si="39"/>
        <v>0.24631241992365505</v>
      </c>
      <c r="H416" s="128">
        <f t="shared" si="40"/>
        <v>37296.133999999998</v>
      </c>
      <c r="I416" s="122">
        <f t="shared" si="41"/>
        <v>-0.13634153428367626</v>
      </c>
      <c r="J416" s="128">
        <f t="shared" si="42"/>
        <v>98.197875402856226</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0.27268965517241378</v>
      </c>
      <c r="F417" s="128">
        <f t="shared" si="38"/>
        <v>94.895999999999987</v>
      </c>
      <c r="G417" s="122">
        <f t="shared" si="39"/>
        <v>0.2605573181523993</v>
      </c>
      <c r="H417" s="128">
        <f t="shared" si="40"/>
        <v>39453.067999999999</v>
      </c>
      <c r="I417" s="122">
        <f t="shared" si="41"/>
        <v>0.29590833432020336</v>
      </c>
      <c r="J417" s="128">
        <f t="shared" si="42"/>
        <v>104.6563025387444</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0.30487931034482763</v>
      </c>
      <c r="F418" s="128">
        <f t="shared" si="38"/>
        <v>106.09800000000001</v>
      </c>
      <c r="G418" s="122">
        <f t="shared" si="39"/>
        <v>0.28854043772867161</v>
      </c>
      <c r="H418" s="128">
        <f t="shared" si="40"/>
        <v>43690.216</v>
      </c>
      <c r="I418" s="122">
        <f t="shared" si="41"/>
        <v>0.17322298512514003</v>
      </c>
      <c r="J418" s="128">
        <f t="shared" si="42"/>
        <v>105.66259368869477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8.4204022988505739E-2</v>
      </c>
      <c r="F419" s="128">
        <f t="shared" si="38"/>
        <v>29.302999999999997</v>
      </c>
      <c r="G419" s="122">
        <f t="shared" si="39"/>
        <v>7.7982994095814231E-2</v>
      </c>
      <c r="H419" s="128">
        <f t="shared" si="40"/>
        <v>11808.028999999999</v>
      </c>
      <c r="I419" s="122">
        <f t="shared" si="41"/>
        <v>0.45467004288755836</v>
      </c>
      <c r="J419" s="128">
        <f t="shared" si="42"/>
        <v>107.97741733928299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0.22632183908045977</v>
      </c>
      <c r="F420" s="128">
        <f t="shared" si="38"/>
        <v>78.760000000000005</v>
      </c>
      <c r="G420" s="122">
        <f t="shared" si="39"/>
        <v>0.22638863939558046</v>
      </c>
      <c r="H420" s="128">
        <f t="shared" si="40"/>
        <v>34279.315000000002</v>
      </c>
      <c r="I420" s="122">
        <f t="shared" si="41"/>
        <v>2.0989355637533128E-2</v>
      </c>
      <c r="J420" s="128">
        <f t="shared" si="42"/>
        <v>99.97049307982104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0.89771264367816106</v>
      </c>
      <c r="F421" s="128">
        <f t="shared" si="38"/>
        <v>312.40400000000005</v>
      </c>
      <c r="G421" s="122">
        <f t="shared" si="39"/>
        <v>0.88916369255966932</v>
      </c>
      <c r="H421" s="128">
        <f t="shared" si="40"/>
        <v>134635.38800000001</v>
      </c>
      <c r="I421" s="122">
        <f t="shared" si="41"/>
        <v>0.3518960684496098</v>
      </c>
      <c r="J421" s="128">
        <f t="shared" si="42"/>
        <v>100.96145976157456</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0.75843965517241363</v>
      </c>
      <c r="F422" s="128">
        <f t="shared" si="38"/>
        <v>263.93699999999995</v>
      </c>
      <c r="G422" s="122">
        <f t="shared" si="39"/>
        <v>0.74022456379030233</v>
      </c>
      <c r="H422" s="128">
        <f t="shared" si="40"/>
        <v>112083.323</v>
      </c>
      <c r="I422" s="122">
        <f t="shared" si="41"/>
        <v>0.16879848551159002</v>
      </c>
      <c r="J422" s="128">
        <f t="shared" si="42"/>
        <v>102.46075208431901</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0.34163793103448276</v>
      </c>
      <c r="F423" s="128">
        <f t="shared" si="38"/>
        <v>118.89</v>
      </c>
      <c r="G423" s="122">
        <f t="shared" si="39"/>
        <v>0.31491588846768542</v>
      </c>
      <c r="H423" s="128">
        <f t="shared" si="40"/>
        <v>47683.933999999994</v>
      </c>
      <c r="I423" s="122">
        <f t="shared" si="41"/>
        <v>0.26079725994432373</v>
      </c>
      <c r="J423" s="128">
        <f t="shared" si="42"/>
        <v>108.48545390860436</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0.50618103448275853</v>
      </c>
      <c r="F424" s="128">
        <f t="shared" si="38"/>
        <v>176.15099999999998</v>
      </c>
      <c r="G424" s="122">
        <f t="shared" si="39"/>
        <v>0.47334081813258666</v>
      </c>
      <c r="H424" s="128">
        <f t="shared" si="40"/>
        <v>71672.320000000007</v>
      </c>
      <c r="I424" s="122">
        <f t="shared" si="41"/>
        <v>0.57060551736236198</v>
      </c>
      <c r="J424" s="128">
        <f t="shared" si="42"/>
        <v>106.9379641670736</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3.7066091954022988E-2</v>
      </c>
      <c r="F425" s="128">
        <f t="shared" si="38"/>
        <v>12.899000000000001</v>
      </c>
      <c r="G425" s="122">
        <f t="shared" si="39"/>
        <v>3.6301608791557145E-2</v>
      </c>
      <c r="H425" s="128">
        <f t="shared" si="40"/>
        <v>5496.7169999999996</v>
      </c>
      <c r="I425" s="122">
        <f t="shared" si="41"/>
        <v>0.26061974974083113</v>
      </c>
      <c r="J425" s="128">
        <f t="shared" si="42"/>
        <v>102.10592088867323</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5.1999999999999998E-2</v>
      </c>
      <c r="F426" s="128">
        <f t="shared" si="38"/>
        <v>18.096</v>
      </c>
      <c r="G426" s="122">
        <f t="shared" si="39"/>
        <v>5.0970241318733567E-2</v>
      </c>
      <c r="H426" s="128">
        <f t="shared" si="40"/>
        <v>7717.811999999999</v>
      </c>
      <c r="I426" s="122">
        <f t="shared" si="41"/>
        <v>6.5413347744746511E-2</v>
      </c>
      <c r="J426" s="128">
        <f t="shared" si="42"/>
        <v>102.02031352927487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0.16267528735632183</v>
      </c>
      <c r="F427" s="128">
        <f t="shared" si="38"/>
        <v>56.610999999999997</v>
      </c>
      <c r="G427" s="122">
        <f t="shared" si="39"/>
        <v>0.15540460843492845</v>
      </c>
      <c r="H427" s="128">
        <f t="shared" si="40"/>
        <v>23531.054999999997</v>
      </c>
      <c r="I427" s="122">
        <f t="shared" si="41"/>
        <v>0.15017001924092155</v>
      </c>
      <c r="J427" s="128">
        <f t="shared" si="42"/>
        <v>104.67854782082462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0.50168390804597707</v>
      </c>
      <c r="F428" s="128">
        <f t="shared" si="38"/>
        <v>174.58600000000001</v>
      </c>
      <c r="G428" s="122">
        <f t="shared" si="39"/>
        <v>0.50198383943784752</v>
      </c>
      <c r="H428" s="128">
        <f t="shared" si="40"/>
        <v>76009.388999999996</v>
      </c>
      <c r="I428" s="122">
        <f t="shared" si="41"/>
        <v>-2.4032746970135627E-3</v>
      </c>
      <c r="J428" s="128">
        <f t="shared" si="42"/>
        <v>99.940250787314923</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0.23579885057471267</v>
      </c>
      <c r="F429" s="128">
        <f t="shared" si="38"/>
        <v>82.058000000000007</v>
      </c>
      <c r="G429" s="122">
        <f t="shared" si="39"/>
        <v>0.23724907210503368</v>
      </c>
      <c r="H429" s="128">
        <f t="shared" si="40"/>
        <v>35923.779999999992</v>
      </c>
      <c r="I429" s="122">
        <f t="shared" si="41"/>
        <v>-0.24128277722286609</v>
      </c>
      <c r="J429" s="128">
        <f t="shared" si="42"/>
        <v>99.388734582835809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0.11973850574712645</v>
      </c>
      <c r="F430" s="128">
        <f t="shared" si="38"/>
        <v>41.669000000000004</v>
      </c>
      <c r="G430" s="122">
        <f t="shared" si="39"/>
        <v>0.12308522104373323</v>
      </c>
      <c r="H430" s="128">
        <f t="shared" si="40"/>
        <v>18637.317999999999</v>
      </c>
      <c r="I430" s="122">
        <f t="shared" si="41"/>
        <v>-0.29347437896208728</v>
      </c>
      <c r="J430" s="128">
        <f t="shared" si="42"/>
        <v>97.280977140693707</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0.27564942528735636</v>
      </c>
      <c r="F431" s="128">
        <f t="shared" si="38"/>
        <v>95.926000000000016</v>
      </c>
      <c r="G431" s="122">
        <f t="shared" si="39"/>
        <v>0.26889186226208239</v>
      </c>
      <c r="H431" s="128">
        <f t="shared" si="40"/>
        <v>40715.067999999992</v>
      </c>
      <c r="I431" s="122">
        <f t="shared" si="41"/>
        <v>-8.8889819486473731E-2</v>
      </c>
      <c r="J431" s="128">
        <f t="shared" si="42"/>
        <v>102.51311548383251</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0.13362931034482761</v>
      </c>
      <c r="F432" s="128">
        <f t="shared" si="38"/>
        <v>46.503000000000007</v>
      </c>
      <c r="G432" s="122">
        <f t="shared" si="39"/>
        <v>0.13212858444834824</v>
      </c>
      <c r="H432" s="128">
        <f t="shared" si="40"/>
        <v>20006.645999999993</v>
      </c>
      <c r="I432" s="122">
        <f t="shared" si="41"/>
        <v>-0.19800061753562584</v>
      </c>
      <c r="J432" s="128">
        <f t="shared" si="42"/>
        <v>101.13580714025285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0.17170402298850576</v>
      </c>
      <c r="F433" s="128">
        <f t="shared" si="38"/>
        <v>59.753</v>
      </c>
      <c r="G433" s="122">
        <f t="shared" si="39"/>
        <v>0.17133054854772881</v>
      </c>
      <c r="H433" s="128">
        <f t="shared" si="40"/>
        <v>25942.528999999999</v>
      </c>
      <c r="I433" s="122">
        <f t="shared" si="41"/>
        <v>-0.18770299066266383</v>
      </c>
      <c r="J433" s="128">
        <f t="shared" si="42"/>
        <v>100.21798473415436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0.19506321839080457</v>
      </c>
      <c r="F434" s="128">
        <f t="shared" si="38"/>
        <v>67.881999999999991</v>
      </c>
      <c r="G434" s="122">
        <f t="shared" si="39"/>
        <v>0.19234205312446342</v>
      </c>
      <c r="H434" s="128">
        <f t="shared" si="40"/>
        <v>29124.049000000003</v>
      </c>
      <c r="I434" s="122">
        <f t="shared" si="41"/>
        <v>-0.17438985449832212</v>
      </c>
      <c r="J434" s="128">
        <f t="shared" si="42"/>
        <v>101.4147531557128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0.46546839080459762</v>
      </c>
      <c r="F435" s="128">
        <f t="shared" si="38"/>
        <v>161.98299999999998</v>
      </c>
      <c r="G435" s="122">
        <f t="shared" si="39"/>
        <v>0.46277986765113793</v>
      </c>
      <c r="H435" s="128">
        <f t="shared" si="40"/>
        <v>70073.202000000005</v>
      </c>
      <c r="I435" s="122">
        <f t="shared" si="41"/>
        <v>-0.1596198703013281</v>
      </c>
      <c r="J435" s="128">
        <f t="shared" si="42"/>
        <v>100.5809507589657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0.23565804597701154</v>
      </c>
      <c r="F436" s="128">
        <f t="shared" si="38"/>
        <v>82.009000000000015</v>
      </c>
      <c r="G436" s="122">
        <f t="shared" si="39"/>
        <v>0.23078772008611922</v>
      </c>
      <c r="H436" s="128">
        <f t="shared" si="40"/>
        <v>34945.415000000001</v>
      </c>
      <c r="I436" s="122">
        <f t="shared" si="41"/>
        <v>-0.15629912402068746</v>
      </c>
      <c r="J436" s="128">
        <f t="shared" si="42"/>
        <v>102.11030547425788</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0.22160344827586206</v>
      </c>
      <c r="F437" s="128">
        <f t="shared" si="38"/>
        <v>77.117999999999995</v>
      </c>
      <c r="G437" s="122">
        <f t="shared" si="39"/>
        <v>0.21824923721089962</v>
      </c>
      <c r="H437" s="128">
        <f t="shared" si="40"/>
        <v>33046.862999999998</v>
      </c>
      <c r="I437" s="122">
        <f t="shared" si="41"/>
        <v>-0.16237134791413282</v>
      </c>
      <c r="J437" s="128">
        <f t="shared" si="42"/>
        <v>101.53687183874149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0.70174712643678161</v>
      </c>
      <c r="F438" s="128">
        <f t="shared" si="38"/>
        <v>244.208</v>
      </c>
      <c r="G438" s="122">
        <f t="shared" si="39"/>
        <v>0.68837276281551729</v>
      </c>
      <c r="H438" s="128">
        <f t="shared" si="40"/>
        <v>104232.027</v>
      </c>
      <c r="I438" s="122">
        <f t="shared" si="41"/>
        <v>7.9873347021697003E-2</v>
      </c>
      <c r="J438" s="128">
        <f t="shared" si="42"/>
        <v>101.94289552749905</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0.32352586206896555</v>
      </c>
      <c r="F439" s="128">
        <f t="shared" si="38"/>
        <v>112.587</v>
      </c>
      <c r="G439" s="122">
        <f t="shared" si="39"/>
        <v>0.31949282119695144</v>
      </c>
      <c r="H439" s="128">
        <f t="shared" si="40"/>
        <v>48376.963999999993</v>
      </c>
      <c r="I439" s="122">
        <f t="shared" si="41"/>
        <v>-0.1296727465874408</v>
      </c>
      <c r="J439" s="128">
        <f t="shared" si="42"/>
        <v>101.2623259755586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0.22380172413793106</v>
      </c>
      <c r="F440" s="128">
        <f t="shared" si="38"/>
        <v>77.88300000000001</v>
      </c>
      <c r="G440" s="122">
        <f t="shared" si="39"/>
        <v>0.22098192420980334</v>
      </c>
      <c r="H440" s="128">
        <f t="shared" si="40"/>
        <v>33460.641000000003</v>
      </c>
      <c r="I440" s="122">
        <f t="shared" si="41"/>
        <v>-0.16169149023710563</v>
      </c>
      <c r="J440" s="128">
        <f t="shared" si="42"/>
        <v>101.27603193709662</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5.7663793103448276E-2</v>
      </c>
      <c r="F441" s="128">
        <f t="shared" si="38"/>
        <v>20.067</v>
      </c>
      <c r="G441" s="122">
        <f t="shared" si="39"/>
        <v>5.7510428086489054E-2</v>
      </c>
      <c r="H441" s="128">
        <f t="shared" si="40"/>
        <v>8708.1139999999996</v>
      </c>
      <c r="I441" s="122">
        <f t="shared" si="41"/>
        <v>-0.18852493743208015</v>
      </c>
      <c r="J441" s="128">
        <f t="shared" si="42"/>
        <v>100.26667340526238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5.4646551724137932E-2</v>
      </c>
      <c r="F442" s="128">
        <f t="shared" si="38"/>
        <v>19.016999999999999</v>
      </c>
      <c r="G442" s="122">
        <f t="shared" si="39"/>
        <v>5.5055601051394149E-2</v>
      </c>
      <c r="H442" s="128">
        <f t="shared" si="40"/>
        <v>8336.4089999999997</v>
      </c>
      <c r="I442" s="122">
        <f t="shared" si="41"/>
        <v>-0.20099449028732183</v>
      </c>
      <c r="J442" s="128">
        <f t="shared" si="42"/>
        <v>99.257025044782694</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0.82006034482758627</v>
      </c>
      <c r="F443" s="128">
        <f t="shared" si="38"/>
        <v>285.38100000000003</v>
      </c>
      <c r="G443" s="122">
        <f t="shared" si="39"/>
        <v>0.79565486930219664</v>
      </c>
      <c r="H443" s="128">
        <f t="shared" si="40"/>
        <v>120476.46900000001</v>
      </c>
      <c r="I443" s="122">
        <f t="shared" si="41"/>
        <v>0.31107843890753045</v>
      </c>
      <c r="J443" s="128">
        <f t="shared" si="42"/>
        <v>103.06734445637136</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0.62333045977011481</v>
      </c>
      <c r="F444" s="128">
        <f t="shared" si="38"/>
        <v>216.91899999999995</v>
      </c>
      <c r="G444" s="122">
        <f t="shared" si="39"/>
        <v>0.6209622898202326</v>
      </c>
      <c r="H444" s="128">
        <f t="shared" si="40"/>
        <v>94024.867999999988</v>
      </c>
      <c r="I444" s="122">
        <f t="shared" si="41"/>
        <v>5.716279637181048E-2</v>
      </c>
      <c r="J444" s="128">
        <f t="shared" si="42"/>
        <v>100.38137097674125</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0.44690804597701156</v>
      </c>
      <c r="F445" s="128">
        <f t="shared" si="38"/>
        <v>155.52400000000003</v>
      </c>
      <c r="G445" s="122">
        <f t="shared" si="39"/>
        <v>0.45306335442285595</v>
      </c>
      <c r="H445" s="128">
        <f t="shared" si="40"/>
        <v>68601.947</v>
      </c>
      <c r="I445" s="122">
        <f t="shared" si="41"/>
        <v>-0.23769040538139161</v>
      </c>
      <c r="J445" s="128">
        <f t="shared" si="42"/>
        <v>98.641402270619423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5.3396551724137924E-2</v>
      </c>
      <c r="F446" s="128">
        <f t="shared" si="38"/>
        <v>18.581999999999997</v>
      </c>
      <c r="G446" s="122">
        <f t="shared" si="39"/>
        <v>5.3236590101573132E-2</v>
      </c>
      <c r="H446" s="128">
        <f t="shared" si="40"/>
        <v>8060.978000000001</v>
      </c>
      <c r="I446" s="122">
        <f t="shared" si="41"/>
        <v>-0.19594994185819545</v>
      </c>
      <c r="J446" s="128">
        <f t="shared" si="42"/>
        <v>100.30047308112633</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0.37016091954022989</v>
      </c>
      <c r="F447" s="128">
        <f t="shared" si="38"/>
        <v>128.816</v>
      </c>
      <c r="G447" s="122">
        <f t="shared" si="39"/>
        <v>0.36580804131609185</v>
      </c>
      <c r="H447" s="128">
        <f t="shared" si="40"/>
        <v>55389.921999999999</v>
      </c>
      <c r="I447" s="122">
        <f t="shared" si="41"/>
        <v>-0.12865664684703462</v>
      </c>
      <c r="J447" s="128">
        <f t="shared" si="42"/>
        <v>101.18993508411609</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0.15928448275862067</v>
      </c>
      <c r="F448" s="128">
        <f t="shared" si="38"/>
        <v>55.430999999999997</v>
      </c>
      <c r="G448" s="122">
        <f t="shared" si="39"/>
        <v>0.14928911357962726</v>
      </c>
      <c r="H448" s="128">
        <f t="shared" si="40"/>
        <v>22605.059000000001</v>
      </c>
      <c r="I448" s="122">
        <f t="shared" si="41"/>
        <v>-7.1400858633977854E-2</v>
      </c>
      <c r="J448" s="128">
        <f t="shared" si="42"/>
        <v>106.69531015311584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0.15729310344827585</v>
      </c>
      <c r="F449" s="128">
        <f t="shared" si="38"/>
        <v>54.737999999999992</v>
      </c>
      <c r="G449" s="122">
        <f t="shared" si="39"/>
        <v>0.15460086647558413</v>
      </c>
      <c r="H449" s="128">
        <f t="shared" si="40"/>
        <v>23409.353999999999</v>
      </c>
      <c r="I449" s="122">
        <f t="shared" si="41"/>
        <v>-0.15419140112848775</v>
      </c>
      <c r="J449" s="128">
        <f t="shared" si="42"/>
        <v>101.74141130904782</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0.10603448275862068</v>
      </c>
      <c r="F450" s="128">
        <f t="shared" si="38"/>
        <v>36.9</v>
      </c>
      <c r="G450" s="122">
        <f t="shared" si="39"/>
        <v>0.10807553263152332</v>
      </c>
      <c r="H450" s="128">
        <f t="shared" si="40"/>
        <v>16364.580999999998</v>
      </c>
      <c r="I450" s="122">
        <f t="shared" si="41"/>
        <v>-0.23388114010298758</v>
      </c>
      <c r="J450" s="128">
        <f t="shared" si="42"/>
        <v>98.111459806669217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0.10720402298850576</v>
      </c>
      <c r="F451" s="128">
        <f t="shared" si="38"/>
        <v>37.307000000000002</v>
      </c>
      <c r="G451" s="122">
        <f t="shared" si="39"/>
        <v>0.1058775046559854</v>
      </c>
      <c r="H451" s="128">
        <f t="shared" si="40"/>
        <v>16031.759999999998</v>
      </c>
      <c r="I451" s="122">
        <f t="shared" si="41"/>
        <v>-0.17585377124358192</v>
      </c>
      <c r="J451" s="128">
        <f t="shared" si="42"/>
        <v>101.25288023818699</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0.19604022988505745</v>
      </c>
      <c r="F452" s="128">
        <f t="shared" si="38"/>
        <v>68.221999999999994</v>
      </c>
      <c r="G452" s="122">
        <f t="shared" si="39"/>
        <v>0.19583193543700222</v>
      </c>
      <c r="H452" s="128">
        <f t="shared" si="40"/>
        <v>29652.480000000003</v>
      </c>
      <c r="I452" s="122">
        <f t="shared" si="41"/>
        <v>-0.17279730911540264</v>
      </c>
      <c r="J452" s="128">
        <f t="shared" si="42"/>
        <v>100.10636388165722</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0.14438505747126437</v>
      </c>
      <c r="F453" s="128">
        <f t="shared" si="38"/>
        <v>50.246000000000002</v>
      </c>
      <c r="G453" s="122">
        <f t="shared" si="39"/>
        <v>0.14374555204797315</v>
      </c>
      <c r="H453" s="128">
        <f t="shared" si="40"/>
        <v>21765.663999999997</v>
      </c>
      <c r="I453" s="122">
        <f t="shared" si="41"/>
        <v>-0.1881261630154307</v>
      </c>
      <c r="J453" s="128">
        <f t="shared" si="42"/>
        <v>100.44488710376081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6.7928160919540237E-2</v>
      </c>
      <c r="F454" s="128">
        <f t="shared" si="38"/>
        <v>23.639000000000003</v>
      </c>
      <c r="G454" s="122">
        <f t="shared" si="39"/>
        <v>6.7877029151091686E-2</v>
      </c>
      <c r="H454" s="128">
        <f t="shared" si="40"/>
        <v>10277.804</v>
      </c>
      <c r="I454" s="122">
        <f t="shared" si="41"/>
        <v>-0.18073432813997464</v>
      </c>
      <c r="J454" s="128">
        <f t="shared" si="42"/>
        <v>100.07533000351965</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6.4916666666666664E-2</v>
      </c>
      <c r="F455" s="128">
        <f t="shared" si="38"/>
        <v>22.591000000000001</v>
      </c>
      <c r="G455" s="122">
        <f t="shared" si="39"/>
        <v>6.2694613586231476E-2</v>
      </c>
      <c r="H455" s="128">
        <f t="shared" si="40"/>
        <v>9493.0929999999971</v>
      </c>
      <c r="I455" s="122">
        <f t="shared" si="41"/>
        <v>-0.1497266641037312</v>
      </c>
      <c r="J455" s="128">
        <f t="shared" si="42"/>
        <v>103.54424878523085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0.30631034482758623</v>
      </c>
      <c r="F456" s="128">
        <f t="shared" si="38"/>
        <v>106.59600000000002</v>
      </c>
      <c r="G456" s="122">
        <f t="shared" si="39"/>
        <v>0.29794161196158975</v>
      </c>
      <c r="H456" s="128">
        <f t="shared" si="40"/>
        <v>45113.722999999998</v>
      </c>
      <c r="I456" s="122">
        <f t="shared" si="41"/>
        <v>-2.2902622337997385E-2</v>
      </c>
      <c r="J456" s="128">
        <f t="shared" si="42"/>
        <v>102.80884996590385</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5.3727011494252873E-2</v>
      </c>
      <c r="F457" s="128">
        <f t="shared" ref="F457:F520" si="44">SUMPRODUCT($K$2:$AI$2,$K457:$AI457)</f>
        <v>18.696999999999999</v>
      </c>
      <c r="G457" s="122">
        <f t="shared" ref="G457:G520" si="45">SUMPRODUCT($K$3:$AI$3,$K457:$AI457)/$J$3</f>
        <v>5.3643833626121067E-2</v>
      </c>
      <c r="H457" s="128">
        <f t="shared" ref="H457:H520" si="46">SUMPRODUCT($K$3:$AI$3,$K457:$AI457)</f>
        <v>8122.6419999999998</v>
      </c>
      <c r="I457" s="122">
        <f t="shared" ref="I457:I520" si="47">CORREL($K$4:$AI$4,$K457:$AI457)</f>
        <v>-0.19107131231997626</v>
      </c>
      <c r="J457" s="128">
        <f t="shared" si="42"/>
        <v>100.15505578648896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0.57292528735632187</v>
      </c>
      <c r="F458" s="128">
        <f t="shared" si="44"/>
        <v>199.37800000000001</v>
      </c>
      <c r="G458" s="122">
        <f t="shared" si="45"/>
        <v>0.54536452733492713</v>
      </c>
      <c r="H458" s="128">
        <f t="shared" si="46"/>
        <v>82578.005999999994</v>
      </c>
      <c r="I458" s="122">
        <f t="shared" si="47"/>
        <v>0.12897208343943606</v>
      </c>
      <c r="J458" s="128">
        <f t="shared" ref="J458:J521" si="48">$E458/$G458*100</f>
        <v>105.05364002240445</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0.57888793103448266</v>
      </c>
      <c r="F459" s="128">
        <f t="shared" si="44"/>
        <v>201.45299999999997</v>
      </c>
      <c r="G459" s="122">
        <f t="shared" si="45"/>
        <v>0.56692323898083452</v>
      </c>
      <c r="H459" s="128">
        <f t="shared" si="46"/>
        <v>85842.383000000002</v>
      </c>
      <c r="I459" s="122">
        <f t="shared" si="47"/>
        <v>9.3694439247657607E-2</v>
      </c>
      <c r="J459" s="128">
        <f t="shared" si="48"/>
        <v>102.11046068161842</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0.42693390804597703</v>
      </c>
      <c r="F460" s="128">
        <f t="shared" si="44"/>
        <v>148.57300000000001</v>
      </c>
      <c r="G460" s="122">
        <f t="shared" si="45"/>
        <v>0.41919693827682314</v>
      </c>
      <c r="H460" s="128">
        <f t="shared" si="46"/>
        <v>63473.962000000007</v>
      </c>
      <c r="I460" s="122">
        <f t="shared" si="47"/>
        <v>2.5011939374349175E-3</v>
      </c>
      <c r="J460" s="128">
        <f t="shared" si="48"/>
        <v>101.84566466562421</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0.25647413793103446</v>
      </c>
      <c r="F461" s="128">
        <f t="shared" si="44"/>
        <v>89.253</v>
      </c>
      <c r="G461" s="122">
        <f t="shared" si="45"/>
        <v>0.24957568452891996</v>
      </c>
      <c r="H461" s="128">
        <f t="shared" si="46"/>
        <v>37790.251000000004</v>
      </c>
      <c r="I461" s="122">
        <f t="shared" si="47"/>
        <v>-1.8181552858112342E-2</v>
      </c>
      <c r="J461" s="128">
        <f t="shared" si="48"/>
        <v>102.76407271611234</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0.11760344827586205</v>
      </c>
      <c r="F462" s="128">
        <f t="shared" si="44"/>
        <v>40.925999999999995</v>
      </c>
      <c r="G462" s="122">
        <f t="shared" si="45"/>
        <v>0.11503987636872763</v>
      </c>
      <c r="H462" s="128">
        <f t="shared" si="46"/>
        <v>17419.108</v>
      </c>
      <c r="I462" s="122">
        <f t="shared" si="47"/>
        <v>-9.4082726894272536E-2</v>
      </c>
      <c r="J462" s="128">
        <f t="shared" si="48"/>
        <v>102.22842025570127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0.10064655172413793</v>
      </c>
      <c r="F463" s="128">
        <f t="shared" si="44"/>
        <v>35.024999999999999</v>
      </c>
      <c r="G463" s="122">
        <f t="shared" si="45"/>
        <v>9.909798042504854E-2</v>
      </c>
      <c r="H463" s="128">
        <f t="shared" si="46"/>
        <v>15005.218000000001</v>
      </c>
      <c r="I463" s="122">
        <f t="shared" si="47"/>
        <v>-0.16257259380398256</v>
      </c>
      <c r="J463" s="128">
        <f t="shared" si="48"/>
        <v>101.56266686005839</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0.11262931034482757</v>
      </c>
      <c r="F464" s="128">
        <f t="shared" si="44"/>
        <v>39.194999999999993</v>
      </c>
      <c r="G464" s="122">
        <f t="shared" si="45"/>
        <v>0.11071544994650569</v>
      </c>
      <c r="H464" s="128">
        <f t="shared" si="46"/>
        <v>16764.311999999998</v>
      </c>
      <c r="I464" s="122">
        <f t="shared" si="47"/>
        <v>-0.14438833765727929</v>
      </c>
      <c r="J464" s="128">
        <f t="shared" si="48"/>
        <v>101.72862992404998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4.8879310344827592E-2</v>
      </c>
      <c r="F465" s="128">
        <f t="shared" si="44"/>
        <v>17.010000000000002</v>
      </c>
      <c r="G465" s="122">
        <f t="shared" si="45"/>
        <v>4.8667721142796765E-2</v>
      </c>
      <c r="H465" s="128">
        <f t="shared" si="46"/>
        <v>7369.1690000000008</v>
      </c>
      <c r="I465" s="122">
        <f t="shared" si="47"/>
        <v>-0.20670287816397828</v>
      </c>
      <c r="J465" s="128">
        <f t="shared" si="48"/>
        <v>100.43476291279387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5.9732758620689649E-2</v>
      </c>
      <c r="F466" s="128">
        <f t="shared" si="44"/>
        <v>20.786999999999999</v>
      </c>
      <c r="G466" s="122">
        <f t="shared" si="45"/>
        <v>5.9353115217477444E-2</v>
      </c>
      <c r="H466" s="128">
        <f t="shared" si="46"/>
        <v>8987.1299999999992</v>
      </c>
      <c r="I466" s="122">
        <f t="shared" si="47"/>
        <v>-0.19559995915362013</v>
      </c>
      <c r="J466" s="128">
        <f t="shared" si="48"/>
        <v>100.63963517638652</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0.1044051724137931</v>
      </c>
      <c r="F467" s="128">
        <f t="shared" si="44"/>
        <v>36.332999999999998</v>
      </c>
      <c r="G467" s="122">
        <f t="shared" si="45"/>
        <v>0.10194887661968854</v>
      </c>
      <c r="H467" s="128">
        <f t="shared" si="46"/>
        <v>15436.895</v>
      </c>
      <c r="I467" s="122">
        <f t="shared" si="47"/>
        <v>-0.14758438859277298</v>
      </c>
      <c r="J467" s="128">
        <f t="shared" si="48"/>
        <v>102.40934071619793</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0.20095114942528738</v>
      </c>
      <c r="F468" s="128">
        <f t="shared" si="44"/>
        <v>69.931000000000012</v>
      </c>
      <c r="G468" s="122">
        <f t="shared" si="45"/>
        <v>0.19422194851338678</v>
      </c>
      <c r="H468" s="128">
        <f t="shared" si="46"/>
        <v>29408.699000000001</v>
      </c>
      <c r="I468" s="122">
        <f t="shared" si="47"/>
        <v>2.632167579377297E-2</v>
      </c>
      <c r="J468" s="128">
        <f t="shared" si="48"/>
        <v>103.4646964276732</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0.47654885057471263</v>
      </c>
      <c r="F469" s="128">
        <f t="shared" si="44"/>
        <v>165.839</v>
      </c>
      <c r="G469" s="122">
        <f t="shared" si="45"/>
        <v>0.4666252096844497</v>
      </c>
      <c r="H469" s="128">
        <f t="shared" si="46"/>
        <v>70655.456000000006</v>
      </c>
      <c r="I469" s="122">
        <f t="shared" si="47"/>
        <v>1.8102073348675213E-2</v>
      </c>
      <c r="J469" s="128">
        <f t="shared" si="48"/>
        <v>102.12668340336212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0.2286925287356322</v>
      </c>
      <c r="F470" s="128">
        <f t="shared" si="44"/>
        <v>79.585000000000008</v>
      </c>
      <c r="G470" s="122">
        <f t="shared" si="45"/>
        <v>0.23485590880872814</v>
      </c>
      <c r="H470" s="128">
        <f t="shared" si="46"/>
        <v>35561.411999999997</v>
      </c>
      <c r="I470" s="122">
        <f t="shared" si="47"/>
        <v>-0.30783653361555646</v>
      </c>
      <c r="J470" s="128">
        <f t="shared" si="48"/>
        <v>97.375675960481985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0.29599425287356323</v>
      </c>
      <c r="F471" s="128">
        <f t="shared" si="44"/>
        <v>103.00600000000001</v>
      </c>
      <c r="G471" s="122">
        <f t="shared" si="45"/>
        <v>0.28292761758839768</v>
      </c>
      <c r="H471" s="128">
        <f t="shared" si="46"/>
        <v>42840.334000000003</v>
      </c>
      <c r="I471" s="122">
        <f t="shared" si="47"/>
        <v>0.13268140297682673</v>
      </c>
      <c r="J471" s="128">
        <f t="shared" si="48"/>
        <v>104.61836684468706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0.18290804597701149</v>
      </c>
      <c r="F472" s="128">
        <f t="shared" si="44"/>
        <v>63.652000000000001</v>
      </c>
      <c r="G472" s="122">
        <f t="shared" si="45"/>
        <v>0.1817973886856252</v>
      </c>
      <c r="H472" s="128">
        <f t="shared" si="46"/>
        <v>27527.396999999997</v>
      </c>
      <c r="I472" s="122">
        <f t="shared" si="47"/>
        <v>-8.0013828374579654E-2</v>
      </c>
      <c r="J472" s="128">
        <f t="shared" si="48"/>
        <v>100.61093137773662</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0.16084770114942529</v>
      </c>
      <c r="F473" s="128">
        <f t="shared" si="44"/>
        <v>55.975000000000001</v>
      </c>
      <c r="G473" s="122">
        <f t="shared" si="45"/>
        <v>0.15782650675613205</v>
      </c>
      <c r="H473" s="128">
        <f t="shared" si="46"/>
        <v>23897.774000000005</v>
      </c>
      <c r="I473" s="122">
        <f t="shared" si="47"/>
        <v>-0.12686808141061798</v>
      </c>
      <c r="J473" s="128">
        <f t="shared" si="48"/>
        <v>101.91425030901907</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7.6959770114942525E-2</v>
      </c>
      <c r="F474" s="128">
        <f t="shared" si="44"/>
        <v>26.782</v>
      </c>
      <c r="G474" s="122">
        <f t="shared" si="45"/>
        <v>7.7976429486586799E-2</v>
      </c>
      <c r="H474" s="128">
        <f t="shared" si="46"/>
        <v>11807.035</v>
      </c>
      <c r="I474" s="122">
        <f t="shared" si="47"/>
        <v>-0.23210114230137233</v>
      </c>
      <c r="J474" s="128">
        <f t="shared" si="48"/>
        <v>98.696196557936574</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5.5790229885057468E-2</v>
      </c>
      <c r="F475" s="128">
        <f t="shared" si="44"/>
        <v>19.414999999999999</v>
      </c>
      <c r="G475" s="122">
        <f t="shared" si="45"/>
        <v>5.5948236008928925E-2</v>
      </c>
      <c r="H475" s="128">
        <f t="shared" si="46"/>
        <v>8471.57</v>
      </c>
      <c r="I475" s="122">
        <f t="shared" si="47"/>
        <v>-0.20945453069872363</v>
      </c>
      <c r="J475" s="128">
        <f t="shared" si="48"/>
        <v>99.717585155238424</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5.8425287356321853E-2</v>
      </c>
      <c r="F476" s="128">
        <f t="shared" si="44"/>
        <v>20.332000000000004</v>
      </c>
      <c r="G476" s="122">
        <f t="shared" si="45"/>
        <v>6.1286471885773158E-2</v>
      </c>
      <c r="H476" s="128">
        <f t="shared" si="46"/>
        <v>9279.875</v>
      </c>
      <c r="I476" s="122">
        <f t="shared" si="47"/>
        <v>-0.33429180956529647</v>
      </c>
      <c r="J476" s="128">
        <f t="shared" si="48"/>
        <v>95.331458246146013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0.13408620689655174</v>
      </c>
      <c r="F477" s="128">
        <f t="shared" si="44"/>
        <v>46.662000000000006</v>
      </c>
      <c r="G477" s="122">
        <f t="shared" si="45"/>
        <v>0.13668334015770914</v>
      </c>
      <c r="H477" s="128">
        <f t="shared" si="46"/>
        <v>20696.318000000003</v>
      </c>
      <c r="I477" s="122">
        <f t="shared" si="47"/>
        <v>-0.2729674134554268</v>
      </c>
      <c r="J477" s="128">
        <f t="shared" si="48"/>
        <v>98.099890404960291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0.60223563218390808</v>
      </c>
      <c r="F478" s="128">
        <f t="shared" si="44"/>
        <v>209.578</v>
      </c>
      <c r="G478" s="122">
        <f t="shared" si="45"/>
        <v>0.59298479044763508</v>
      </c>
      <c r="H478" s="128">
        <f t="shared" si="46"/>
        <v>89788.571000000011</v>
      </c>
      <c r="I478" s="122">
        <f t="shared" si="47"/>
        <v>6.9372257018921829E-2</v>
      </c>
      <c r="J478" s="128">
        <f t="shared" si="48"/>
        <v>101.56004705100273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0.20498275862068965</v>
      </c>
      <c r="F479" s="128">
        <f t="shared" si="44"/>
        <v>71.334000000000003</v>
      </c>
      <c r="G479" s="122">
        <f t="shared" si="45"/>
        <v>0.20394737745842631</v>
      </c>
      <c r="H479" s="128">
        <f t="shared" si="46"/>
        <v>30881.303999999996</v>
      </c>
      <c r="I479" s="122">
        <f t="shared" si="47"/>
        <v>-0.17082841043548025</v>
      </c>
      <c r="J479" s="128">
        <f t="shared" si="48"/>
        <v>100.50767074093629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0.28700287356321835</v>
      </c>
      <c r="F480" s="128">
        <f t="shared" si="44"/>
        <v>99.876999999999995</v>
      </c>
      <c r="G480" s="122">
        <f t="shared" si="45"/>
        <v>0.27970980332589257</v>
      </c>
      <c r="H480" s="128">
        <f t="shared" si="46"/>
        <v>42353.099000000002</v>
      </c>
      <c r="I480" s="122">
        <f t="shared" si="47"/>
        <v>5.0867899836108338E-3</v>
      </c>
      <c r="J480" s="128">
        <f t="shared" si="48"/>
        <v>102.60737026396912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0.55214080459770121</v>
      </c>
      <c r="F481" s="128">
        <f t="shared" si="44"/>
        <v>192.14500000000001</v>
      </c>
      <c r="G481" s="122">
        <f t="shared" si="45"/>
        <v>0.53143749091917736</v>
      </c>
      <c r="H481" s="128">
        <f t="shared" si="46"/>
        <v>80469.202000000005</v>
      </c>
      <c r="I481" s="122">
        <f t="shared" si="47"/>
        <v>0.13151778933253253</v>
      </c>
      <c r="J481" s="128">
        <f t="shared" si="48"/>
        <v>103.89571944627303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0.8445660919540231</v>
      </c>
      <c r="F482" s="128">
        <f t="shared" si="44"/>
        <v>293.90900000000005</v>
      </c>
      <c r="G482" s="122">
        <f t="shared" si="45"/>
        <v>0.82217704632210165</v>
      </c>
      <c r="H482" s="128">
        <f t="shared" si="46"/>
        <v>124492.40399999999</v>
      </c>
      <c r="I482" s="122">
        <f t="shared" si="47"/>
        <v>0.27262687170153194</v>
      </c>
      <c r="J482" s="128">
        <f t="shared" si="48"/>
        <v>102.72314165569031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0.51617528735632179</v>
      </c>
      <c r="F483" s="128">
        <f t="shared" si="44"/>
        <v>179.62899999999999</v>
      </c>
      <c r="G483" s="122">
        <f t="shared" si="45"/>
        <v>0.50310474316131493</v>
      </c>
      <c r="H483" s="128">
        <f t="shared" si="46"/>
        <v>76179.113999999987</v>
      </c>
      <c r="I483" s="122">
        <f t="shared" si="47"/>
        <v>0.25120173696818127</v>
      </c>
      <c r="J483" s="128">
        <f t="shared" si="48"/>
        <v>102.59797673798036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0.747</v>
      </c>
      <c r="F484" s="128">
        <f t="shared" si="44"/>
        <v>259.95600000000002</v>
      </c>
      <c r="G484" s="122">
        <f t="shared" si="45"/>
        <v>0.72984647135743441</v>
      </c>
      <c r="H484" s="128">
        <f t="shared" si="46"/>
        <v>110511.893</v>
      </c>
      <c r="I484" s="122">
        <f t="shared" si="47"/>
        <v>0.32426337568291402</v>
      </c>
      <c r="J484" s="128">
        <f t="shared" si="48"/>
        <v>102.35029274179568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0.7523936781609194</v>
      </c>
      <c r="F485" s="128">
        <f t="shared" si="44"/>
        <v>261.83299999999997</v>
      </c>
      <c r="G485" s="122">
        <f t="shared" si="45"/>
        <v>0.73583387708198489</v>
      </c>
      <c r="H485" s="128">
        <f t="shared" si="46"/>
        <v>111418.49399999999</v>
      </c>
      <c r="I485" s="122">
        <f t="shared" si="47"/>
        <v>0.31614214776683014</v>
      </c>
      <c r="J485" s="128">
        <f t="shared" si="48"/>
        <v>102.25048092982669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0.60909482758620692</v>
      </c>
      <c r="F486" s="128">
        <f t="shared" si="44"/>
        <v>211.965</v>
      </c>
      <c r="G486" s="122">
        <f t="shared" si="45"/>
        <v>0.59415070203014164</v>
      </c>
      <c r="H486" s="128">
        <f t="shared" si="46"/>
        <v>89965.11099999999</v>
      </c>
      <c r="I486" s="122">
        <f t="shared" si="47"/>
        <v>0.36248400826013122</v>
      </c>
      <c r="J486" s="128">
        <f t="shared" si="48"/>
        <v>102.51520792704663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0.34878160919540235</v>
      </c>
      <c r="F487" s="128">
        <f t="shared" si="44"/>
        <v>121.37600000000002</v>
      </c>
      <c r="G487" s="122">
        <f t="shared" si="45"/>
        <v>0.33761288618262031</v>
      </c>
      <c r="H487" s="128">
        <f t="shared" si="46"/>
        <v>51120.667999999998</v>
      </c>
      <c r="I487" s="122">
        <f t="shared" si="47"/>
        <v>0.37898673389628829</v>
      </c>
      <c r="J487" s="128">
        <f t="shared" si="48"/>
        <v>103.30814476279815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0.81940229885057481</v>
      </c>
      <c r="F488" s="128">
        <f t="shared" si="44"/>
        <v>285.15200000000004</v>
      </c>
      <c r="G488" s="122">
        <f t="shared" si="45"/>
        <v>0.79604523900725144</v>
      </c>
      <c r="H488" s="128">
        <f t="shared" si="46"/>
        <v>120535.57799999999</v>
      </c>
      <c r="I488" s="122">
        <f t="shared" si="47"/>
        <v>0.3724017123681686</v>
      </c>
      <c r="J488" s="128">
        <f t="shared" si="48"/>
        <v>102.9341372448194</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0.69285344827586204</v>
      </c>
      <c r="F489" s="128">
        <f t="shared" si="44"/>
        <v>241.113</v>
      </c>
      <c r="G489" s="122">
        <f t="shared" si="45"/>
        <v>0.67757534110871886</v>
      </c>
      <c r="H489" s="128">
        <f t="shared" si="46"/>
        <v>102597.10299999999</v>
      </c>
      <c r="I489" s="122">
        <f t="shared" si="47"/>
        <v>0.36634900136137316</v>
      </c>
      <c r="J489" s="128">
        <f t="shared" si="48"/>
        <v>102.2548204222048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0.67167528735632187</v>
      </c>
      <c r="F490" s="128">
        <f t="shared" si="44"/>
        <v>233.74299999999999</v>
      </c>
      <c r="G490" s="122">
        <f t="shared" si="45"/>
        <v>0.65962422565348899</v>
      </c>
      <c r="H490" s="128">
        <f t="shared" si="46"/>
        <v>99878.981</v>
      </c>
      <c r="I490" s="122">
        <f t="shared" si="47"/>
        <v>0.3420222303630735</v>
      </c>
      <c r="J490" s="128">
        <f t="shared" si="48"/>
        <v>101.82695862798154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0.81873563218390788</v>
      </c>
      <c r="F491" s="128">
        <f t="shared" si="44"/>
        <v>284.91999999999996</v>
      </c>
      <c r="G491" s="122">
        <f t="shared" si="45"/>
        <v>0.79480078326222792</v>
      </c>
      <c r="H491" s="128">
        <f t="shared" si="46"/>
        <v>120347.14500000002</v>
      </c>
      <c r="I491" s="122">
        <f t="shared" si="47"/>
        <v>0.41025668347966671</v>
      </c>
      <c r="J491" s="128">
        <f t="shared" si="48"/>
        <v>103.01142744518197</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0.76146551724137934</v>
      </c>
      <c r="F492" s="128">
        <f t="shared" si="44"/>
        <v>264.99</v>
      </c>
      <c r="G492" s="122">
        <f t="shared" si="45"/>
        <v>0.74253269096144447</v>
      </c>
      <c r="H492" s="128">
        <f t="shared" si="46"/>
        <v>112432.815</v>
      </c>
      <c r="I492" s="122">
        <f t="shared" si="47"/>
        <v>0.32025645488746163</v>
      </c>
      <c r="J492" s="128">
        <f t="shared" si="48"/>
        <v>102.54976333168851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0.50754885057471266</v>
      </c>
      <c r="F493" s="128">
        <f t="shared" si="44"/>
        <v>176.62700000000001</v>
      </c>
      <c r="G493" s="122">
        <f t="shared" si="45"/>
        <v>0.49409436130446843</v>
      </c>
      <c r="H493" s="128">
        <f t="shared" si="46"/>
        <v>74814.78</v>
      </c>
      <c r="I493" s="122">
        <f t="shared" si="47"/>
        <v>0.24446573220159534</v>
      </c>
      <c r="J493" s="128">
        <f t="shared" si="48"/>
        <v>102.7230606790822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0.28708045977011487</v>
      </c>
      <c r="F494" s="128">
        <f t="shared" si="44"/>
        <v>99.903999999999982</v>
      </c>
      <c r="G494" s="122">
        <f t="shared" si="45"/>
        <v>0.27602300915346922</v>
      </c>
      <c r="H494" s="128">
        <f t="shared" si="46"/>
        <v>41794.852000000006</v>
      </c>
      <c r="I494" s="122">
        <f t="shared" si="47"/>
        <v>0.32553778961020147</v>
      </c>
      <c r="J494" s="128">
        <f t="shared" si="48"/>
        <v>104.00598872193936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0.76707758620689648</v>
      </c>
      <c r="F495" s="128">
        <f t="shared" si="44"/>
        <v>266.94299999999998</v>
      </c>
      <c r="G495" s="122">
        <f t="shared" si="45"/>
        <v>0.74541302222985395</v>
      </c>
      <c r="H495" s="128">
        <f t="shared" si="46"/>
        <v>112868.94900000002</v>
      </c>
      <c r="I495" s="122">
        <f t="shared" si="47"/>
        <v>0.38893526798635314</v>
      </c>
      <c r="J495" s="128">
        <f t="shared" si="48"/>
        <v>102.90638388798661</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0.62843678160919536</v>
      </c>
      <c r="F496" s="128">
        <f t="shared" si="44"/>
        <v>218.69599999999997</v>
      </c>
      <c r="G496" s="122">
        <f t="shared" si="45"/>
        <v>0.60738048977004044</v>
      </c>
      <c r="H496" s="128">
        <f t="shared" si="46"/>
        <v>91968.338999999978</v>
      </c>
      <c r="I496" s="122">
        <f t="shared" si="47"/>
        <v>0.42589322929864393</v>
      </c>
      <c r="J496" s="128">
        <f t="shared" si="48"/>
        <v>103.46673826272013</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0.51978448275862077</v>
      </c>
      <c r="F497" s="128">
        <f t="shared" si="44"/>
        <v>180.88500000000002</v>
      </c>
      <c r="G497" s="122">
        <f t="shared" si="45"/>
        <v>0.51160291378832112</v>
      </c>
      <c r="H497" s="128">
        <f t="shared" si="46"/>
        <v>77465.89</v>
      </c>
      <c r="I497" s="122">
        <f t="shared" si="47"/>
        <v>5.7878007456482104E-2</v>
      </c>
      <c r="J497" s="128">
        <f t="shared" si="48"/>
        <v>101.59920296577607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9.7034482758620685E-2</v>
      </c>
      <c r="F498" s="128">
        <f t="shared" si="44"/>
        <v>33.768000000000001</v>
      </c>
      <c r="G498" s="122">
        <f t="shared" si="45"/>
        <v>9.4819526080122576E-2</v>
      </c>
      <c r="H498" s="128">
        <f t="shared" si="46"/>
        <v>14357.383</v>
      </c>
      <c r="I498" s="122">
        <f t="shared" si="47"/>
        <v>0.11161155644247595</v>
      </c>
      <c r="J498" s="128">
        <f t="shared" si="48"/>
        <v>102.33597104949297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0.47126436781609193</v>
      </c>
      <c r="F499" s="128">
        <f t="shared" si="44"/>
        <v>164</v>
      </c>
      <c r="G499" s="122">
        <f t="shared" si="45"/>
        <v>0.45247447463313478</v>
      </c>
      <c r="H499" s="128">
        <f t="shared" si="46"/>
        <v>68512.78</v>
      </c>
      <c r="I499" s="122">
        <f t="shared" si="47"/>
        <v>0.43616508707641605</v>
      </c>
      <c r="J499" s="128">
        <f t="shared" si="48"/>
        <v>104.15269683404615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0.42424712643678164</v>
      </c>
      <c r="F500" s="128">
        <f t="shared" si="44"/>
        <v>147.63800000000001</v>
      </c>
      <c r="G500" s="122">
        <f t="shared" si="45"/>
        <v>0.40074310187692347</v>
      </c>
      <c r="H500" s="128">
        <f t="shared" si="46"/>
        <v>60679.718999999997</v>
      </c>
      <c r="I500" s="122">
        <f t="shared" si="47"/>
        <v>0.30844206134305868</v>
      </c>
      <c r="J500" s="128">
        <f t="shared" si="48"/>
        <v>105.86511020396223</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0.44175862068965527</v>
      </c>
      <c r="F501" s="128">
        <f t="shared" si="44"/>
        <v>153.73200000000003</v>
      </c>
      <c r="G501" s="122">
        <f t="shared" si="45"/>
        <v>0.42482686998903696</v>
      </c>
      <c r="H501" s="128">
        <f t="shared" si="46"/>
        <v>64326.434999999998</v>
      </c>
      <c r="I501" s="122">
        <f t="shared" si="47"/>
        <v>0.41232243591568307</v>
      </c>
      <c r="J501" s="128">
        <f t="shared" si="48"/>
        <v>103.98556491990614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0.22736494252873565</v>
      </c>
      <c r="F502" s="128">
        <f t="shared" si="44"/>
        <v>79.123000000000005</v>
      </c>
      <c r="G502" s="122">
        <f t="shared" si="45"/>
        <v>0.21852380166162541</v>
      </c>
      <c r="H502" s="128">
        <f t="shared" si="46"/>
        <v>33088.436999999998</v>
      </c>
      <c r="I502" s="122">
        <f t="shared" si="47"/>
        <v>0.28543892028639406</v>
      </c>
      <c r="J502" s="128">
        <f t="shared" si="48"/>
        <v>104.04584800368811</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0.51047701149425284</v>
      </c>
      <c r="F503" s="128">
        <f t="shared" si="44"/>
        <v>177.64599999999999</v>
      </c>
      <c r="G503" s="122">
        <f t="shared" si="45"/>
        <v>0.47836442827140763</v>
      </c>
      <c r="H503" s="128">
        <f t="shared" si="46"/>
        <v>72432.985000000001</v>
      </c>
      <c r="I503" s="122">
        <f t="shared" si="47"/>
        <v>0.4137577460472599</v>
      </c>
      <c r="J503" s="128">
        <f t="shared" si="48"/>
        <v>106.71299564202246</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0.37922126436781617</v>
      </c>
      <c r="F504" s="128">
        <f t="shared" si="44"/>
        <v>131.96900000000002</v>
      </c>
      <c r="G504" s="122">
        <f t="shared" si="45"/>
        <v>0.37468226366746366</v>
      </c>
      <c r="H504" s="128">
        <f t="shared" si="46"/>
        <v>56733.63900000001</v>
      </c>
      <c r="I504" s="122">
        <f t="shared" si="47"/>
        <v>0.23180063625089306</v>
      </c>
      <c r="J504" s="128">
        <f t="shared" si="48"/>
        <v>101.21142662476839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0.20439080459770115</v>
      </c>
      <c r="F505" s="128">
        <f t="shared" si="44"/>
        <v>71.128</v>
      </c>
      <c r="G505" s="122">
        <f t="shared" si="45"/>
        <v>0.20033597062436434</v>
      </c>
      <c r="H505" s="128">
        <f t="shared" si="46"/>
        <v>30334.471999999998</v>
      </c>
      <c r="I505" s="122">
        <f t="shared" si="47"/>
        <v>3.8608735926402224E-2</v>
      </c>
      <c r="J505" s="128">
        <f t="shared" si="48"/>
        <v>102.02401693550067</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0.45133620689655174</v>
      </c>
      <c r="F506" s="128">
        <f t="shared" si="44"/>
        <v>157.065</v>
      </c>
      <c r="G506" s="122">
        <f t="shared" si="45"/>
        <v>0.42543290758034047</v>
      </c>
      <c r="H506" s="128">
        <f t="shared" si="46"/>
        <v>64418.19999999999</v>
      </c>
      <c r="I506" s="122">
        <f t="shared" si="47"/>
        <v>0.38720222537667204</v>
      </c>
      <c r="J506" s="128">
        <f t="shared" si="48"/>
        <v>106.08869197813983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0.49358333333333332</v>
      </c>
      <c r="F507" s="128">
        <f t="shared" si="44"/>
        <v>171.767</v>
      </c>
      <c r="G507" s="122">
        <f t="shared" si="45"/>
        <v>0.47354543053005582</v>
      </c>
      <c r="H507" s="128">
        <f t="shared" si="46"/>
        <v>71703.301999999996</v>
      </c>
      <c r="I507" s="122">
        <f t="shared" si="47"/>
        <v>0.44178179650360255</v>
      </c>
      <c r="J507" s="128">
        <f t="shared" si="48"/>
        <v>104.23146365932585</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0.29116954022988506</v>
      </c>
      <c r="F508" s="128">
        <f t="shared" si="44"/>
        <v>101.327</v>
      </c>
      <c r="G508" s="122">
        <f t="shared" si="45"/>
        <v>0.27718590920498232</v>
      </c>
      <c r="H508" s="128">
        <f t="shared" si="46"/>
        <v>41970.936000000009</v>
      </c>
      <c r="I508" s="122">
        <f t="shared" si="47"/>
        <v>0.36447505747362757</v>
      </c>
      <c r="J508" s="128">
        <f t="shared" si="48"/>
        <v>105.04485637996903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0.14964655172413793</v>
      </c>
      <c r="F509" s="128">
        <f t="shared" si="44"/>
        <v>52.077000000000005</v>
      </c>
      <c r="G509" s="122">
        <f t="shared" si="45"/>
        <v>0.13921432062238304</v>
      </c>
      <c r="H509" s="128">
        <f t="shared" si="46"/>
        <v>21079.553999999993</v>
      </c>
      <c r="I509" s="122">
        <f t="shared" si="47"/>
        <v>0.40423103636191049</v>
      </c>
      <c r="J509" s="128">
        <f t="shared" si="48"/>
        <v>107.49364796316623</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0.27006034482758623</v>
      </c>
      <c r="F510" s="128">
        <f t="shared" si="44"/>
        <v>93.981000000000009</v>
      </c>
      <c r="G510" s="122">
        <f t="shared" si="45"/>
        <v>0.26769425035332656</v>
      </c>
      <c r="H510" s="128">
        <f t="shared" si="46"/>
        <v>40533.728000000003</v>
      </c>
      <c r="I510" s="122">
        <f t="shared" si="47"/>
        <v>2.7816277888233348E-3</v>
      </c>
      <c r="J510" s="128">
        <f t="shared" si="48"/>
        <v>100.88387945244872</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0.28439367816091954</v>
      </c>
      <c r="F511" s="128">
        <f t="shared" si="44"/>
        <v>98.969000000000008</v>
      </c>
      <c r="G511" s="122">
        <f t="shared" si="45"/>
        <v>0.2636266824287733</v>
      </c>
      <c r="H511" s="128">
        <f t="shared" si="46"/>
        <v>39917.824999999997</v>
      </c>
      <c r="I511" s="122">
        <f t="shared" si="47"/>
        <v>0.31579451488317506</v>
      </c>
      <c r="J511" s="128">
        <f t="shared" si="48"/>
        <v>107.87742558561276</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0.24556896551724136</v>
      </c>
      <c r="F512" s="128">
        <f t="shared" si="44"/>
        <v>85.457999999999998</v>
      </c>
      <c r="G512" s="122">
        <f t="shared" si="45"/>
        <v>0.23739754190386875</v>
      </c>
      <c r="H512" s="128">
        <f t="shared" si="46"/>
        <v>35946.260999999999</v>
      </c>
      <c r="I512" s="122">
        <f t="shared" si="47"/>
        <v>0.20262957138815801</v>
      </c>
      <c r="J512" s="128">
        <f t="shared" si="48"/>
        <v>103.44208433998088</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5.1913793103448271E-2</v>
      </c>
      <c r="F513" s="128">
        <f t="shared" si="44"/>
        <v>18.065999999999999</v>
      </c>
      <c r="G513" s="122">
        <f t="shared" si="45"/>
        <v>4.9229635842502208E-2</v>
      </c>
      <c r="H513" s="128">
        <f t="shared" si="46"/>
        <v>7454.2529999999997</v>
      </c>
      <c r="I513" s="122">
        <f t="shared" si="47"/>
        <v>7.1665182523681495E-2</v>
      </c>
      <c r="J513" s="128">
        <f t="shared" si="48"/>
        <v>105.45231995932967</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0.51656321839080455</v>
      </c>
      <c r="F514" s="128">
        <f t="shared" si="44"/>
        <v>179.76399999999998</v>
      </c>
      <c r="G514" s="122">
        <f t="shared" si="45"/>
        <v>0.50592774306885568</v>
      </c>
      <c r="H514" s="128">
        <f t="shared" si="46"/>
        <v>76606.566999999995</v>
      </c>
      <c r="I514" s="122">
        <f t="shared" si="47"/>
        <v>0.39348910879685534</v>
      </c>
      <c r="J514" s="128">
        <f t="shared" si="48"/>
        <v>102.10217278408894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5.695114942528736E-2</v>
      </c>
      <c r="F515" s="128">
        <f t="shared" si="44"/>
        <v>19.819000000000003</v>
      </c>
      <c r="G515" s="122">
        <f t="shared" si="45"/>
        <v>5.6210318456194105E-2</v>
      </c>
      <c r="H515" s="128">
        <f t="shared" si="46"/>
        <v>8511.253999999999</v>
      </c>
      <c r="I515" s="122">
        <f t="shared" si="47"/>
        <v>-7.6906055539532461E-2</v>
      </c>
      <c r="J515" s="128">
        <f t="shared" si="48"/>
        <v>101.31796259021482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0.13090229885057472</v>
      </c>
      <c r="F516" s="128">
        <f t="shared" si="44"/>
        <v>45.554000000000002</v>
      </c>
      <c r="G516" s="122">
        <f t="shared" si="45"/>
        <v>0.13904031885244819</v>
      </c>
      <c r="H516" s="128">
        <f t="shared" si="46"/>
        <v>21053.207000000002</v>
      </c>
      <c r="I516" s="122">
        <f t="shared" si="47"/>
        <v>-0.50072268699534928</v>
      </c>
      <c r="J516" s="128">
        <f t="shared" si="48"/>
        <v>94.147007091871188</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8.0459770114942528E-2</v>
      </c>
      <c r="F517" s="128">
        <f t="shared" si="44"/>
        <v>28</v>
      </c>
      <c r="G517" s="122">
        <f t="shared" si="45"/>
        <v>7.575946717034962E-2</v>
      </c>
      <c r="H517" s="128">
        <f t="shared" si="46"/>
        <v>11471.347</v>
      </c>
      <c r="I517" s="122">
        <f t="shared" si="47"/>
        <v>0.18011393340488852</v>
      </c>
      <c r="J517" s="128">
        <f t="shared" si="48"/>
        <v>106.2042449876581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3.156609195402299E-2</v>
      </c>
      <c r="F518" s="128">
        <f t="shared" si="44"/>
        <v>10.984999999999999</v>
      </c>
      <c r="G518" s="122">
        <f t="shared" si="45"/>
        <v>3.1414455348769625E-2</v>
      </c>
      <c r="H518" s="128">
        <f t="shared" si="46"/>
        <v>4756.713999999999</v>
      </c>
      <c r="I518" s="122">
        <f t="shared" si="47"/>
        <v>-0.11844752656848273</v>
      </c>
      <c r="J518" s="128">
        <f t="shared" si="48"/>
        <v>100.48269690997303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3.5568965517241383E-2</v>
      </c>
      <c r="F519" s="128">
        <f t="shared" si="44"/>
        <v>12.378000000000002</v>
      </c>
      <c r="G519" s="122">
        <f t="shared" si="45"/>
        <v>3.4610000132084699E-2</v>
      </c>
      <c r="H519" s="128">
        <f t="shared" si="46"/>
        <v>5240.5770000000011</v>
      </c>
      <c r="I519" s="122">
        <f t="shared" si="47"/>
        <v>0.33682935780270662</v>
      </c>
      <c r="J519" s="128">
        <f t="shared" si="48"/>
        <v>102.77077544494919</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0.10921839080459771</v>
      </c>
      <c r="F520" s="128">
        <f t="shared" si="44"/>
        <v>38.008000000000003</v>
      </c>
      <c r="G520" s="122">
        <f t="shared" si="45"/>
        <v>0.10553181259823799</v>
      </c>
      <c r="H520" s="128">
        <f t="shared" si="46"/>
        <v>15979.415999999999</v>
      </c>
      <c r="I520" s="122">
        <f t="shared" si="47"/>
        <v>0.30674668606150496</v>
      </c>
      <c r="J520" s="128">
        <f t="shared" si="48"/>
        <v>103.49333354141712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0.30614942528735628</v>
      </c>
      <c r="F521" s="128">
        <f t="shared" ref="F521:F584" si="50">SUMPRODUCT($K$2:$AI$2,$K521:$AI521)</f>
        <v>106.53999999999999</v>
      </c>
      <c r="G521" s="122">
        <f t="shared" ref="G521:G584" si="51">SUMPRODUCT($K$3:$AI$3,$K521:$AI521)/$J$3</f>
        <v>0.28006081839675601</v>
      </c>
      <c r="H521" s="128">
        <f t="shared" ref="H521:H584" si="52">SUMPRODUCT($K$3:$AI$3,$K521:$AI521)</f>
        <v>42406.249000000003</v>
      </c>
      <c r="I521" s="122">
        <f t="shared" ref="I521:I584" si="53">CORREL($K$4:$AI$4,$K521:$AI521)</f>
        <v>0.52691889226894473</v>
      </c>
      <c r="J521" s="128">
        <f t="shared" si="48"/>
        <v>109.31533623301819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0.16158045977011498</v>
      </c>
      <c r="F522" s="128">
        <f t="shared" si="50"/>
        <v>56.230000000000011</v>
      </c>
      <c r="G522" s="122">
        <f t="shared" si="51"/>
        <v>0.15454622964244674</v>
      </c>
      <c r="H522" s="128">
        <f t="shared" si="52"/>
        <v>23401.081000000002</v>
      </c>
      <c r="I522" s="122">
        <f t="shared" si="53"/>
        <v>0.41292161524260812</v>
      </c>
      <c r="J522" s="128">
        <f t="shared" ref="J522:J585" si="54">$E522/$G522*100</f>
        <v>104.55153784336404</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2.5497126436781613E-2</v>
      </c>
      <c r="F523" s="128">
        <f t="shared" si="50"/>
        <v>8.8730000000000011</v>
      </c>
      <c r="G523" s="122">
        <f t="shared" si="51"/>
        <v>2.5607662233023812E-2</v>
      </c>
      <c r="H523" s="128">
        <f t="shared" si="52"/>
        <v>3877.4609999999998</v>
      </c>
      <c r="I523" s="122">
        <f t="shared" si="53"/>
        <v>-0.17125133355736888</v>
      </c>
      <c r="J523" s="128">
        <f t="shared" si="54"/>
        <v>99.568348741730702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1.9922413793103451E-2</v>
      </c>
      <c r="F524" s="128">
        <f t="shared" si="50"/>
        <v>6.9330000000000007</v>
      </c>
      <c r="G524" s="122">
        <f t="shared" si="51"/>
        <v>2.0227945158435588E-2</v>
      </c>
      <c r="H524" s="128">
        <f t="shared" si="52"/>
        <v>3062.875</v>
      </c>
      <c r="I524" s="122">
        <f t="shared" si="53"/>
        <v>-0.21347589348796736</v>
      </c>
      <c r="J524" s="128">
        <f t="shared" si="54"/>
        <v>98.489558069596001</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0.1084770114942529</v>
      </c>
      <c r="F525" s="128">
        <f t="shared" si="50"/>
        <v>37.750000000000007</v>
      </c>
      <c r="G525" s="122">
        <f t="shared" si="51"/>
        <v>0.10780160879155716</v>
      </c>
      <c r="H525" s="128">
        <f t="shared" si="52"/>
        <v>16323.104000000001</v>
      </c>
      <c r="I525" s="122">
        <f t="shared" si="53"/>
        <v>2.4529225645565991E-2</v>
      </c>
      <c r="J525" s="128">
        <f t="shared" si="54"/>
        <v>100.62652376923398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3.7787356321839084E-2</v>
      </c>
      <c r="F526" s="128">
        <f t="shared" si="50"/>
        <v>13.15</v>
      </c>
      <c r="G526" s="122">
        <f t="shared" si="51"/>
        <v>3.566329630559114E-2</v>
      </c>
      <c r="H526" s="128">
        <f t="shared" si="52"/>
        <v>5400.0649999999996</v>
      </c>
      <c r="I526" s="122">
        <f t="shared" si="53"/>
        <v>3.3723810750532629E-2</v>
      </c>
      <c r="J526" s="128">
        <f t="shared" si="54"/>
        <v>105.95587126340573</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1.7910919540229886E-2</v>
      </c>
      <c r="F527" s="128">
        <f t="shared" si="50"/>
        <v>6.2330000000000005</v>
      </c>
      <c r="G527" s="122">
        <f t="shared" si="51"/>
        <v>1.7938626847534642E-2</v>
      </c>
      <c r="H527" s="128">
        <f t="shared" si="52"/>
        <v>2716.2310000000002</v>
      </c>
      <c r="I527" s="122">
        <f t="shared" si="53"/>
        <v>-0.11827571827426543</v>
      </c>
      <c r="J527" s="128">
        <f t="shared" si="54"/>
        <v>99.84554387835675</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6.6548850574712645E-2</v>
      </c>
      <c r="F528" s="128">
        <f t="shared" si="50"/>
        <v>23.159000000000002</v>
      </c>
      <c r="G528" s="122">
        <f t="shared" si="51"/>
        <v>6.6145669603349666E-2</v>
      </c>
      <c r="H528" s="128">
        <f t="shared" si="52"/>
        <v>10015.645</v>
      </c>
      <c r="I528" s="122">
        <f t="shared" si="53"/>
        <v>0.10897760030179983</v>
      </c>
      <c r="J528" s="128">
        <f t="shared" si="54"/>
        <v>100.6095349457957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2.6755747126436788E-2</v>
      </c>
      <c r="F529" s="128">
        <f t="shared" si="50"/>
        <v>9.3110000000000017</v>
      </c>
      <c r="G529" s="122">
        <f t="shared" si="51"/>
        <v>2.6941961986025439E-2</v>
      </c>
      <c r="H529" s="128">
        <f t="shared" si="52"/>
        <v>4079.498</v>
      </c>
      <c r="I529" s="122">
        <f t="shared" si="53"/>
        <v>-0.37580177760842581</v>
      </c>
      <c r="J529" s="128">
        <f t="shared" si="54"/>
        <v>99.308829625380511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5.9727011494252864E-2</v>
      </c>
      <c r="F530" s="128">
        <f t="shared" si="50"/>
        <v>20.784999999999997</v>
      </c>
      <c r="G530" s="122">
        <f t="shared" si="51"/>
        <v>6.1307420518036157E-2</v>
      </c>
      <c r="H530" s="128">
        <f t="shared" si="52"/>
        <v>9283.0469999999987</v>
      </c>
      <c r="I530" s="122">
        <f t="shared" si="53"/>
        <v>-0.28293478611898126</v>
      </c>
      <c r="J530" s="128">
        <f t="shared" si="54"/>
        <v>97.422157039997543</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2.367528735632184E-2</v>
      </c>
      <c r="F531" s="128">
        <f t="shared" si="50"/>
        <v>8.2390000000000008</v>
      </c>
      <c r="G531" s="122">
        <f t="shared" si="51"/>
        <v>2.1789925900487391E-2</v>
      </c>
      <c r="H531" s="128">
        <f t="shared" si="52"/>
        <v>3299.3869999999997</v>
      </c>
      <c r="I531" s="122">
        <f t="shared" si="53"/>
        <v>0.28461883053753656</v>
      </c>
      <c r="J531" s="128">
        <f t="shared" si="54"/>
        <v>108.65244546697737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7.2074712643678165E-2</v>
      </c>
      <c r="F532" s="128">
        <f t="shared" si="50"/>
        <v>25.082000000000001</v>
      </c>
      <c r="G532" s="122">
        <f t="shared" si="51"/>
        <v>7.2994353379386867E-2</v>
      </c>
      <c r="H532" s="128">
        <f t="shared" si="52"/>
        <v>11052.659</v>
      </c>
      <c r="I532" s="122">
        <f t="shared" si="53"/>
        <v>-0.1195994520174524</v>
      </c>
      <c r="J532" s="128">
        <f t="shared" si="54"/>
        <v>98.740120717380847</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0.29541091954022991</v>
      </c>
      <c r="F533" s="128">
        <f t="shared" si="50"/>
        <v>102.80300000000001</v>
      </c>
      <c r="G533" s="122">
        <f t="shared" si="51"/>
        <v>0.29674936269135771</v>
      </c>
      <c r="H533" s="128">
        <f t="shared" si="52"/>
        <v>44933.195</v>
      </c>
      <c r="I533" s="122">
        <f t="shared" si="53"/>
        <v>7.1015094824906158E-2</v>
      </c>
      <c r="J533" s="128">
        <f t="shared" si="54"/>
        <v>99.548965113525824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7.0272988505747119E-2</v>
      </c>
      <c r="F534" s="128">
        <f t="shared" si="50"/>
        <v>24.454999999999998</v>
      </c>
      <c r="G534" s="122">
        <f t="shared" si="51"/>
        <v>6.7588892998190431E-2</v>
      </c>
      <c r="H534" s="128">
        <f t="shared" si="52"/>
        <v>10234.174999999999</v>
      </c>
      <c r="I534" s="122">
        <f t="shared" si="53"/>
        <v>0.19816079094131256</v>
      </c>
      <c r="J534" s="128">
        <f t="shared" si="54"/>
        <v>103.97120797292618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4.0074712643678158E-2</v>
      </c>
      <c r="F535" s="128">
        <f t="shared" si="50"/>
        <v>13.946</v>
      </c>
      <c r="G535" s="122">
        <f t="shared" si="51"/>
        <v>4.0820602570368118E-2</v>
      </c>
      <c r="H535" s="128">
        <f t="shared" si="52"/>
        <v>6180.9739999999993</v>
      </c>
      <c r="I535" s="122">
        <f t="shared" si="53"/>
        <v>-0.23792455861679362</v>
      </c>
      <c r="J535" s="128">
        <f t="shared" si="54"/>
        <v>98.172761106590315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2.8428160919540233E-2</v>
      </c>
      <c r="F536" s="128">
        <f t="shared" si="50"/>
        <v>9.8930000000000007</v>
      </c>
      <c r="G536" s="122">
        <f t="shared" si="51"/>
        <v>2.6796682032519253E-2</v>
      </c>
      <c r="H536" s="128">
        <f t="shared" si="52"/>
        <v>4057.5000000000005</v>
      </c>
      <c r="I536" s="122">
        <f t="shared" si="53"/>
        <v>0.4497050293937413</v>
      </c>
      <c r="J536" s="128">
        <f t="shared" si="54"/>
        <v>106.08836155551306</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2.8712643678160916E-2</v>
      </c>
      <c r="F537" s="128">
        <f t="shared" si="50"/>
        <v>9.9919999999999991</v>
      </c>
      <c r="G537" s="122">
        <f t="shared" si="51"/>
        <v>3.0501868998401776E-2</v>
      </c>
      <c r="H537" s="128">
        <f t="shared" si="52"/>
        <v>4618.5320000000002</v>
      </c>
      <c r="I537" s="122">
        <f t="shared" si="53"/>
        <v>-0.40643211762095521</v>
      </c>
      <c r="J537" s="128">
        <f t="shared" si="54"/>
        <v>94.134046932223697</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0.24084770114942528</v>
      </c>
      <c r="F538" s="128">
        <f t="shared" si="50"/>
        <v>83.814999999999998</v>
      </c>
      <c r="G538" s="122">
        <f t="shared" si="51"/>
        <v>0.2409676392502873</v>
      </c>
      <c r="H538" s="128">
        <f t="shared" si="52"/>
        <v>36486.838000000003</v>
      </c>
      <c r="I538" s="122">
        <f t="shared" si="53"/>
        <v>-8.1558563337710915E-2</v>
      </c>
      <c r="J538" s="128">
        <f t="shared" si="54"/>
        <v>99.950226469730467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0.42172413793103447</v>
      </c>
      <c r="F539" s="128">
        <f t="shared" si="50"/>
        <v>146.76</v>
      </c>
      <c r="G539" s="122">
        <f t="shared" si="51"/>
        <v>0.40878987306661024</v>
      </c>
      <c r="H539" s="128">
        <f t="shared" si="52"/>
        <v>61898.14499999999</v>
      </c>
      <c r="I539" s="122">
        <f t="shared" si="53"/>
        <v>0.41734918963805229</v>
      </c>
      <c r="J539" s="128">
        <f t="shared" si="54"/>
        <v>103.16403749618246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7.2198275862068978E-2</v>
      </c>
      <c r="F540" s="128">
        <f t="shared" si="50"/>
        <v>25.125000000000004</v>
      </c>
      <c r="G540" s="122">
        <f t="shared" si="51"/>
        <v>7.1966318403360235E-2</v>
      </c>
      <c r="H540" s="128">
        <f t="shared" si="52"/>
        <v>10896.996000000001</v>
      </c>
      <c r="I540" s="122">
        <f t="shared" si="53"/>
        <v>4.8246892672637806E-2</v>
      </c>
      <c r="J540" s="128">
        <f t="shared" si="54"/>
        <v>100.32231391553013</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6.3617816091954035E-2</v>
      </c>
      <c r="F541" s="128">
        <f t="shared" si="50"/>
        <v>22.139000000000003</v>
      </c>
      <c r="G541" s="122">
        <f t="shared" si="51"/>
        <v>6.6905618882827686E-2</v>
      </c>
      <c r="H541" s="128">
        <f t="shared" si="52"/>
        <v>10130.715000000002</v>
      </c>
      <c r="I541" s="122">
        <f t="shared" si="53"/>
        <v>-0.62937866437761503</v>
      </c>
      <c r="J541" s="128">
        <f t="shared" si="54"/>
        <v>95.08590930661353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1.0913793103448277E-2</v>
      </c>
      <c r="F542" s="128">
        <f t="shared" si="50"/>
        <v>3.7980000000000005</v>
      </c>
      <c r="G542" s="122">
        <f t="shared" si="51"/>
        <v>1.0986500944405552E-2</v>
      </c>
      <c r="H542" s="128">
        <f t="shared" si="52"/>
        <v>1663.5539999999999</v>
      </c>
      <c r="I542" s="122">
        <f t="shared" si="53"/>
        <v>-0.16239548502785189</v>
      </c>
      <c r="J542" s="128">
        <f t="shared" si="54"/>
        <v>99.338207484574085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3.8267241379310347E-2</v>
      </c>
      <c r="F543" s="128">
        <f t="shared" si="50"/>
        <v>13.317000000000002</v>
      </c>
      <c r="G543" s="122">
        <f t="shared" si="51"/>
        <v>3.7911714591396001E-2</v>
      </c>
      <c r="H543" s="128">
        <f t="shared" si="52"/>
        <v>5740.5159999999996</v>
      </c>
      <c r="I543" s="122">
        <f t="shared" si="53"/>
        <v>-0.10071644209798598</v>
      </c>
      <c r="J543" s="128">
        <f t="shared" si="54"/>
        <v>100.93777554443564</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4.5152298850574715E-2</v>
      </c>
      <c r="F544" s="128">
        <f t="shared" si="50"/>
        <v>15.713000000000001</v>
      </c>
      <c r="G544" s="122">
        <f t="shared" si="51"/>
        <v>4.4521661889603617E-2</v>
      </c>
      <c r="H544" s="128">
        <f t="shared" si="52"/>
        <v>6741.3810000000003</v>
      </c>
      <c r="I544" s="122">
        <f t="shared" si="53"/>
        <v>9.4688183698400111E-2</v>
      </c>
      <c r="J544" s="128">
        <f t="shared" si="54"/>
        <v>101.41647219399587</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2.5870689655172415E-2</v>
      </c>
      <c r="F545" s="128">
        <f t="shared" si="50"/>
        <v>9.0030000000000001</v>
      </c>
      <c r="G545" s="122">
        <f t="shared" si="51"/>
        <v>2.5374143100556079E-2</v>
      </c>
      <c r="H545" s="128">
        <f t="shared" si="52"/>
        <v>3842.1020000000003</v>
      </c>
      <c r="I545" s="122">
        <f t="shared" si="53"/>
        <v>2.0276567646857112E-2</v>
      </c>
      <c r="J545" s="128">
        <f t="shared" si="54"/>
        <v>101.95689979617659</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1.225E-2</v>
      </c>
      <c r="F546" s="128">
        <f t="shared" si="50"/>
        <v>4.2629999999999999</v>
      </c>
      <c r="G546" s="122">
        <f t="shared" si="51"/>
        <v>1.2772094466972223E-2</v>
      </c>
      <c r="H546" s="128">
        <f t="shared" si="52"/>
        <v>1933.925</v>
      </c>
      <c r="I546" s="122">
        <f t="shared" si="53"/>
        <v>-0.38383250716612632</v>
      </c>
      <c r="J546" s="128">
        <f t="shared" si="54"/>
        <v>95.912225137996572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7.7456896551724136E-2</v>
      </c>
      <c r="F547" s="128">
        <f t="shared" si="50"/>
        <v>26.954999999999998</v>
      </c>
      <c r="G547" s="122">
        <f t="shared" si="51"/>
        <v>7.8557588926019342E-2</v>
      </c>
      <c r="H547" s="128">
        <f t="shared" si="52"/>
        <v>11895.032999999998</v>
      </c>
      <c r="I547" s="122">
        <f t="shared" si="53"/>
        <v>-0.24219782714884749</v>
      </c>
      <c r="J547" s="128">
        <f t="shared" si="54"/>
        <v>98.598872000346432</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5.2422413793103445E-2</v>
      </c>
      <c r="F548" s="128">
        <f t="shared" si="50"/>
        <v>18.242999999999999</v>
      </c>
      <c r="G548" s="122">
        <f t="shared" si="51"/>
        <v>5.280642327860624E-2</v>
      </c>
      <c r="H548" s="128">
        <f t="shared" si="52"/>
        <v>7995.8429999999998</v>
      </c>
      <c r="I548" s="122">
        <f t="shared" si="53"/>
        <v>-0.1918409572757224</v>
      </c>
      <c r="J548" s="128">
        <f t="shared" si="54"/>
        <v>99.272797774095096</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2.2795977011494255E-2</v>
      </c>
      <c r="F549" s="128">
        <f t="shared" si="50"/>
        <v>7.9330000000000007</v>
      </c>
      <c r="G549" s="122">
        <f t="shared" si="51"/>
        <v>2.061562033575929E-2</v>
      </c>
      <c r="H549" s="128">
        <f t="shared" si="52"/>
        <v>3121.576</v>
      </c>
      <c r="I549" s="122">
        <f t="shared" si="53"/>
        <v>0.16057649927718959</v>
      </c>
      <c r="J549" s="128">
        <f t="shared" si="54"/>
        <v>110.57623607839236</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9.6643678160919552E-2</v>
      </c>
      <c r="F550" s="128">
        <f t="shared" si="50"/>
        <v>33.632000000000005</v>
      </c>
      <c r="G550" s="122">
        <f t="shared" si="51"/>
        <v>8.2830310795281942E-2</v>
      </c>
      <c r="H550" s="128">
        <f t="shared" si="52"/>
        <v>12542.000000000002</v>
      </c>
      <c r="I550" s="122">
        <f t="shared" si="53"/>
        <v>0.25677868096167672</v>
      </c>
      <c r="J550" s="128">
        <f t="shared" si="54"/>
        <v>116.67670594618176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0.10036781609195404</v>
      </c>
      <c r="F551" s="128">
        <f t="shared" si="50"/>
        <v>34.928000000000004</v>
      </c>
      <c r="G551" s="122">
        <f t="shared" si="51"/>
        <v>0.11109638220026682</v>
      </c>
      <c r="H551" s="128">
        <f t="shared" si="52"/>
        <v>16821.992000000002</v>
      </c>
      <c r="I551" s="122">
        <f t="shared" si="53"/>
        <v>-0.55695773287121864</v>
      </c>
      <c r="J551" s="128">
        <f t="shared" si="54"/>
        <v>90.343010370064945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2.9893678160919541E-2</v>
      </c>
      <c r="F552" s="128">
        <f t="shared" si="50"/>
        <v>10.403</v>
      </c>
      <c r="G552" s="122">
        <f t="shared" si="51"/>
        <v>2.9632315840917196E-2</v>
      </c>
      <c r="H552" s="128">
        <f t="shared" si="52"/>
        <v>4486.866</v>
      </c>
      <c r="I552" s="122">
        <f t="shared" si="53"/>
        <v>-3.1884288257756882E-2</v>
      </c>
      <c r="J552" s="128">
        <f t="shared" si="54"/>
        <v>100.88201786659363</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0.13055459770114941</v>
      </c>
      <c r="F553" s="128">
        <f t="shared" si="50"/>
        <v>45.432999999999993</v>
      </c>
      <c r="G553" s="122">
        <f t="shared" si="51"/>
        <v>0.11859768323448996</v>
      </c>
      <c r="H553" s="128">
        <f t="shared" si="52"/>
        <v>17957.824000000001</v>
      </c>
      <c r="I553" s="122">
        <f t="shared" si="53"/>
        <v>0.50694655881001149</v>
      </c>
      <c r="J553" s="128">
        <f t="shared" si="54"/>
        <v>110.08191234479546</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8.9005747126436774E-2</v>
      </c>
      <c r="F554" s="128">
        <f t="shared" si="50"/>
        <v>30.973999999999997</v>
      </c>
      <c r="G554" s="122">
        <f t="shared" si="51"/>
        <v>8.3435212458228228E-2</v>
      </c>
      <c r="H554" s="128">
        <f t="shared" si="52"/>
        <v>12633.593000000001</v>
      </c>
      <c r="I554" s="122">
        <f t="shared" si="53"/>
        <v>0.29231970125866047</v>
      </c>
      <c r="J554" s="128">
        <f t="shared" si="54"/>
        <v>106.67647927545872</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0.17641666666666667</v>
      </c>
      <c r="F555" s="128">
        <f t="shared" si="50"/>
        <v>61.393000000000001</v>
      </c>
      <c r="G555" s="122">
        <f t="shared" si="51"/>
        <v>0.16737982934657705</v>
      </c>
      <c r="H555" s="128">
        <f t="shared" si="52"/>
        <v>25344.319000000003</v>
      </c>
      <c r="I555" s="122">
        <f t="shared" si="53"/>
        <v>0.47282886427175264</v>
      </c>
      <c r="J555" s="128">
        <f t="shared" si="54"/>
        <v>105.39900019934774</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8.0790229885057477E-2</v>
      </c>
      <c r="F556" s="128">
        <f t="shared" si="50"/>
        <v>28.115000000000002</v>
      </c>
      <c r="G556" s="122">
        <f t="shared" si="51"/>
        <v>7.6255986738696838E-2</v>
      </c>
      <c r="H556" s="128">
        <f t="shared" si="52"/>
        <v>11546.528999999999</v>
      </c>
      <c r="I556" s="122">
        <f t="shared" si="53"/>
        <v>0.47384259040957721</v>
      </c>
      <c r="J556" s="128">
        <f t="shared" si="54"/>
        <v>105.94608153442159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3.2830459770114936E-2</v>
      </c>
      <c r="F557" s="128">
        <f t="shared" si="50"/>
        <v>11.424999999999999</v>
      </c>
      <c r="G557" s="122">
        <f t="shared" si="51"/>
        <v>3.3353247302170153E-2</v>
      </c>
      <c r="H557" s="128">
        <f t="shared" si="52"/>
        <v>5050.2820000000002</v>
      </c>
      <c r="I557" s="122">
        <f t="shared" si="53"/>
        <v>-0.28532035177287757</v>
      </c>
      <c r="J557" s="128">
        <f t="shared" si="54"/>
        <v>98.432573814120943</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2.0077586206896553E-2</v>
      </c>
      <c r="F558" s="128">
        <f t="shared" si="50"/>
        <v>6.9870000000000001</v>
      </c>
      <c r="G558" s="122">
        <f t="shared" si="51"/>
        <v>1.957271922756872E-2</v>
      </c>
      <c r="H558" s="128">
        <f t="shared" si="52"/>
        <v>2963.6620000000003</v>
      </c>
      <c r="I558" s="122">
        <f t="shared" si="53"/>
        <v>0.13323308673760903</v>
      </c>
      <c r="J558" s="128">
        <f t="shared" si="54"/>
        <v>102.57944219940944</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0.10618103448275862</v>
      </c>
      <c r="F559" s="128">
        <f t="shared" si="50"/>
        <v>36.951000000000001</v>
      </c>
      <c r="G559" s="122">
        <f t="shared" si="51"/>
        <v>0.10698247896551268</v>
      </c>
      <c r="H559" s="128">
        <f t="shared" si="52"/>
        <v>16199.072999999999</v>
      </c>
      <c r="I559" s="122">
        <f t="shared" si="53"/>
        <v>3.5553343079468405E-2</v>
      </c>
      <c r="J559" s="128">
        <f t="shared" si="54"/>
        <v>99.250863795171156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5.743390804597702E-2</v>
      </c>
      <c r="F560" s="128">
        <f t="shared" si="50"/>
        <v>19.987000000000002</v>
      </c>
      <c r="G560" s="122">
        <f t="shared" si="51"/>
        <v>5.4529322801780508E-2</v>
      </c>
      <c r="H560" s="128">
        <f t="shared" si="52"/>
        <v>8256.7210000000014</v>
      </c>
      <c r="I560" s="122">
        <f t="shared" si="53"/>
        <v>0.13769365168602052</v>
      </c>
      <c r="J560" s="128">
        <f t="shared" si="54"/>
        <v>105.32664829665126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1.4916666666666663E-2</v>
      </c>
      <c r="F561" s="128">
        <f t="shared" si="50"/>
        <v>5.1909999999999989</v>
      </c>
      <c r="G561" s="122">
        <f t="shared" si="51"/>
        <v>1.5045813575664715E-2</v>
      </c>
      <c r="H561" s="128">
        <f t="shared" si="52"/>
        <v>2278.2069999999999</v>
      </c>
      <c r="I561" s="122">
        <f t="shared" si="53"/>
        <v>-0.16628660169754031</v>
      </c>
      <c r="J561" s="128">
        <f t="shared" si="54"/>
        <v>99.141642235904499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6.2758620689655181E-2</v>
      </c>
      <c r="F562" s="128">
        <f t="shared" si="50"/>
        <v>21.840000000000003</v>
      </c>
      <c r="G562" s="122">
        <f t="shared" si="51"/>
        <v>6.4216308497008295E-2</v>
      </c>
      <c r="H562" s="128">
        <f t="shared" si="52"/>
        <v>9723.505000000001</v>
      </c>
      <c r="I562" s="122">
        <f t="shared" si="53"/>
        <v>-0.62417896887795976</v>
      </c>
      <c r="J562" s="128">
        <f t="shared" si="54"/>
        <v>97.730034875142309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4.587931034482759E-2</v>
      </c>
      <c r="F563" s="128">
        <f t="shared" si="50"/>
        <v>15.966000000000001</v>
      </c>
      <c r="G563" s="122">
        <f t="shared" si="51"/>
        <v>4.5025366865233979E-2</v>
      </c>
      <c r="H563" s="128">
        <f t="shared" si="52"/>
        <v>6817.6509999999989</v>
      </c>
      <c r="I563" s="122">
        <f t="shared" si="53"/>
        <v>0.21317315088840619</v>
      </c>
      <c r="J563" s="128">
        <f t="shared" si="54"/>
        <v>101.89658305761186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5.7497126436781613E-2</v>
      </c>
      <c r="F564" s="128">
        <f t="shared" si="50"/>
        <v>20.009</v>
      </c>
      <c r="G564" s="122">
        <f t="shared" si="51"/>
        <v>5.7694778692097354E-2</v>
      </c>
      <c r="H564" s="128">
        <f t="shared" si="52"/>
        <v>8736.0279999999966</v>
      </c>
      <c r="I564" s="122">
        <f t="shared" si="53"/>
        <v>-0.20194500720462819</v>
      </c>
      <c r="J564" s="128">
        <f t="shared" si="54"/>
        <v>99.657417430491307</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3.7425287356321835E-2</v>
      </c>
      <c r="F565" s="128">
        <f t="shared" si="50"/>
        <v>13.023999999999999</v>
      </c>
      <c r="G565" s="122">
        <f t="shared" si="51"/>
        <v>3.5712128016484178E-2</v>
      </c>
      <c r="H565" s="128">
        <f t="shared" si="52"/>
        <v>5407.4590000000007</v>
      </c>
      <c r="I565" s="122">
        <f t="shared" si="53"/>
        <v>0.45717734818483607</v>
      </c>
      <c r="J565" s="128">
        <f t="shared" si="54"/>
        <v>104.79713597309824</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1.8178160919540227E-2</v>
      </c>
      <c r="F566" s="128">
        <f t="shared" si="50"/>
        <v>6.3259999999999996</v>
      </c>
      <c r="G566" s="122">
        <f t="shared" si="51"/>
        <v>1.8600450408802125E-2</v>
      </c>
      <c r="H566" s="128">
        <f t="shared" si="52"/>
        <v>2816.4430000000002</v>
      </c>
      <c r="I566" s="122">
        <f t="shared" si="53"/>
        <v>-0.19574346495977538</v>
      </c>
      <c r="J566" s="128">
        <f t="shared" si="54"/>
        <v>97.729681378779617</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9.2738505747126429E-2</v>
      </c>
      <c r="F567" s="128">
        <f t="shared" si="50"/>
        <v>32.272999999999996</v>
      </c>
      <c r="G567" s="122">
        <f t="shared" si="51"/>
        <v>8.1072534308998939E-2</v>
      </c>
      <c r="H567" s="128">
        <f t="shared" si="52"/>
        <v>12275.841</v>
      </c>
      <c r="I567" s="122">
        <f t="shared" si="53"/>
        <v>0.60960501298113745</v>
      </c>
      <c r="J567" s="128">
        <f t="shared" si="54"/>
        <v>114.38954824535759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7.1778735632183913E-2</v>
      </c>
      <c r="F568" s="128">
        <f t="shared" si="50"/>
        <v>24.978999999999999</v>
      </c>
      <c r="G568" s="122">
        <f t="shared" si="51"/>
        <v>6.8841841788955083E-2</v>
      </c>
      <c r="H568" s="128">
        <f t="shared" si="52"/>
        <v>10423.894</v>
      </c>
      <c r="I568" s="122">
        <f t="shared" si="53"/>
        <v>0.32702290969397801</v>
      </c>
      <c r="J568" s="128">
        <f t="shared" si="54"/>
        <v>104.26614652791004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2.0068965517241379E-2</v>
      </c>
      <c r="F569" s="128">
        <f t="shared" si="50"/>
        <v>6.984</v>
      </c>
      <c r="G569" s="122">
        <f t="shared" si="51"/>
        <v>1.9842218230329289E-2</v>
      </c>
      <c r="H569" s="128">
        <f t="shared" si="52"/>
        <v>3004.4690000000001</v>
      </c>
      <c r="I569" s="122">
        <f t="shared" si="53"/>
        <v>-0.13301954406874048</v>
      </c>
      <c r="J569" s="128">
        <f t="shared" si="54"/>
        <v>101.14275170386698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8.6795977011494233E-2</v>
      </c>
      <c r="F570" s="128">
        <f t="shared" si="50"/>
        <v>30.204999999999995</v>
      </c>
      <c r="G570" s="122">
        <f t="shared" si="51"/>
        <v>8.6944015902996982E-2</v>
      </c>
      <c r="H570" s="128">
        <f t="shared" si="52"/>
        <v>13164.888999999997</v>
      </c>
      <c r="I570" s="122">
        <f t="shared" si="53"/>
        <v>-2.3043044118867272E-2</v>
      </c>
      <c r="J570" s="128">
        <f t="shared" si="54"/>
        <v>99.829730787144783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9.264080459770116E-2</v>
      </c>
      <c r="F571" s="128">
        <f t="shared" si="50"/>
        <v>32.239000000000004</v>
      </c>
      <c r="G571" s="122">
        <f t="shared" si="51"/>
        <v>9.2791695835369628E-2</v>
      </c>
      <c r="H571" s="128">
        <f t="shared" si="52"/>
        <v>14050.332999999999</v>
      </c>
      <c r="I571" s="122">
        <f t="shared" si="53"/>
        <v>1.7773880724321893E-2</v>
      </c>
      <c r="J571" s="128">
        <f t="shared" si="54"/>
        <v>99.837387132210438</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2.8784482758620694E-2</v>
      </c>
      <c r="F572" s="128">
        <f t="shared" si="50"/>
        <v>10.017000000000001</v>
      </c>
      <c r="G572" s="122">
        <f t="shared" si="51"/>
        <v>2.8300406820853524E-2</v>
      </c>
      <c r="H572" s="128">
        <f t="shared" si="52"/>
        <v>4285.1909999999989</v>
      </c>
      <c r="I572" s="122">
        <f t="shared" si="53"/>
        <v>-0.1487929566813842</v>
      </c>
      <c r="J572" s="128">
        <f t="shared" si="54"/>
        <v>101.71049109234174</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0.1777183908045977</v>
      </c>
      <c r="F573" s="128">
        <f t="shared" si="50"/>
        <v>61.845999999999997</v>
      </c>
      <c r="G573" s="122">
        <f t="shared" si="51"/>
        <v>0.17416239152544613</v>
      </c>
      <c r="H573" s="128">
        <f t="shared" si="52"/>
        <v>26371.321000000004</v>
      </c>
      <c r="I573" s="122">
        <f t="shared" si="53"/>
        <v>3.7120827814967818E-2</v>
      </c>
      <c r="J573" s="128">
        <f t="shared" si="54"/>
        <v>102.04177219203608</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0.14732471264367816</v>
      </c>
      <c r="F574" s="128">
        <f t="shared" si="50"/>
        <v>51.269000000000005</v>
      </c>
      <c r="G574" s="122">
        <f t="shared" si="51"/>
        <v>0.14784542788836202</v>
      </c>
      <c r="H574" s="128">
        <f t="shared" si="52"/>
        <v>22386.458999999999</v>
      </c>
      <c r="I574" s="122">
        <f t="shared" si="53"/>
        <v>-5.898082676573746E-2</v>
      </c>
      <c r="J574" s="128">
        <f t="shared" si="54"/>
        <v>99.647797532787379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3.4724137931034481E-2</v>
      </c>
      <c r="F575" s="128">
        <f t="shared" si="50"/>
        <v>12.084</v>
      </c>
      <c r="G575" s="122">
        <f t="shared" si="51"/>
        <v>3.4693352177416169E-2</v>
      </c>
      <c r="H575" s="128">
        <f t="shared" si="52"/>
        <v>5253.1980000000012</v>
      </c>
      <c r="I575" s="122">
        <f t="shared" si="53"/>
        <v>-4.114744226539551E-2</v>
      </c>
      <c r="J575" s="128">
        <f t="shared" si="54"/>
        <v>100.08873675123948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3.3298850574712643E-2</v>
      </c>
      <c r="F576" s="128">
        <f t="shared" si="50"/>
        <v>11.588000000000001</v>
      </c>
      <c r="G576" s="122">
        <f t="shared" si="51"/>
        <v>3.3178512462190758E-2</v>
      </c>
      <c r="H576" s="128">
        <f t="shared" si="52"/>
        <v>5023.8240000000005</v>
      </c>
      <c r="I576" s="122">
        <f t="shared" si="53"/>
        <v>-0.17915851202246288</v>
      </c>
      <c r="J576" s="128">
        <f t="shared" si="54"/>
        <v>100.36269893853445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3.1143678160919543E-2</v>
      </c>
      <c r="F577" s="128">
        <f t="shared" si="50"/>
        <v>10.838000000000001</v>
      </c>
      <c r="G577" s="122">
        <f t="shared" si="51"/>
        <v>3.0806753490338006E-2</v>
      </c>
      <c r="H577" s="128">
        <f t="shared" si="52"/>
        <v>4664.6970000000001</v>
      </c>
      <c r="I577" s="122">
        <f t="shared" si="53"/>
        <v>3.9847723002993003E-3</v>
      </c>
      <c r="J577" s="128">
        <f t="shared" si="54"/>
        <v>101.09367145969213</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0.11522701149425288</v>
      </c>
      <c r="F578" s="128">
        <f t="shared" si="50"/>
        <v>40.099000000000004</v>
      </c>
      <c r="G578" s="122">
        <f t="shared" si="51"/>
        <v>0.10763804171234596</v>
      </c>
      <c r="H578" s="128">
        <f t="shared" si="52"/>
        <v>16298.337000000001</v>
      </c>
      <c r="I578" s="122">
        <f t="shared" si="53"/>
        <v>0.5465224299979351</v>
      </c>
      <c r="J578" s="128">
        <f t="shared" si="54"/>
        <v>107.05045322376621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3.4620689655172412E-2</v>
      </c>
      <c r="F579" s="128">
        <f t="shared" si="50"/>
        <v>12.048</v>
      </c>
      <c r="G579" s="122">
        <f t="shared" si="51"/>
        <v>3.4737600549472315E-2</v>
      </c>
      <c r="H579" s="128">
        <f t="shared" si="52"/>
        <v>5259.8979999999992</v>
      </c>
      <c r="I579" s="122">
        <f t="shared" si="53"/>
        <v>-0.15607483321093363</v>
      </c>
      <c r="J579" s="128">
        <f t="shared" si="54"/>
        <v>99.663445682918137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2.8270114942528735E-2</v>
      </c>
      <c r="F580" s="128">
        <f t="shared" si="50"/>
        <v>9.8379999999999992</v>
      </c>
      <c r="G580" s="122">
        <f t="shared" si="51"/>
        <v>2.8116941182686327E-2</v>
      </c>
      <c r="H580" s="128">
        <f t="shared" si="52"/>
        <v>4257.4109999999982</v>
      </c>
      <c r="I580" s="122">
        <f t="shared" si="53"/>
        <v>0.14543271779148603</v>
      </c>
      <c r="J580" s="128">
        <f t="shared" si="54"/>
        <v>100.54477390996119</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3.0215517241379313E-2</v>
      </c>
      <c r="F581" s="128">
        <f t="shared" si="50"/>
        <v>10.515000000000001</v>
      </c>
      <c r="G581" s="122">
        <f t="shared" si="51"/>
        <v>2.9114801410664512E-2</v>
      </c>
      <c r="H581" s="128">
        <f t="shared" si="52"/>
        <v>4408.5049999999992</v>
      </c>
      <c r="I581" s="122">
        <f t="shared" si="53"/>
        <v>9.5375738540772158E-3</v>
      </c>
      <c r="J581" s="128">
        <f t="shared" si="54"/>
        <v>103.78060566235435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3.2896551724137933E-2</v>
      </c>
      <c r="F582" s="128">
        <f t="shared" si="50"/>
        <v>11.448</v>
      </c>
      <c r="G582" s="122">
        <f t="shared" si="51"/>
        <v>3.5793056307704497E-2</v>
      </c>
      <c r="H582" s="128">
        <f t="shared" si="52"/>
        <v>5419.7129999999997</v>
      </c>
      <c r="I582" s="122">
        <f t="shared" si="53"/>
        <v>-0.52972250793410358</v>
      </c>
      <c r="J582" s="128">
        <f t="shared" si="54"/>
        <v>91.907635495929725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1.4270114942528736E-2</v>
      </c>
      <c r="F583" s="128">
        <f t="shared" si="50"/>
        <v>4.9660000000000002</v>
      </c>
      <c r="G583" s="122">
        <f t="shared" si="51"/>
        <v>1.3656791134475425E-2</v>
      </c>
      <c r="H583" s="128">
        <f t="shared" si="52"/>
        <v>2067.884</v>
      </c>
      <c r="I583" s="122">
        <f t="shared" si="53"/>
        <v>-0.14986445172181731</v>
      </c>
      <c r="J583" s="128">
        <f t="shared" si="54"/>
        <v>104.49098036291282</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1.1255747126436783E-2</v>
      </c>
      <c r="F584" s="128">
        <f t="shared" si="50"/>
        <v>3.9170000000000003</v>
      </c>
      <c r="G584" s="122">
        <f t="shared" si="51"/>
        <v>1.105894279411959E-2</v>
      </c>
      <c r="H584" s="128">
        <f t="shared" si="52"/>
        <v>1674.5230000000001</v>
      </c>
      <c r="I584" s="122">
        <f t="shared" si="53"/>
        <v>-0.12876222089169589</v>
      </c>
      <c r="J584" s="128">
        <f t="shared" si="54"/>
        <v>101.77959445112457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2.3284482758620689E-2</v>
      </c>
      <c r="F585" s="128">
        <f t="shared" ref="F585:F648" si="56">SUMPRODUCT($K$2:$AI$2,$K585:$AI585)</f>
        <v>8.1029999999999998</v>
      </c>
      <c r="G585" s="122">
        <f t="shared" ref="G585:G648" si="57">SUMPRODUCT($K$3:$AI$3,$K585:$AI585)/$J$3</f>
        <v>2.3562991189950994E-2</v>
      </c>
      <c r="H585" s="128">
        <f t="shared" ref="H585:H648" si="58">SUMPRODUCT($K$3:$AI$3,$K585:$AI585)</f>
        <v>3567.8609999999999</v>
      </c>
      <c r="I585" s="122">
        <f t="shared" ref="I585:I648" si="59">CORREL($K$4:$AI$4,$K585:$AI585)</f>
        <v>-0.26623329465008172</v>
      </c>
      <c r="J585" s="128">
        <f t="shared" si="54"/>
        <v>98.818025992179287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0.1893735632183908</v>
      </c>
      <c r="F586" s="128">
        <f t="shared" si="56"/>
        <v>65.902000000000001</v>
      </c>
      <c r="G586" s="122">
        <f t="shared" si="57"/>
        <v>0.18203613837192409</v>
      </c>
      <c r="H586" s="128">
        <f t="shared" si="58"/>
        <v>27563.548000000003</v>
      </c>
      <c r="I586" s="122">
        <f t="shared" si="59"/>
        <v>0.20885716512435656</v>
      </c>
      <c r="J586" s="128">
        <f t="shared" ref="J586:J649" si="60">$E586/$G586*100</f>
        <v>104.03075175736556</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2.5563218390804599E-2</v>
      </c>
      <c r="F587" s="128">
        <f t="shared" si="56"/>
        <v>8.8960000000000008</v>
      </c>
      <c r="G587" s="122">
        <f t="shared" si="57"/>
        <v>2.5864936797474539E-2</v>
      </c>
      <c r="H587" s="128">
        <f t="shared" si="58"/>
        <v>3916.4169999999999</v>
      </c>
      <c r="I587" s="122">
        <f t="shared" si="59"/>
        <v>-0.22307682051339922</v>
      </c>
      <c r="J587" s="128">
        <f t="shared" si="60"/>
        <v>98.833484848494209</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6.9709770114942546E-2</v>
      </c>
      <c r="F588" s="128">
        <f t="shared" si="56"/>
        <v>24.259000000000004</v>
      </c>
      <c r="G588" s="122">
        <f t="shared" si="57"/>
        <v>6.9562059992867423E-2</v>
      </c>
      <c r="H588" s="128">
        <f t="shared" si="58"/>
        <v>10532.948</v>
      </c>
      <c r="I588" s="122">
        <f t="shared" si="59"/>
        <v>-0.12565897971481282</v>
      </c>
      <c r="J588" s="128">
        <f t="shared" si="60"/>
        <v>100.21234293821988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4.4201149425287356E-2</v>
      </c>
      <c r="F589" s="128">
        <f t="shared" si="56"/>
        <v>15.382</v>
      </c>
      <c r="G589" s="122">
        <f t="shared" si="57"/>
        <v>4.4432623598251196E-2</v>
      </c>
      <c r="H589" s="128">
        <f t="shared" si="58"/>
        <v>6727.8989999999994</v>
      </c>
      <c r="I589" s="122">
        <f t="shared" si="59"/>
        <v>-9.8301018055015274E-2</v>
      </c>
      <c r="J589" s="128">
        <f t="shared" si="60"/>
        <v>99.47904455281153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0.38065804597701147</v>
      </c>
      <c r="F590" s="128">
        <f t="shared" si="56"/>
        <v>132.46899999999999</v>
      </c>
      <c r="G590" s="122">
        <f t="shared" si="57"/>
        <v>0.386952363655576</v>
      </c>
      <c r="H590" s="128">
        <f t="shared" si="58"/>
        <v>58591.553000000007</v>
      </c>
      <c r="I590" s="122">
        <f t="shared" si="59"/>
        <v>0.14826044039124131</v>
      </c>
      <c r="J590" s="128">
        <f t="shared" si="60"/>
        <v>98.373361098223683</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0.37322126436781611</v>
      </c>
      <c r="F591" s="128">
        <f t="shared" si="56"/>
        <v>129.881</v>
      </c>
      <c r="G591" s="122">
        <f t="shared" si="57"/>
        <v>0.41174836545192778</v>
      </c>
      <c r="H591" s="128">
        <f t="shared" si="58"/>
        <v>62346.114000000001</v>
      </c>
      <c r="I591" s="122">
        <f t="shared" si="59"/>
        <v>-0.44975332876452001</v>
      </c>
      <c r="J591" s="128">
        <f t="shared" si="60"/>
        <v>90.643046987733626</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0.2609942528735632</v>
      </c>
      <c r="F592" s="128">
        <f t="shared" si="56"/>
        <v>90.825999999999993</v>
      </c>
      <c r="G592" s="122">
        <f t="shared" si="57"/>
        <v>0.24511364566960336</v>
      </c>
      <c r="H592" s="128">
        <f t="shared" si="58"/>
        <v>37114.618000000002</v>
      </c>
      <c r="I592" s="122">
        <f t="shared" si="59"/>
        <v>0.52011816618595164</v>
      </c>
      <c r="J592" s="128">
        <f t="shared" si="60"/>
        <v>106.4788752011652</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0.29975000000000002</v>
      </c>
      <c r="F593" s="128">
        <f t="shared" si="56"/>
        <v>104.313</v>
      </c>
      <c r="G593" s="122">
        <f t="shared" si="57"/>
        <v>0.30413697182633509</v>
      </c>
      <c r="H593" s="128">
        <f t="shared" si="58"/>
        <v>46051.812000000005</v>
      </c>
      <c r="I593" s="122">
        <f t="shared" si="59"/>
        <v>-0.17953810007674995</v>
      </c>
      <c r="J593" s="128">
        <f t="shared" si="60"/>
        <v>98.557567072496511</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0.27510344827586208</v>
      </c>
      <c r="F594" s="128">
        <f t="shared" si="56"/>
        <v>95.736000000000004</v>
      </c>
      <c r="G594" s="122">
        <f t="shared" si="57"/>
        <v>0.23261600998560281</v>
      </c>
      <c r="H594" s="128">
        <f t="shared" si="58"/>
        <v>35222.251000000004</v>
      </c>
      <c r="I594" s="122">
        <f t="shared" si="59"/>
        <v>0.4770501035639545</v>
      </c>
      <c r="J594" s="128">
        <f t="shared" si="60"/>
        <v>118.26505333527513</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0.3325316091954022</v>
      </c>
      <c r="F595" s="128">
        <f t="shared" si="56"/>
        <v>115.72099999999998</v>
      </c>
      <c r="G595" s="122">
        <f t="shared" si="57"/>
        <v>0.33874606057404011</v>
      </c>
      <c r="H595" s="128">
        <f t="shared" si="58"/>
        <v>51292.251000000004</v>
      </c>
      <c r="I595" s="122">
        <f t="shared" si="59"/>
        <v>2.7272800117791235E-2</v>
      </c>
      <c r="J595" s="128">
        <f t="shared" si="60"/>
        <v>98.165454273296376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0.48018390804597688</v>
      </c>
      <c r="F596" s="128">
        <f t="shared" si="56"/>
        <v>167.10399999999996</v>
      </c>
      <c r="G596" s="122">
        <f t="shared" si="57"/>
        <v>0.43661803088140116</v>
      </c>
      <c r="H596" s="128">
        <f t="shared" si="58"/>
        <v>66111.828999999998</v>
      </c>
      <c r="I596" s="122">
        <f t="shared" si="59"/>
        <v>0.25508892614850825</v>
      </c>
      <c r="J596" s="128">
        <f t="shared" si="60"/>
        <v>109.97802978420961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0.63051724137931042</v>
      </c>
      <c r="F597" s="128">
        <f t="shared" si="56"/>
        <v>219.42000000000002</v>
      </c>
      <c r="G597" s="122">
        <f t="shared" si="57"/>
        <v>0.6110679575743968</v>
      </c>
      <c r="H597" s="128">
        <f t="shared" si="58"/>
        <v>92526.688000000009</v>
      </c>
      <c r="I597" s="122">
        <f t="shared" si="59"/>
        <v>0.28067628918621501</v>
      </c>
      <c r="J597" s="128">
        <f t="shared" si="60"/>
        <v>103.18283483266191</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0.22127011494252877</v>
      </c>
      <c r="F598" s="128">
        <f t="shared" si="56"/>
        <v>77.00200000000001</v>
      </c>
      <c r="G598" s="122">
        <f t="shared" si="57"/>
        <v>0.16167178274709743</v>
      </c>
      <c r="H598" s="128">
        <f t="shared" si="58"/>
        <v>24480.017999999996</v>
      </c>
      <c r="I598" s="122">
        <f t="shared" si="59"/>
        <v>0.41342997321087188</v>
      </c>
      <c r="J598" s="128">
        <f t="shared" si="60"/>
        <v>136.86378116375494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7.7169540229885064E-2</v>
      </c>
      <c r="F599" s="128">
        <f t="shared" si="56"/>
        <v>26.855000000000004</v>
      </c>
      <c r="G599" s="122">
        <f t="shared" si="57"/>
        <v>9.537506108917039E-2</v>
      </c>
      <c r="H599" s="128">
        <f t="shared" si="58"/>
        <v>14441.501000000002</v>
      </c>
      <c r="I599" s="122">
        <f t="shared" si="59"/>
        <v>-0.41908295195213918</v>
      </c>
      <c r="J599" s="128">
        <f t="shared" si="60"/>
        <v>80.911654837878245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2.9293103448275865E-2</v>
      </c>
      <c r="F600" s="128">
        <f t="shared" si="56"/>
        <v>10.194000000000001</v>
      </c>
      <c r="G600" s="122">
        <f t="shared" si="57"/>
        <v>3.7324003751205287E-2</v>
      </c>
      <c r="H600" s="128">
        <f t="shared" si="58"/>
        <v>5651.5260000000017</v>
      </c>
      <c r="I600" s="122">
        <f t="shared" si="59"/>
        <v>-0.49731418071626221</v>
      </c>
      <c r="J600" s="128">
        <f t="shared" si="60"/>
        <v>78.483282885561053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6.281609195402299E-3</v>
      </c>
      <c r="F601" s="128">
        <f t="shared" si="56"/>
        <v>2.1859999999999999</v>
      </c>
      <c r="G601" s="122">
        <f t="shared" si="57"/>
        <v>8.6379360445917892E-3</v>
      </c>
      <c r="H601" s="128">
        <f t="shared" si="58"/>
        <v>1307.9389999999996</v>
      </c>
      <c r="I601" s="122">
        <f t="shared" si="59"/>
        <v>-0.28966904744931005</v>
      </c>
      <c r="J601" s="128">
        <f t="shared" si="60"/>
        <v>72.721182039026715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1.3137931034482759E-2</v>
      </c>
      <c r="F602" s="128">
        <f t="shared" si="56"/>
        <v>4.5720000000000001</v>
      </c>
      <c r="G602" s="122">
        <f t="shared" si="57"/>
        <v>1.8241318733571963E-2</v>
      </c>
      <c r="H602" s="128">
        <f t="shared" si="58"/>
        <v>2762.0639999999994</v>
      </c>
      <c r="I602" s="122">
        <f t="shared" si="59"/>
        <v>-0.46913848069758729</v>
      </c>
      <c r="J602" s="128">
        <f t="shared" si="60"/>
        <v>72.022923486903665</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8.8399425287356309E-2</v>
      </c>
      <c r="F603" s="128">
        <f t="shared" si="56"/>
        <v>30.762999999999995</v>
      </c>
      <c r="G603" s="122">
        <f t="shared" si="57"/>
        <v>7.8949220039889551E-2</v>
      </c>
      <c r="H603" s="128">
        <f t="shared" si="58"/>
        <v>11954.332999999997</v>
      </c>
      <c r="I603" s="122">
        <f t="shared" si="59"/>
        <v>0.65068934978172599</v>
      </c>
      <c r="J603" s="128">
        <f t="shared" si="60"/>
        <v>111.96997923816345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1.8094827586206896E-2</v>
      </c>
      <c r="F604" s="128">
        <f t="shared" si="56"/>
        <v>6.2969999999999997</v>
      </c>
      <c r="G604" s="122">
        <f t="shared" si="57"/>
        <v>1.7771097227542301E-2</v>
      </c>
      <c r="H604" s="128">
        <f t="shared" si="58"/>
        <v>2690.864</v>
      </c>
      <c r="I604" s="122">
        <f t="shared" si="59"/>
        <v>0.25857365710733499</v>
      </c>
      <c r="J604" s="128">
        <f t="shared" si="60"/>
        <v>101.82166781555202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3.6097701149425288E-2</v>
      </c>
      <c r="F605" s="128">
        <f t="shared" si="56"/>
        <v>12.561999999999999</v>
      </c>
      <c r="G605" s="122">
        <f t="shared" si="57"/>
        <v>2.5675025426303347E-2</v>
      </c>
      <c r="H605" s="128">
        <f t="shared" si="58"/>
        <v>3887.6610000000001</v>
      </c>
      <c r="I605" s="122">
        <f t="shared" si="59"/>
        <v>0.59852575334648361</v>
      </c>
      <c r="J605" s="128">
        <f t="shared" si="60"/>
        <v>140.59460721095996</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2.1982758620689657E-2</v>
      </c>
      <c r="F606" s="128">
        <f t="shared" si="56"/>
        <v>7.6500000000000012</v>
      </c>
      <c r="G606" s="122">
        <f t="shared" si="57"/>
        <v>1.9230223619384753E-2</v>
      </c>
      <c r="H606" s="128">
        <f t="shared" si="58"/>
        <v>2911.8020000000006</v>
      </c>
      <c r="I606" s="122">
        <f t="shared" si="59"/>
        <v>6.1934316582545758E-2</v>
      </c>
      <c r="J606" s="128">
        <f t="shared" si="60"/>
        <v>114.31358810892999</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4.113793103448276E-2</v>
      </c>
      <c r="F607" s="128">
        <f t="shared" si="56"/>
        <v>14.316000000000001</v>
      </c>
      <c r="G607" s="122">
        <f t="shared" si="57"/>
        <v>2.9570242639580503E-2</v>
      </c>
      <c r="H607" s="128">
        <f t="shared" si="58"/>
        <v>4477.4670000000006</v>
      </c>
      <c r="I607" s="122">
        <f t="shared" si="59"/>
        <v>0.36559183189976957</v>
      </c>
      <c r="J607" s="128">
        <f t="shared" si="60"/>
        <v>139.11935568434808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2.6945402298850576E-2</v>
      </c>
      <c r="F608" s="128">
        <f t="shared" si="56"/>
        <v>9.3770000000000007</v>
      </c>
      <c r="G608" s="122">
        <f t="shared" si="57"/>
        <v>2.5337218824710406E-2</v>
      </c>
      <c r="H608" s="128">
        <f t="shared" si="58"/>
        <v>3836.5110000000004</v>
      </c>
      <c r="I608" s="122">
        <f t="shared" si="59"/>
        <v>-0.10448320396298512</v>
      </c>
      <c r="J608" s="128">
        <f t="shared" si="60"/>
        <v>106.34711917383677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2.0232758620689659E-2</v>
      </c>
      <c r="F609" s="128">
        <f t="shared" si="56"/>
        <v>7.0410000000000013</v>
      </c>
      <c r="G609" s="122">
        <f t="shared" si="57"/>
        <v>2.2877253695069277E-2</v>
      </c>
      <c r="H609" s="128">
        <f t="shared" si="58"/>
        <v>3464.0279999999998</v>
      </c>
      <c r="I609" s="122">
        <f t="shared" si="59"/>
        <v>-0.54416019471840082</v>
      </c>
      <c r="J609" s="128">
        <f t="shared" si="60"/>
        <v>88.440504661844159</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1.0020114942528734E-2</v>
      </c>
      <c r="F610" s="128">
        <f t="shared" si="56"/>
        <v>3.4869999999999997</v>
      </c>
      <c r="G610" s="122">
        <f t="shared" si="57"/>
        <v>1.1985186701713139E-2</v>
      </c>
      <c r="H610" s="128">
        <f t="shared" si="58"/>
        <v>1814.7730000000001</v>
      </c>
      <c r="I610" s="122">
        <f t="shared" si="59"/>
        <v>-0.37398213411878928</v>
      </c>
      <c r="J610" s="128">
        <f t="shared" si="60"/>
        <v>83.604162303925378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8.1410919540229887E-2</v>
      </c>
      <c r="F611" s="128">
        <f t="shared" si="56"/>
        <v>28.331</v>
      </c>
      <c r="G611" s="122">
        <f t="shared" si="57"/>
        <v>7.9317630664782243E-2</v>
      </c>
      <c r="H611" s="128">
        <f t="shared" si="58"/>
        <v>12010.116999999998</v>
      </c>
      <c r="I611" s="122">
        <f t="shared" si="59"/>
        <v>-2.0218814063740882E-2</v>
      </c>
      <c r="J611" s="128">
        <f t="shared" si="60"/>
        <v>102.63912179159063</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2.1675287356321838E-2</v>
      </c>
      <c r="F612" s="128">
        <f t="shared" si="56"/>
        <v>7.5430000000000001</v>
      </c>
      <c r="G612" s="122">
        <f t="shared" si="57"/>
        <v>2.3564761124833241E-2</v>
      </c>
      <c r="H612" s="128">
        <f t="shared" si="58"/>
        <v>3568.1289999999999</v>
      </c>
      <c r="I612" s="122">
        <f t="shared" si="59"/>
        <v>-0.4951487617548434</v>
      </c>
      <c r="J612" s="128">
        <f t="shared" si="60"/>
        <v>91.981782635088038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4.3258620689655171E-2</v>
      </c>
      <c r="F613" s="128">
        <f t="shared" si="56"/>
        <v>15.053999999999998</v>
      </c>
      <c r="G613" s="122">
        <f t="shared" si="57"/>
        <v>4.1646528153852239E-2</v>
      </c>
      <c r="H613" s="128">
        <f t="shared" si="58"/>
        <v>6306.0339999999987</v>
      </c>
      <c r="I613" s="122">
        <f t="shared" si="59"/>
        <v>-5.436604244979576E-3</v>
      </c>
      <c r="J613" s="128">
        <f t="shared" si="60"/>
        <v>103.87089298259744</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2.691091954022989E-2</v>
      </c>
      <c r="F614" s="128">
        <f t="shared" si="56"/>
        <v>9.365000000000002</v>
      </c>
      <c r="G614" s="122">
        <f t="shared" si="57"/>
        <v>2.7582282159320553E-2</v>
      </c>
      <c r="H614" s="128">
        <f t="shared" si="58"/>
        <v>4176.4539999999997</v>
      </c>
      <c r="I614" s="122">
        <f t="shared" si="59"/>
        <v>-0.25444253963907038</v>
      </c>
      <c r="J614" s="128">
        <f t="shared" si="60"/>
        <v>97.565964211326886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2.7318965517241382E-2</v>
      </c>
      <c r="F615" s="128">
        <f t="shared" si="56"/>
        <v>9.5070000000000014</v>
      </c>
      <c r="G615" s="122">
        <f t="shared" si="57"/>
        <v>2.986128465572125E-2</v>
      </c>
      <c r="H615" s="128">
        <f t="shared" si="58"/>
        <v>4521.5360000000001</v>
      </c>
      <c r="I615" s="122">
        <f t="shared" si="59"/>
        <v>-0.32466137428151354</v>
      </c>
      <c r="J615" s="128">
        <f t="shared" si="60"/>
        <v>91.486236550801664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2.6387931034482757E-2</v>
      </c>
      <c r="F616" s="128">
        <f t="shared" si="56"/>
        <v>9.1829999999999998</v>
      </c>
      <c r="G616" s="122">
        <f t="shared" si="57"/>
        <v>2.6728248953228815E-2</v>
      </c>
      <c r="H616" s="128">
        <f t="shared" si="58"/>
        <v>4047.1380000000008</v>
      </c>
      <c r="I616" s="122">
        <f t="shared" si="59"/>
        <v>-0.23017894209067391</v>
      </c>
      <c r="J616" s="128">
        <f t="shared" si="60"/>
        <v>98.72674817066553</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1.9005747126436785E-2</v>
      </c>
      <c r="F617" s="128">
        <f t="shared" si="56"/>
        <v>6.6140000000000008</v>
      </c>
      <c r="G617" s="122">
        <f t="shared" si="57"/>
        <v>2.1681999498078166E-2</v>
      </c>
      <c r="H617" s="128">
        <f t="shared" si="58"/>
        <v>3283.0449999999996</v>
      </c>
      <c r="I617" s="122">
        <f t="shared" si="59"/>
        <v>-0.43784803160407137</v>
      </c>
      <c r="J617" s="128">
        <f t="shared" si="60"/>
        <v>87.656800878172717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2.1132183908045981E-2</v>
      </c>
      <c r="F618" s="128">
        <f t="shared" si="56"/>
        <v>7.3540000000000019</v>
      </c>
      <c r="G618" s="122">
        <f t="shared" si="57"/>
        <v>2.2868595543462468E-2</v>
      </c>
      <c r="H618" s="128">
        <f t="shared" si="58"/>
        <v>3462.7170000000001</v>
      </c>
      <c r="I618" s="122">
        <f t="shared" si="59"/>
        <v>-0.36335481297419825</v>
      </c>
      <c r="J618" s="128">
        <f t="shared" si="60"/>
        <v>92.407003604063121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6.3310344827586212E-2</v>
      </c>
      <c r="F619" s="128">
        <f t="shared" si="56"/>
        <v>22.032</v>
      </c>
      <c r="G619" s="122">
        <f t="shared" si="57"/>
        <v>5.3961536937484317E-2</v>
      </c>
      <c r="H619" s="128">
        <f t="shared" si="58"/>
        <v>8170.7480000000005</v>
      </c>
      <c r="I619" s="122">
        <f t="shared" si="59"/>
        <v>0.36438685670392806</v>
      </c>
      <c r="J619" s="128">
        <f t="shared" si="60"/>
        <v>117.32494739898291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0.13687643678160918</v>
      </c>
      <c r="F620" s="128">
        <f t="shared" si="56"/>
        <v>47.632999999999996</v>
      </c>
      <c r="G620" s="122">
        <f t="shared" si="57"/>
        <v>0.14635709096672789</v>
      </c>
      <c r="H620" s="128">
        <f t="shared" si="58"/>
        <v>22161.098000000002</v>
      </c>
      <c r="I620" s="122">
        <f t="shared" si="59"/>
        <v>-0.4844464796588685</v>
      </c>
      <c r="J620" s="128">
        <f t="shared" si="60"/>
        <v>93.52224472179897</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8.5451149425287351E-2</v>
      </c>
      <c r="F621" s="128">
        <f t="shared" si="56"/>
        <v>29.736999999999998</v>
      </c>
      <c r="G621" s="122">
        <f t="shared" si="57"/>
        <v>9.5442629013723593E-2</v>
      </c>
      <c r="H621" s="128">
        <f t="shared" si="58"/>
        <v>14451.732</v>
      </c>
      <c r="I621" s="122">
        <f t="shared" si="59"/>
        <v>-0.69315104756753643</v>
      </c>
      <c r="J621" s="128">
        <f t="shared" si="60"/>
        <v>89.531428784301852</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3.6945402298850571E-2</v>
      </c>
      <c r="F622" s="128">
        <f t="shared" si="56"/>
        <v>12.856999999999999</v>
      </c>
      <c r="G622" s="122">
        <f t="shared" si="57"/>
        <v>3.6622845368450258E-2</v>
      </c>
      <c r="H622" s="128">
        <f t="shared" si="58"/>
        <v>5545.3580000000011</v>
      </c>
      <c r="I622" s="122">
        <f t="shared" si="59"/>
        <v>-0.18666468044889156</v>
      </c>
      <c r="J622" s="128">
        <f t="shared" si="60"/>
        <v>100.88075333075619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0.14225000000000002</v>
      </c>
      <c r="F623" s="128">
        <f t="shared" si="56"/>
        <v>49.503000000000007</v>
      </c>
      <c r="G623" s="122">
        <f t="shared" si="57"/>
        <v>0.13849187679139865</v>
      </c>
      <c r="H623" s="128">
        <f t="shared" si="58"/>
        <v>20970.163</v>
      </c>
      <c r="I623" s="122">
        <f t="shared" si="59"/>
        <v>0.41461766579890846</v>
      </c>
      <c r="J623" s="128">
        <f t="shared" si="60"/>
        <v>102.71360551656178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0.13159195402298848</v>
      </c>
      <c r="F624" s="128">
        <f t="shared" si="56"/>
        <v>45.793999999999997</v>
      </c>
      <c r="G624" s="122">
        <f t="shared" si="57"/>
        <v>0.12481160099856027</v>
      </c>
      <c r="H624" s="128">
        <f t="shared" si="58"/>
        <v>18898.722999999998</v>
      </c>
      <c r="I624" s="122">
        <f t="shared" si="59"/>
        <v>0.63286323384243159</v>
      </c>
      <c r="J624" s="128">
        <f t="shared" si="60"/>
        <v>105.43247019522362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4.2103448275862064E-2</v>
      </c>
      <c r="F625" s="128">
        <f t="shared" si="56"/>
        <v>14.651999999999999</v>
      </c>
      <c r="G625" s="122">
        <f t="shared" si="57"/>
        <v>4.2470498883884336E-2</v>
      </c>
      <c r="H625" s="128">
        <f t="shared" si="58"/>
        <v>6430.7979999999989</v>
      </c>
      <c r="I625" s="122">
        <f t="shared" si="59"/>
        <v>-7.5493771948070262E-2</v>
      </c>
      <c r="J625" s="128">
        <f t="shared" si="60"/>
        <v>99.1357515977719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6.6646551724137928E-2</v>
      </c>
      <c r="F626" s="128">
        <f t="shared" si="56"/>
        <v>23.192999999999998</v>
      </c>
      <c r="G626" s="122">
        <f t="shared" si="57"/>
        <v>6.4558143681728727E-2</v>
      </c>
      <c r="H626" s="128">
        <f t="shared" si="58"/>
        <v>9775.2650000000012</v>
      </c>
      <c r="I626" s="122">
        <f t="shared" si="59"/>
        <v>0.42871793834385213</v>
      </c>
      <c r="J626" s="128">
        <f t="shared" si="60"/>
        <v>103.2349257944978</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0.26833333333333326</v>
      </c>
      <c r="F627" s="128">
        <f t="shared" si="56"/>
        <v>93.379999999999981</v>
      </c>
      <c r="G627" s="122">
        <f t="shared" si="57"/>
        <v>0.24707801582374625</v>
      </c>
      <c r="H627" s="128">
        <f t="shared" si="58"/>
        <v>37412.059000000008</v>
      </c>
      <c r="I627" s="122">
        <f t="shared" si="59"/>
        <v>0.6751752022298555</v>
      </c>
      <c r="J627" s="128">
        <f t="shared" si="60"/>
        <v>108.60267451910799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4.4364942528735636E-2</v>
      </c>
      <c r="F628" s="128">
        <f t="shared" si="56"/>
        <v>15.439000000000002</v>
      </c>
      <c r="G628" s="122">
        <f t="shared" si="57"/>
        <v>3.81161288618262E-2</v>
      </c>
      <c r="H628" s="128">
        <f t="shared" si="58"/>
        <v>5771.4679999999998</v>
      </c>
      <c r="I628" s="122">
        <f t="shared" si="59"/>
        <v>0.26879393364704146</v>
      </c>
      <c r="J628" s="128">
        <f t="shared" si="60"/>
        <v>116.39414561106625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0.31293678160919541</v>
      </c>
      <c r="F629" s="128">
        <f t="shared" si="56"/>
        <v>108.902</v>
      </c>
      <c r="G629" s="122">
        <f t="shared" si="57"/>
        <v>0.29515127659855506</v>
      </c>
      <c r="H629" s="128">
        <f t="shared" si="58"/>
        <v>44691.216000000008</v>
      </c>
      <c r="I629" s="122">
        <f t="shared" si="59"/>
        <v>0.59902031009322243</v>
      </c>
      <c r="J629" s="128">
        <f t="shared" si="60"/>
        <v>106.02589465836225</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3.2028735632183905E-2</v>
      </c>
      <c r="F630" s="128">
        <f t="shared" si="56"/>
        <v>11.145999999999999</v>
      </c>
      <c r="G630" s="122">
        <f t="shared" si="57"/>
        <v>3.0674061208046596E-2</v>
      </c>
      <c r="H630" s="128">
        <f t="shared" si="58"/>
        <v>4644.6049999999996</v>
      </c>
      <c r="I630" s="122">
        <f t="shared" si="59"/>
        <v>0.36537116531409752</v>
      </c>
      <c r="J630" s="128">
        <f t="shared" si="60"/>
        <v>104.41635170168449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9.4856321839080451E-2</v>
      </c>
      <c r="F631" s="128">
        <f t="shared" si="56"/>
        <v>33.01</v>
      </c>
      <c r="G631" s="122">
        <f t="shared" si="57"/>
        <v>9.4032030537980954E-2</v>
      </c>
      <c r="H631" s="128">
        <f t="shared" si="58"/>
        <v>14238.142</v>
      </c>
      <c r="I631" s="122">
        <f t="shared" si="59"/>
        <v>0.23341647341143618</v>
      </c>
      <c r="J631" s="128">
        <f t="shared" si="60"/>
        <v>100.87660693530016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0.28148850574712647</v>
      </c>
      <c r="F632" s="128">
        <f t="shared" si="56"/>
        <v>97.958000000000013</v>
      </c>
      <c r="G632" s="122">
        <f t="shared" si="57"/>
        <v>0.25664931514086831</v>
      </c>
      <c r="H632" s="128">
        <f t="shared" si="58"/>
        <v>38861.326000000001</v>
      </c>
      <c r="I632" s="122">
        <f t="shared" si="59"/>
        <v>0.61340374632550687</v>
      </c>
      <c r="J632" s="128">
        <f t="shared" si="60"/>
        <v>109.67826101255113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2.6120689655172419E-2</v>
      </c>
      <c r="F633" s="128">
        <f t="shared" si="56"/>
        <v>9.0900000000000016</v>
      </c>
      <c r="G633" s="122">
        <f t="shared" si="57"/>
        <v>2.8296741470630965E-2</v>
      </c>
      <c r="H633" s="128">
        <f t="shared" si="58"/>
        <v>4284.6359999999995</v>
      </c>
      <c r="I633" s="122">
        <f t="shared" si="59"/>
        <v>-0.34502055107988983</v>
      </c>
      <c r="J633" s="128">
        <f t="shared" si="60"/>
        <v>92.309885512022433</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0.19386494252873565</v>
      </c>
      <c r="F634" s="128">
        <f t="shared" si="56"/>
        <v>67.465000000000003</v>
      </c>
      <c r="G634" s="122">
        <f t="shared" si="57"/>
        <v>0.17668192024726254</v>
      </c>
      <c r="H634" s="128">
        <f t="shared" si="58"/>
        <v>26752.822999999997</v>
      </c>
      <c r="I634" s="122">
        <f t="shared" si="59"/>
        <v>0.48651083640190973</v>
      </c>
      <c r="J634" s="128">
        <f t="shared" si="60"/>
        <v>109.72539932632938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0.30299137931034481</v>
      </c>
      <c r="F635" s="128">
        <f t="shared" si="56"/>
        <v>105.441</v>
      </c>
      <c r="G635" s="122">
        <f t="shared" si="57"/>
        <v>0.29485897977783349</v>
      </c>
      <c r="H635" s="128">
        <f t="shared" si="58"/>
        <v>44646.956999999995</v>
      </c>
      <c r="I635" s="122">
        <f t="shared" si="59"/>
        <v>-2.1590527272629344E-2</v>
      </c>
      <c r="J635" s="128">
        <f t="shared" si="60"/>
        <v>102.75806405442995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0.37796839080459776</v>
      </c>
      <c r="F636" s="128">
        <f t="shared" si="56"/>
        <v>131.53300000000002</v>
      </c>
      <c r="G636" s="122">
        <f t="shared" si="57"/>
        <v>0.36258446155675017</v>
      </c>
      <c r="H636" s="128">
        <f t="shared" si="58"/>
        <v>54901.813999999998</v>
      </c>
      <c r="I636" s="122">
        <f t="shared" si="59"/>
        <v>0.44520236704426142</v>
      </c>
      <c r="J636" s="128">
        <f t="shared" si="60"/>
        <v>104.24285397719389</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0.25457758620689652</v>
      </c>
      <c r="F637" s="128">
        <f t="shared" si="56"/>
        <v>88.592999999999989</v>
      </c>
      <c r="G637" s="122">
        <f t="shared" si="57"/>
        <v>0.24201724365663257</v>
      </c>
      <c r="H637" s="128">
        <f t="shared" si="58"/>
        <v>36645.766999999993</v>
      </c>
      <c r="I637" s="122">
        <f t="shared" si="59"/>
        <v>0.58060126197351269</v>
      </c>
      <c r="J637" s="128">
        <f t="shared" si="60"/>
        <v>105.18985439239373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0.21271551724137933</v>
      </c>
      <c r="F638" s="128">
        <f t="shared" si="56"/>
        <v>74.025000000000006</v>
      </c>
      <c r="G638" s="122">
        <f t="shared" si="57"/>
        <v>0.20314195141925004</v>
      </c>
      <c r="H638" s="128">
        <f t="shared" si="58"/>
        <v>30759.348000000002</v>
      </c>
      <c r="I638" s="122">
        <f t="shared" si="59"/>
        <v>0.41838740110005257</v>
      </c>
      <c r="J638" s="128">
        <f t="shared" si="60"/>
        <v>104.71274680352514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0.47234770114942537</v>
      </c>
      <c r="F639" s="128">
        <f t="shared" si="56"/>
        <v>164.37700000000004</v>
      </c>
      <c r="G639" s="122">
        <f t="shared" si="57"/>
        <v>0.44381459932108469</v>
      </c>
      <c r="H639" s="128">
        <f t="shared" si="58"/>
        <v>67201.519</v>
      </c>
      <c r="I639" s="122">
        <f t="shared" si="59"/>
        <v>0.26662344528605292</v>
      </c>
      <c r="J639" s="128">
        <f t="shared" si="60"/>
        <v>106.42905886196365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0.36641954022988515</v>
      </c>
      <c r="F640" s="128">
        <f t="shared" si="56"/>
        <v>127.51400000000002</v>
      </c>
      <c r="G640" s="122">
        <f t="shared" si="57"/>
        <v>0.33759825780290326</v>
      </c>
      <c r="H640" s="128">
        <f t="shared" si="58"/>
        <v>51118.453000000001</v>
      </c>
      <c r="I640" s="122">
        <f t="shared" si="59"/>
        <v>0.4302260901321367</v>
      </c>
      <c r="J640" s="128">
        <f t="shared" si="60"/>
        <v>108.53715377992512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0.39768965517241384</v>
      </c>
      <c r="F641" s="128">
        <f t="shared" si="56"/>
        <v>138.39600000000002</v>
      </c>
      <c r="G641" s="122">
        <f t="shared" si="57"/>
        <v>0.37446548626979614</v>
      </c>
      <c r="H641" s="128">
        <f t="shared" si="58"/>
        <v>56700.814999999995</v>
      </c>
      <c r="I641" s="122">
        <f t="shared" si="59"/>
        <v>0.38844254611399381</v>
      </c>
      <c r="J641" s="128">
        <f t="shared" si="60"/>
        <v>106.20195178305032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5.807471264367816E-2</v>
      </c>
      <c r="F642" s="128">
        <f t="shared" si="56"/>
        <v>20.21</v>
      </c>
      <c r="G642" s="122">
        <f t="shared" si="57"/>
        <v>6.882714076265703E-2</v>
      </c>
      <c r="H642" s="128">
        <f t="shared" si="58"/>
        <v>10421.668000000001</v>
      </c>
      <c r="I642" s="122">
        <f t="shared" si="59"/>
        <v>-0.68314110013165741</v>
      </c>
      <c r="J642" s="128">
        <f t="shared" si="60"/>
        <v>84.377633590711753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0.35939655172413792</v>
      </c>
      <c r="F643" s="128">
        <f t="shared" si="56"/>
        <v>125.07000000000001</v>
      </c>
      <c r="G643" s="122">
        <f t="shared" si="57"/>
        <v>0.34210084005864561</v>
      </c>
      <c r="H643" s="128">
        <f t="shared" si="58"/>
        <v>51800.224999999999</v>
      </c>
      <c r="I643" s="122">
        <f t="shared" si="59"/>
        <v>0.45343717536393352</v>
      </c>
      <c r="J643" s="128">
        <f t="shared" si="60"/>
        <v>105.05573492965623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3.8249999999999999E-2</v>
      </c>
      <c r="F644" s="128">
        <f t="shared" si="56"/>
        <v>13.311</v>
      </c>
      <c r="G644" s="122">
        <f t="shared" si="57"/>
        <v>3.0227819677977521E-2</v>
      </c>
      <c r="H644" s="128">
        <f t="shared" si="58"/>
        <v>4577.0360000000001</v>
      </c>
      <c r="I644" s="122">
        <f t="shared" si="59"/>
        <v>0.75529681051231112</v>
      </c>
      <c r="J644" s="128">
        <f t="shared" si="60"/>
        <v>126.53906370847858</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0.40075862068965518</v>
      </c>
      <c r="F645" s="128">
        <f t="shared" si="56"/>
        <v>139.464</v>
      </c>
      <c r="G645" s="122">
        <f t="shared" si="57"/>
        <v>0.37542121808503609</v>
      </c>
      <c r="H645" s="128">
        <f t="shared" si="58"/>
        <v>56845.53</v>
      </c>
      <c r="I645" s="122">
        <f t="shared" si="59"/>
        <v>0.35262057373011629</v>
      </c>
      <c r="J645" s="128">
        <f t="shared" si="60"/>
        <v>106.74905982508425</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0.22027586206896549</v>
      </c>
      <c r="F646" s="128">
        <f t="shared" si="56"/>
        <v>76.655999999999992</v>
      </c>
      <c r="G646" s="122">
        <f t="shared" si="57"/>
        <v>0.19559151487934062</v>
      </c>
      <c r="H646" s="128">
        <f t="shared" si="58"/>
        <v>29616.075999999997</v>
      </c>
      <c r="I646" s="122">
        <f t="shared" si="59"/>
        <v>0.73452107603990935</v>
      </c>
      <c r="J646" s="128">
        <f t="shared" si="60"/>
        <v>112.6203568722562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5.5014367816091952E-2</v>
      </c>
      <c r="F647" s="128">
        <f t="shared" si="56"/>
        <v>19.145</v>
      </c>
      <c r="G647" s="122">
        <f t="shared" si="57"/>
        <v>5.1355169134449007E-2</v>
      </c>
      <c r="H647" s="128">
        <f t="shared" si="58"/>
        <v>7776.0969999999998</v>
      </c>
      <c r="I647" s="122">
        <f t="shared" si="59"/>
        <v>-2.1534898016734645E-2</v>
      </c>
      <c r="J647" s="128">
        <f t="shared" si="60"/>
        <v>107.12527822089939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0.48090517241379305</v>
      </c>
      <c r="F648" s="128">
        <f t="shared" si="56"/>
        <v>167.35499999999999</v>
      </c>
      <c r="G648" s="122">
        <f t="shared" si="57"/>
        <v>0.47484569866198206</v>
      </c>
      <c r="H648" s="128">
        <f t="shared" si="58"/>
        <v>71900.186000000002</v>
      </c>
      <c r="I648" s="122">
        <f t="shared" si="59"/>
        <v>0.21523886498611697</v>
      </c>
      <c r="J648" s="128">
        <f t="shared" si="60"/>
        <v>101.27609321699352</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0.3823218390804598</v>
      </c>
      <c r="F649" s="128">
        <f t="shared" ref="F649:F712" si="62">SUMPRODUCT($K$2:$AI$2,$K649:$AI649)</f>
        <v>133.048</v>
      </c>
      <c r="G649" s="122">
        <f t="shared" ref="G649:G712" si="63">SUMPRODUCT($K$3:$AI$3,$K649:$AI649)/$J$3</f>
        <v>0.36194666420108579</v>
      </c>
      <c r="H649" s="128">
        <f t="shared" ref="H649:H712" si="64">SUMPRODUCT($K$3:$AI$3,$K649:$AI649)</f>
        <v>54805.240000000005</v>
      </c>
      <c r="I649" s="122">
        <f t="shared" ref="I649:I712" si="65">CORREL($K$4:$AI$4,$K649:$AI649)</f>
        <v>0.34032720506175929</v>
      </c>
      <c r="J649" s="128">
        <f t="shared" si="60"/>
        <v>105.62933075356491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0.42317241379310339</v>
      </c>
      <c r="F650" s="128">
        <f t="shared" si="62"/>
        <v>147.26399999999998</v>
      </c>
      <c r="G650" s="122">
        <f t="shared" si="63"/>
        <v>0.42105931263125912</v>
      </c>
      <c r="H650" s="128">
        <f t="shared" si="64"/>
        <v>63755.958999999995</v>
      </c>
      <c r="I650" s="122">
        <f t="shared" si="65"/>
        <v>0.10533992203760312</v>
      </c>
      <c r="J650" s="128">
        <f t="shared" ref="J650:J713" si="66">$E650/$G650*100</f>
        <v>100.50185356277699</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0.49962356321839091</v>
      </c>
      <c r="F651" s="128">
        <f t="shared" si="62"/>
        <v>173.86900000000003</v>
      </c>
      <c r="G651" s="122">
        <f t="shared" si="63"/>
        <v>0.51163809454622311</v>
      </c>
      <c r="H651" s="128">
        <f t="shared" si="64"/>
        <v>77471.217000000004</v>
      </c>
      <c r="I651" s="122">
        <f t="shared" si="65"/>
        <v>-0.72888790686082894</v>
      </c>
      <c r="J651" s="128">
        <f t="shared" si="66"/>
        <v>97.651751998942132</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0.18013505747126435</v>
      </c>
      <c r="F652" s="128">
        <f t="shared" si="62"/>
        <v>62.686999999999998</v>
      </c>
      <c r="G652" s="122">
        <f t="shared" si="63"/>
        <v>0.17419915729966057</v>
      </c>
      <c r="H652" s="128">
        <f t="shared" si="64"/>
        <v>26376.888000000003</v>
      </c>
      <c r="I652" s="122">
        <f t="shared" si="65"/>
        <v>-5.9175397341501769E-2</v>
      </c>
      <c r="J652" s="128">
        <f t="shared" si="66"/>
        <v>103.40753667447009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0.59489655172413791</v>
      </c>
      <c r="F653" s="128">
        <f t="shared" si="62"/>
        <v>207.024</v>
      </c>
      <c r="G653" s="122">
        <f t="shared" si="63"/>
        <v>0.57845310993408972</v>
      </c>
      <c r="H653" s="128">
        <f t="shared" si="64"/>
        <v>87588.213000000003</v>
      </c>
      <c r="I653" s="122">
        <f t="shared" si="65"/>
        <v>0.56802351603265788</v>
      </c>
      <c r="J653" s="128">
        <f t="shared" si="66"/>
        <v>102.84265768610385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4.3005747126436775E-2</v>
      </c>
      <c r="F654" s="128">
        <f t="shared" si="62"/>
        <v>14.965999999999998</v>
      </c>
      <c r="G654" s="122">
        <f t="shared" si="63"/>
        <v>4.2947687857454196E-2</v>
      </c>
      <c r="H654" s="128">
        <f t="shared" si="64"/>
        <v>6503.0529999999999</v>
      </c>
      <c r="I654" s="122">
        <f t="shared" si="65"/>
        <v>-0.22136235278241639</v>
      </c>
      <c r="J654" s="128">
        <f t="shared" si="66"/>
        <v>100.13518601787197</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0.11063793103448274</v>
      </c>
      <c r="F655" s="128">
        <f t="shared" si="62"/>
        <v>38.501999999999995</v>
      </c>
      <c r="G655" s="122">
        <f t="shared" si="63"/>
        <v>0.10208059147525396</v>
      </c>
      <c r="H655" s="128">
        <f t="shared" si="64"/>
        <v>15456.839000000004</v>
      </c>
      <c r="I655" s="122">
        <f t="shared" si="65"/>
        <v>-3.0183483664416959E-2</v>
      </c>
      <c r="J655" s="128">
        <f t="shared" si="66"/>
        <v>108.38292513352377</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1.342816091954023E-2</v>
      </c>
      <c r="F656" s="128">
        <f t="shared" si="62"/>
        <v>4.673</v>
      </c>
      <c r="G656" s="122">
        <f t="shared" si="63"/>
        <v>1.0946393427465693E-2</v>
      </c>
      <c r="H656" s="128">
        <f t="shared" si="64"/>
        <v>1657.4810000000004</v>
      </c>
      <c r="I656" s="122">
        <f t="shared" si="65"/>
        <v>0.31777575882624925</v>
      </c>
      <c r="J656" s="128">
        <f t="shared" si="66"/>
        <v>122.67201072681631</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2.0922413793103448E-2</v>
      </c>
      <c r="F657" s="128">
        <f t="shared" si="62"/>
        <v>7.2809999999999997</v>
      </c>
      <c r="G657" s="122">
        <f t="shared" si="63"/>
        <v>1.8418563182712757E-2</v>
      </c>
      <c r="H657" s="128">
        <f t="shared" si="64"/>
        <v>2788.9020000000005</v>
      </c>
      <c r="I657" s="122">
        <f t="shared" si="65"/>
        <v>0.1152011368447764</v>
      </c>
      <c r="J657" s="128">
        <f t="shared" si="66"/>
        <v>113.59416902150517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0.38525000000000004</v>
      </c>
      <c r="F658" s="128">
        <f t="shared" si="62"/>
        <v>134.06700000000001</v>
      </c>
      <c r="G658" s="122">
        <f t="shared" si="63"/>
        <v>0.35725224213765877</v>
      </c>
      <c r="H658" s="128">
        <f t="shared" si="64"/>
        <v>54094.420000000013</v>
      </c>
      <c r="I658" s="122">
        <f t="shared" si="65"/>
        <v>0.41848152322672549</v>
      </c>
      <c r="J658" s="128">
        <f t="shared" si="66"/>
        <v>107.83697190948713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0.23178448275862068</v>
      </c>
      <c r="F659" s="128">
        <f t="shared" si="62"/>
        <v>80.661000000000001</v>
      </c>
      <c r="G659" s="122">
        <f t="shared" si="63"/>
        <v>0.22097349720640874</v>
      </c>
      <c r="H659" s="128">
        <f t="shared" si="64"/>
        <v>33459.364999999998</v>
      </c>
      <c r="I659" s="122">
        <f t="shared" si="65"/>
        <v>0.11271667497561451</v>
      </c>
      <c r="J659" s="128">
        <f t="shared" si="66"/>
        <v>104.89243537749395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8.6442528735632185E-2</v>
      </c>
      <c r="F660" s="128">
        <f t="shared" si="62"/>
        <v>30.082000000000001</v>
      </c>
      <c r="G660" s="122">
        <f t="shared" si="63"/>
        <v>7.3390779167602269E-2</v>
      </c>
      <c r="H660" s="128">
        <f t="shared" si="64"/>
        <v>11112.685000000001</v>
      </c>
      <c r="I660" s="122">
        <f t="shared" si="65"/>
        <v>0.36567238356565218</v>
      </c>
      <c r="J660" s="128">
        <f t="shared" si="66"/>
        <v>117.78390925408175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0.24635919540229881</v>
      </c>
      <c r="F661" s="128">
        <f t="shared" si="62"/>
        <v>85.73299999999999</v>
      </c>
      <c r="G661" s="122">
        <f t="shared" si="63"/>
        <v>0.22546761943758337</v>
      </c>
      <c r="H661" s="128">
        <f t="shared" si="64"/>
        <v>34139.856</v>
      </c>
      <c r="I661" s="122">
        <f t="shared" si="65"/>
        <v>0.61861740692051859</v>
      </c>
      <c r="J661" s="128">
        <f t="shared" si="66"/>
        <v>109.26588749942378</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3.5678160919540229E-2</v>
      </c>
      <c r="F662" s="128">
        <f t="shared" si="62"/>
        <v>12.416</v>
      </c>
      <c r="G662" s="122">
        <f t="shared" si="63"/>
        <v>3.0263165541745365E-2</v>
      </c>
      <c r="H662" s="128">
        <f t="shared" si="64"/>
        <v>4582.3879999999999</v>
      </c>
      <c r="I662" s="122">
        <f t="shared" si="65"/>
        <v>0.66306254315374324</v>
      </c>
      <c r="J662" s="128">
        <f t="shared" si="66"/>
        <v>117.89302368361088</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0.20628448275862071</v>
      </c>
      <c r="F663" s="128">
        <f t="shared" si="62"/>
        <v>71.787000000000006</v>
      </c>
      <c r="G663" s="122">
        <f t="shared" si="63"/>
        <v>0.20044363285738817</v>
      </c>
      <c r="H663" s="128">
        <f t="shared" si="64"/>
        <v>30350.774000000001</v>
      </c>
      <c r="I663" s="122">
        <f t="shared" si="65"/>
        <v>0.44177494100526499</v>
      </c>
      <c r="J663" s="128">
        <f t="shared" si="66"/>
        <v>102.91396130571442</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0.16835057471264367</v>
      </c>
      <c r="F664" s="128">
        <f t="shared" si="62"/>
        <v>58.585999999999999</v>
      </c>
      <c r="G664" s="122">
        <f t="shared" si="63"/>
        <v>0.14467229787739899</v>
      </c>
      <c r="H664" s="128">
        <f t="shared" si="64"/>
        <v>21905.99</v>
      </c>
      <c r="I664" s="122">
        <f t="shared" si="65"/>
        <v>0.67373205822490334</v>
      </c>
      <c r="J664" s="128">
        <f t="shared" si="66"/>
        <v>116.36683538082086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0.13327298850574715</v>
      </c>
      <c r="F665" s="128">
        <f t="shared" si="62"/>
        <v>46.379000000000005</v>
      </c>
      <c r="G665" s="122">
        <f t="shared" si="63"/>
        <v>0.14450697407177487</v>
      </c>
      <c r="H665" s="128">
        <f t="shared" si="64"/>
        <v>21880.957000000006</v>
      </c>
      <c r="I665" s="122">
        <f t="shared" si="65"/>
        <v>-0.41816421061564035</v>
      </c>
      <c r="J665" s="128">
        <f t="shared" si="66"/>
        <v>92.225990725923069</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0.47030747126436789</v>
      </c>
      <c r="F666" s="128">
        <f t="shared" si="62"/>
        <v>163.66700000000003</v>
      </c>
      <c r="G666" s="122">
        <f t="shared" si="63"/>
        <v>0.46392083503942733</v>
      </c>
      <c r="H666" s="128">
        <f t="shared" si="64"/>
        <v>70245.965000000011</v>
      </c>
      <c r="I666" s="122">
        <f t="shared" si="65"/>
        <v>0.35093599633122213</v>
      </c>
      <c r="J666" s="128">
        <f t="shared" si="66"/>
        <v>101.37666509942322</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0.32544827586206904</v>
      </c>
      <c r="F667" s="128">
        <f t="shared" si="62"/>
        <v>113.25600000000003</v>
      </c>
      <c r="G667" s="122">
        <f t="shared" si="63"/>
        <v>0.32642891201838614</v>
      </c>
      <c r="H667" s="128">
        <f t="shared" si="64"/>
        <v>49427.212999999996</v>
      </c>
      <c r="I667" s="122">
        <f t="shared" si="65"/>
        <v>-3.4290139216140866E-2</v>
      </c>
      <c r="J667" s="128">
        <f t="shared" si="66"/>
        <v>99.699586611291991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0.52119252873563227</v>
      </c>
      <c r="F668" s="128">
        <f t="shared" si="62"/>
        <v>181.37500000000003</v>
      </c>
      <c r="G668" s="122">
        <f t="shared" si="63"/>
        <v>0.52084329472057478</v>
      </c>
      <c r="H668" s="128">
        <f t="shared" si="64"/>
        <v>78865.049999999988</v>
      </c>
      <c r="I668" s="122">
        <f t="shared" si="65"/>
        <v>0.13247842615115205</v>
      </c>
      <c r="J668" s="128">
        <f t="shared" si="66"/>
        <v>100.06705164847037</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0.115183908045977</v>
      </c>
      <c r="F669" s="128">
        <f t="shared" si="62"/>
        <v>40.083999999999996</v>
      </c>
      <c r="G669" s="122">
        <f t="shared" si="63"/>
        <v>0.12036440185446909</v>
      </c>
      <c r="H669" s="128">
        <f t="shared" si="64"/>
        <v>18225.337</v>
      </c>
      <c r="I669" s="122">
        <f t="shared" si="65"/>
        <v>-0.26393902775065542</v>
      </c>
      <c r="J669" s="128">
        <f t="shared" si="66"/>
        <v>95.695991731213226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8.0931034482758624E-2</v>
      </c>
      <c r="F670" s="128">
        <f t="shared" si="62"/>
        <v>28.164000000000001</v>
      </c>
      <c r="G670" s="122">
        <f t="shared" si="63"/>
        <v>9.0592921581317931E-2</v>
      </c>
      <c r="H670" s="128">
        <f t="shared" si="64"/>
        <v>13717.398999999999</v>
      </c>
      <c r="I670" s="122">
        <f t="shared" si="65"/>
        <v>-0.30937257278776253</v>
      </c>
      <c r="J670" s="128">
        <f t="shared" si="66"/>
        <v>89.334832203323288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0.23758908045977006</v>
      </c>
      <c r="F671" s="128">
        <f t="shared" si="62"/>
        <v>82.680999999999983</v>
      </c>
      <c r="G671" s="122">
        <f t="shared" si="63"/>
        <v>0.23775757175500931</v>
      </c>
      <c r="H671" s="128">
        <f t="shared" si="64"/>
        <v>36000.775999999998</v>
      </c>
      <c r="I671" s="122">
        <f t="shared" si="65"/>
        <v>-0.11244973126647671</v>
      </c>
      <c r="J671" s="128">
        <f t="shared" si="66"/>
        <v>99.929133152733883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0.15173563218390804</v>
      </c>
      <c r="F672" s="128">
        <f t="shared" si="62"/>
        <v>52.803999999999995</v>
      </c>
      <c r="G672" s="122">
        <f t="shared" si="63"/>
        <v>0.16665863371593864</v>
      </c>
      <c r="H672" s="128">
        <f t="shared" si="64"/>
        <v>25235.116999999998</v>
      </c>
      <c r="I672" s="122">
        <f t="shared" si="65"/>
        <v>-0.50828561426104424</v>
      </c>
      <c r="J672" s="128">
        <f t="shared" si="66"/>
        <v>91.045767507331107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0.42420689655172422</v>
      </c>
      <c r="F673" s="128">
        <f t="shared" si="62"/>
        <v>147.62400000000002</v>
      </c>
      <c r="G673" s="122">
        <f t="shared" si="63"/>
        <v>0.42436288288050295</v>
      </c>
      <c r="H673" s="128">
        <f t="shared" si="64"/>
        <v>64256.178999999996</v>
      </c>
      <c r="I673" s="122">
        <f t="shared" si="65"/>
        <v>-3.0713128341655054E-2</v>
      </c>
      <c r="J673" s="128">
        <f t="shared" si="66"/>
        <v>99.963242230866214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0.29948850574712638</v>
      </c>
      <c r="F674" s="128">
        <f t="shared" si="62"/>
        <v>104.22199999999998</v>
      </c>
      <c r="G674" s="122">
        <f t="shared" si="63"/>
        <v>0.29921816428694076</v>
      </c>
      <c r="H674" s="128">
        <f t="shared" si="64"/>
        <v>45307.015999999996</v>
      </c>
      <c r="I674" s="122">
        <f t="shared" si="65"/>
        <v>-7.9270788155152386E-2</v>
      </c>
      <c r="J674" s="128">
        <f t="shared" si="66"/>
        <v>100.09034928104377</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0.49458045977011489</v>
      </c>
      <c r="F675" s="128">
        <f t="shared" si="62"/>
        <v>172.11399999999998</v>
      </c>
      <c r="G675" s="122">
        <f t="shared" si="63"/>
        <v>0.49680056532248484</v>
      </c>
      <c r="H675" s="128">
        <f t="shared" si="64"/>
        <v>75224.54800000001</v>
      </c>
      <c r="I675" s="122">
        <f t="shared" si="65"/>
        <v>-0.14552511216485081</v>
      </c>
      <c r="J675" s="128">
        <f t="shared" si="66"/>
        <v>99.553119358684938</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8.4563218390804606E-2</v>
      </c>
      <c r="F676" s="128">
        <f t="shared" si="62"/>
        <v>29.428000000000001</v>
      </c>
      <c r="G676" s="122">
        <f t="shared" si="63"/>
        <v>8.9014542524666812E-2</v>
      </c>
      <c r="H676" s="128">
        <f t="shared" si="64"/>
        <v>13478.403999999999</v>
      </c>
      <c r="I676" s="122">
        <f t="shared" si="65"/>
        <v>-0.21137379992710795</v>
      </c>
      <c r="J676" s="128">
        <f t="shared" si="66"/>
        <v>94.999329314500841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9.8022988505747116E-2</v>
      </c>
      <c r="F677" s="128">
        <f t="shared" si="62"/>
        <v>34.111999999999995</v>
      </c>
      <c r="G677" s="122">
        <f t="shared" si="63"/>
        <v>0.10434935080373536</v>
      </c>
      <c r="H677" s="128">
        <f t="shared" si="64"/>
        <v>15800.37</v>
      </c>
      <c r="I677" s="122">
        <f t="shared" si="65"/>
        <v>-0.44722050864367235</v>
      </c>
      <c r="J677" s="128">
        <f t="shared" si="66"/>
        <v>93.937324718112393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0.30282183908045979</v>
      </c>
      <c r="F678" s="128">
        <f t="shared" si="62"/>
        <v>105.38200000000001</v>
      </c>
      <c r="G678" s="122">
        <f t="shared" si="63"/>
        <v>0.30786461979421204</v>
      </c>
      <c r="H678" s="128">
        <f t="shared" si="64"/>
        <v>46616.244999999995</v>
      </c>
      <c r="I678" s="122">
        <f t="shared" si="65"/>
        <v>-2.0602622353797385E-2</v>
      </c>
      <c r="J678" s="128">
        <f t="shared" si="66"/>
        <v>98.362013563909017</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0.12874137931034482</v>
      </c>
      <c r="F679" s="128">
        <f t="shared" si="62"/>
        <v>44.802</v>
      </c>
      <c r="G679" s="122">
        <f t="shared" si="63"/>
        <v>0.13897343116406238</v>
      </c>
      <c r="H679" s="128">
        <f t="shared" si="64"/>
        <v>21043.078999999998</v>
      </c>
      <c r="I679" s="122">
        <f t="shared" si="65"/>
        <v>-0.32691399680552341</v>
      </c>
      <c r="J679" s="128">
        <f t="shared" si="66"/>
        <v>92.637404309577491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0.22713505747126439</v>
      </c>
      <c r="F680" s="128">
        <f t="shared" si="62"/>
        <v>79.043000000000006</v>
      </c>
      <c r="G680" s="122">
        <f t="shared" si="63"/>
        <v>0.23104685704473713</v>
      </c>
      <c r="H680" s="128">
        <f t="shared" si="64"/>
        <v>34984.653000000006</v>
      </c>
      <c r="I680" s="122">
        <f t="shared" si="65"/>
        <v>-0.20240664718273255</v>
      </c>
      <c r="J680" s="128">
        <f t="shared" si="66"/>
        <v>98.306923702184221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0.23981034482758623</v>
      </c>
      <c r="F681" s="128">
        <f t="shared" si="62"/>
        <v>83.454000000000008</v>
      </c>
      <c r="G681" s="122">
        <f t="shared" si="63"/>
        <v>0.24381070942688454</v>
      </c>
      <c r="H681" s="128">
        <f t="shared" si="64"/>
        <v>36917.33</v>
      </c>
      <c r="I681" s="122">
        <f t="shared" si="65"/>
        <v>-0.17093178869341349</v>
      </c>
      <c r="J681" s="128">
        <f t="shared" si="66"/>
        <v>98.359233436176041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0.48282183908045972</v>
      </c>
      <c r="F682" s="128">
        <f t="shared" si="62"/>
        <v>168.02199999999999</v>
      </c>
      <c r="G682" s="122">
        <f t="shared" si="63"/>
        <v>0.49084280600721192</v>
      </c>
      <c r="H682" s="128">
        <f t="shared" si="64"/>
        <v>74322.436000000016</v>
      </c>
      <c r="I682" s="122">
        <f t="shared" si="65"/>
        <v>-0.31069101253238895</v>
      </c>
      <c r="J682" s="128">
        <f t="shared" si="66"/>
        <v>98.365878682831436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0.15448275862068964</v>
      </c>
      <c r="F683" s="128">
        <f t="shared" si="62"/>
        <v>53.76</v>
      </c>
      <c r="G683" s="122">
        <f t="shared" si="63"/>
        <v>0.15294567356589048</v>
      </c>
      <c r="H683" s="128">
        <f t="shared" si="64"/>
        <v>23158.728000000003</v>
      </c>
      <c r="I683" s="122">
        <f t="shared" si="65"/>
        <v>3.0510842895745641E-2</v>
      </c>
      <c r="J683" s="128">
        <f t="shared" si="66"/>
        <v>101.00498760047434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9.8376436781609219E-2</v>
      </c>
      <c r="F684" s="128">
        <f t="shared" si="62"/>
        <v>34.235000000000007</v>
      </c>
      <c r="G684" s="122">
        <f t="shared" si="63"/>
        <v>0.10008714287601209</v>
      </c>
      <c r="H684" s="128">
        <f t="shared" si="64"/>
        <v>15154.994999999999</v>
      </c>
      <c r="I684" s="122">
        <f t="shared" si="65"/>
        <v>-0.15209033926347038</v>
      </c>
      <c r="J684" s="128">
        <f t="shared" si="66"/>
        <v>98.290783366129162</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0.30916666666666665</v>
      </c>
      <c r="F685" s="128">
        <f t="shared" si="62"/>
        <v>107.58999999999999</v>
      </c>
      <c r="G685" s="122">
        <f t="shared" si="63"/>
        <v>0.30890505752288366</v>
      </c>
      <c r="H685" s="128">
        <f t="shared" si="64"/>
        <v>46773.786</v>
      </c>
      <c r="I685" s="122">
        <f t="shared" si="65"/>
        <v>0.20022428550590993</v>
      </c>
      <c r="J685" s="128">
        <f t="shared" si="66"/>
        <v>100.08468917468714</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0.12142241379310344</v>
      </c>
      <c r="F686" s="128">
        <f t="shared" si="62"/>
        <v>42.254999999999995</v>
      </c>
      <c r="G686" s="122">
        <f t="shared" si="63"/>
        <v>0.12977416159241306</v>
      </c>
      <c r="H686" s="128">
        <f t="shared" si="64"/>
        <v>19650.144</v>
      </c>
      <c r="I686" s="122">
        <f t="shared" si="65"/>
        <v>-0.28656812264213499</v>
      </c>
      <c r="J686" s="128">
        <f t="shared" si="66"/>
        <v>93.564398569924663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0.20913218390804594</v>
      </c>
      <c r="F687" s="128">
        <f t="shared" si="62"/>
        <v>72.777999999999992</v>
      </c>
      <c r="G687" s="122">
        <f t="shared" si="63"/>
        <v>0.21741416476244571</v>
      </c>
      <c r="H687" s="128">
        <f t="shared" si="64"/>
        <v>32920.418000000005</v>
      </c>
      <c r="I687" s="122">
        <f t="shared" si="65"/>
        <v>-0.29904877806836622</v>
      </c>
      <c r="J687" s="128">
        <f t="shared" si="66"/>
        <v>96.190689386108332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0.17449425287356324</v>
      </c>
      <c r="F688" s="128">
        <f t="shared" si="62"/>
        <v>60.724000000000011</v>
      </c>
      <c r="G688" s="122">
        <f t="shared" si="63"/>
        <v>0.17691084943665877</v>
      </c>
      <c r="H688" s="128">
        <f t="shared" si="64"/>
        <v>26787.486999999997</v>
      </c>
      <c r="I688" s="122">
        <f t="shared" si="65"/>
        <v>-0.21944501343033856</v>
      </c>
      <c r="J688" s="128">
        <f t="shared" si="66"/>
        <v>98.634003188164684</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0.67677298850574719</v>
      </c>
      <c r="F689" s="128">
        <f t="shared" si="62"/>
        <v>235.51700000000002</v>
      </c>
      <c r="G689" s="122">
        <f t="shared" si="63"/>
        <v>0.67472067389610213</v>
      </c>
      <c r="H689" s="128">
        <f t="shared" si="64"/>
        <v>102164.855</v>
      </c>
      <c r="I689" s="122">
        <f t="shared" si="65"/>
        <v>0.20250103213409223</v>
      </c>
      <c r="J689" s="128">
        <f t="shared" si="66"/>
        <v>100.30417248041242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7.9097701149425298E-2</v>
      </c>
      <c r="F690" s="128">
        <f t="shared" si="62"/>
        <v>27.526000000000003</v>
      </c>
      <c r="G690" s="122">
        <f t="shared" si="63"/>
        <v>8.4455011953664685E-2</v>
      </c>
      <c r="H690" s="128">
        <f t="shared" si="64"/>
        <v>12788.009</v>
      </c>
      <c r="I690" s="122">
        <f t="shared" si="65"/>
        <v>-0.29349808798250437</v>
      </c>
      <c r="J690" s="128">
        <f t="shared" si="66"/>
        <v>93.656609974576028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5.472988505747127E-2</v>
      </c>
      <c r="F691" s="128">
        <f t="shared" si="62"/>
        <v>19.046000000000003</v>
      </c>
      <c r="G691" s="122">
        <f t="shared" si="63"/>
        <v>6.3944293280851675E-2</v>
      </c>
      <c r="H691" s="128">
        <f t="shared" si="64"/>
        <v>9682.3169999999991</v>
      </c>
      <c r="I691" s="122">
        <f t="shared" si="65"/>
        <v>-0.3477445885094419</v>
      </c>
      <c r="J691" s="128">
        <f t="shared" si="66"/>
        <v>85.589944386577983</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0.38685057471264367</v>
      </c>
      <c r="F692" s="128">
        <f t="shared" si="62"/>
        <v>134.624</v>
      </c>
      <c r="G692" s="122">
        <f t="shared" si="63"/>
        <v>0.38332367353947355</v>
      </c>
      <c r="H692" s="128">
        <f t="shared" si="64"/>
        <v>58042.104000000007</v>
      </c>
      <c r="I692" s="122">
        <f t="shared" si="65"/>
        <v>0.21912172550026279</v>
      </c>
      <c r="J692" s="128">
        <f t="shared" si="66"/>
        <v>100.92008436124071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0.12005747126436785</v>
      </c>
      <c r="F693" s="128">
        <f t="shared" si="62"/>
        <v>41.780000000000008</v>
      </c>
      <c r="G693" s="122">
        <f t="shared" si="63"/>
        <v>0.12258417097042625</v>
      </c>
      <c r="H693" s="128">
        <f t="shared" si="64"/>
        <v>18561.45</v>
      </c>
      <c r="I693" s="122">
        <f t="shared" si="65"/>
        <v>-0.30679081643754325</v>
      </c>
      <c r="J693" s="128">
        <f t="shared" si="66"/>
        <v>97.938804263180131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0.40522988505747132</v>
      </c>
      <c r="F694" s="128">
        <f t="shared" si="62"/>
        <v>141.02000000000001</v>
      </c>
      <c r="G694" s="122">
        <f t="shared" si="63"/>
        <v>0.39859698318561859</v>
      </c>
      <c r="H694" s="128">
        <f t="shared" si="64"/>
        <v>60354.757999999994</v>
      </c>
      <c r="I694" s="122">
        <f t="shared" si="65"/>
        <v>0.2194275446255303</v>
      </c>
      <c r="J694" s="128">
        <f t="shared" si="66"/>
        <v>101.66406223620712</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0.31462643678160923</v>
      </c>
      <c r="F695" s="128">
        <f t="shared" si="62"/>
        <v>109.49000000000001</v>
      </c>
      <c r="G695" s="122">
        <f t="shared" si="63"/>
        <v>0.31310775469230873</v>
      </c>
      <c r="H695" s="128">
        <f t="shared" si="64"/>
        <v>47410.15</v>
      </c>
      <c r="I695" s="122">
        <f t="shared" si="65"/>
        <v>-5.3807669478239513E-2</v>
      </c>
      <c r="J695" s="128">
        <f t="shared" si="66"/>
        <v>100.48503496529267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0.32207471264367821</v>
      </c>
      <c r="F696" s="128">
        <f t="shared" si="62"/>
        <v>112.08200000000002</v>
      </c>
      <c r="G696" s="122">
        <f t="shared" si="63"/>
        <v>0.33221966344820303</v>
      </c>
      <c r="H696" s="128">
        <f t="shared" si="64"/>
        <v>50304.037000000004</v>
      </c>
      <c r="I696" s="122">
        <f t="shared" si="65"/>
        <v>-0.2313371675290043</v>
      </c>
      <c r="J696" s="128">
        <f t="shared" si="66"/>
        <v>96.946312358748585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0.12474425287356322</v>
      </c>
      <c r="F697" s="128">
        <f t="shared" si="62"/>
        <v>43.411000000000001</v>
      </c>
      <c r="G697" s="122">
        <f t="shared" si="63"/>
        <v>0.12519890633874442</v>
      </c>
      <c r="H697" s="128">
        <f t="shared" si="64"/>
        <v>18957.368000000002</v>
      </c>
      <c r="I697" s="122">
        <f t="shared" si="65"/>
        <v>-0.15685771869171811</v>
      </c>
      <c r="J697" s="128">
        <f t="shared" si="66"/>
        <v>99.636855082462887</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8.8979885057471272E-2</v>
      </c>
      <c r="F698" s="128">
        <f t="shared" si="62"/>
        <v>30.965000000000003</v>
      </c>
      <c r="G698" s="122">
        <f t="shared" si="63"/>
        <v>8.8963102141092862E-2</v>
      </c>
      <c r="H698" s="128">
        <f t="shared" si="64"/>
        <v>13470.614999999998</v>
      </c>
      <c r="I698" s="122">
        <f t="shared" si="65"/>
        <v>-0.16706514186340007</v>
      </c>
      <c r="J698" s="128">
        <f t="shared" si="66"/>
        <v>100.01886503052894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0.22246839080459774</v>
      </c>
      <c r="F699" s="128">
        <f t="shared" si="62"/>
        <v>77.419000000000011</v>
      </c>
      <c r="G699" s="122">
        <f t="shared" si="63"/>
        <v>0.22123551361132757</v>
      </c>
      <c r="H699" s="128">
        <f t="shared" si="64"/>
        <v>33499.038999999997</v>
      </c>
      <c r="I699" s="122">
        <f t="shared" si="65"/>
        <v>9.7379721274115302E-2</v>
      </c>
      <c r="J699" s="128">
        <f t="shared" si="66"/>
        <v>100.55726911703522</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0.15914367816091954</v>
      </c>
      <c r="F700" s="128">
        <f t="shared" si="62"/>
        <v>55.381999999999998</v>
      </c>
      <c r="G700" s="122">
        <f t="shared" si="63"/>
        <v>0.1643159531891849</v>
      </c>
      <c r="H700" s="128">
        <f t="shared" si="64"/>
        <v>24880.393</v>
      </c>
      <c r="I700" s="122">
        <f t="shared" si="65"/>
        <v>-0.2721325528518399</v>
      </c>
      <c r="J700" s="128">
        <f t="shared" si="66"/>
        <v>96.852238064608201</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0.38789367816091952</v>
      </c>
      <c r="F701" s="128">
        <f t="shared" si="62"/>
        <v>134.98699999999999</v>
      </c>
      <c r="G701" s="122">
        <f t="shared" si="63"/>
        <v>0.38261084547411794</v>
      </c>
      <c r="H701" s="128">
        <f t="shared" si="64"/>
        <v>57934.168999999994</v>
      </c>
      <c r="I701" s="122">
        <f t="shared" si="65"/>
        <v>9.4841135950193681E-2</v>
      </c>
      <c r="J701" s="128">
        <f t="shared" si="66"/>
        <v>101.38073260318987</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0.27714080459770118</v>
      </c>
      <c r="F702" s="128">
        <f t="shared" si="62"/>
        <v>96.445000000000007</v>
      </c>
      <c r="G702" s="122">
        <f t="shared" si="63"/>
        <v>0.27616393691635083</v>
      </c>
      <c r="H702" s="128">
        <f t="shared" si="64"/>
        <v>41816.191000000006</v>
      </c>
      <c r="I702" s="122">
        <f t="shared" si="65"/>
        <v>6.3832906726426317E-2</v>
      </c>
      <c r="J702" s="128">
        <f t="shared" si="66"/>
        <v>100.35372746067357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0.39585919540229891</v>
      </c>
      <c r="F703" s="128">
        <f t="shared" si="62"/>
        <v>137.75900000000001</v>
      </c>
      <c r="G703" s="122">
        <f t="shared" si="63"/>
        <v>0.40443441995007201</v>
      </c>
      <c r="H703" s="128">
        <f t="shared" si="64"/>
        <v>61238.651000000005</v>
      </c>
      <c r="I703" s="122">
        <f t="shared" si="65"/>
        <v>-0.31361593310498487</v>
      </c>
      <c r="J703" s="128">
        <f t="shared" si="66"/>
        <v>97.879699618832703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0.11986494252873564</v>
      </c>
      <c r="F704" s="128">
        <f t="shared" si="62"/>
        <v>41.713000000000001</v>
      </c>
      <c r="G704" s="122">
        <f t="shared" si="63"/>
        <v>0.11963086290929742</v>
      </c>
      <c r="H704" s="128">
        <f t="shared" si="64"/>
        <v>18114.265999999996</v>
      </c>
      <c r="I704" s="122">
        <f t="shared" si="65"/>
        <v>-0.10071052005698848</v>
      </c>
      <c r="J704" s="128">
        <f t="shared" si="66"/>
        <v>100.19566825294548</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0.10041666666666667</v>
      </c>
      <c r="F705" s="128">
        <f t="shared" si="62"/>
        <v>34.945</v>
      </c>
      <c r="G705" s="122">
        <f t="shared" si="63"/>
        <v>0.10519016893632196</v>
      </c>
      <c r="H705" s="128">
        <f t="shared" si="64"/>
        <v>15927.684999999999</v>
      </c>
      <c r="I705" s="122">
        <f t="shared" si="65"/>
        <v>-0.52899093146957232</v>
      </c>
      <c r="J705" s="128">
        <f t="shared" si="66"/>
        <v>95.462026235032482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0.27221839080459764</v>
      </c>
      <c r="F706" s="128">
        <f t="shared" si="62"/>
        <v>94.731999999999985</v>
      </c>
      <c r="G706" s="122">
        <f t="shared" si="63"/>
        <v>0.2671565599862632</v>
      </c>
      <c r="H706" s="128">
        <f t="shared" si="64"/>
        <v>40452.311999999998</v>
      </c>
      <c r="I706" s="122">
        <f t="shared" si="65"/>
        <v>0.32703087225554023</v>
      </c>
      <c r="J706" s="128">
        <f t="shared" si="66"/>
        <v>101.89470579296076</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0.12819827586206894</v>
      </c>
      <c r="F707" s="128">
        <f t="shared" si="62"/>
        <v>44.612999999999992</v>
      </c>
      <c r="G707" s="122">
        <f t="shared" si="63"/>
        <v>0.13528277351437742</v>
      </c>
      <c r="H707" s="128">
        <f t="shared" si="64"/>
        <v>20484.246999999999</v>
      </c>
      <c r="I707" s="122">
        <f t="shared" si="65"/>
        <v>-0.34064865769695385</v>
      </c>
      <c r="J707" s="128">
        <f t="shared" si="66"/>
        <v>94.763193074574588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0.25433333333333336</v>
      </c>
      <c r="F708" s="128">
        <f t="shared" si="62"/>
        <v>88.50800000000001</v>
      </c>
      <c r="G708" s="122">
        <f t="shared" si="63"/>
        <v>0.25977146706468185</v>
      </c>
      <c r="H708" s="128">
        <f t="shared" si="64"/>
        <v>39334.075999999994</v>
      </c>
      <c r="I708" s="122">
        <f t="shared" si="65"/>
        <v>-0.23268820912660668</v>
      </c>
      <c r="J708" s="128">
        <f t="shared" si="66"/>
        <v>97.906570035270875</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114.14399999999998</v>
      </c>
      <c r="G709" s="122">
        <f t="shared" si="63"/>
        <v>0.3279999999999999</v>
      </c>
      <c r="H709" s="128">
        <f t="shared" si="64"/>
        <v>49665.103999999985</v>
      </c>
      <c r="I709" s="122">
        <f t="shared" si="65"/>
        <v>0.12791434604146479</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0.25302011494252874</v>
      </c>
      <c r="F710" s="128">
        <f t="shared" si="62"/>
        <v>88.051000000000002</v>
      </c>
      <c r="G710" s="122">
        <f t="shared" si="63"/>
        <v>0.26457038132850774</v>
      </c>
      <c r="H710" s="128">
        <f t="shared" si="64"/>
        <v>40060.717999999986</v>
      </c>
      <c r="I710" s="122">
        <f t="shared" si="65"/>
        <v>-0.36814345018986788</v>
      </c>
      <c r="J710" s="128">
        <f t="shared" si="66"/>
        <v>95.634331277756502</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0.1656896551724138</v>
      </c>
      <c r="F711" s="128">
        <f t="shared" si="62"/>
        <v>57.660000000000004</v>
      </c>
      <c r="G711" s="122">
        <f t="shared" si="63"/>
        <v>0.18042624390759351</v>
      </c>
      <c r="H711" s="128">
        <f t="shared" si="64"/>
        <v>27319.780999999995</v>
      </c>
      <c r="I711" s="122">
        <f t="shared" si="65"/>
        <v>-0.52902543924162027</v>
      </c>
      <c r="J711" s="128">
        <f t="shared" si="66"/>
        <v>91.832347436813492</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0.1377787356321839</v>
      </c>
      <c r="F712" s="128">
        <f t="shared" si="62"/>
        <v>47.946999999999996</v>
      </c>
      <c r="G712" s="122">
        <f t="shared" si="63"/>
        <v>0.13837495542141623</v>
      </c>
      <c r="H712" s="128">
        <f t="shared" si="64"/>
        <v>20952.459000000003</v>
      </c>
      <c r="I712" s="122">
        <f t="shared" si="65"/>
        <v>-0.14409360176881822</v>
      </c>
      <c r="J712" s="128">
        <f t="shared" si="66"/>
        <v>99.569127384781041</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0.26672701149425293</v>
      </c>
      <c r="F713" s="128">
        <f t="shared" ref="F713:F776" si="68">SUMPRODUCT($K$2:$AI$2,$K713:$AI713)</f>
        <v>92.821000000000012</v>
      </c>
      <c r="G713" s="122">
        <f t="shared" ref="G713:G776" si="69">SUMPRODUCT($K$3:$AI$3,$K713:$AI713)/$J$3</f>
        <v>0.26054920815226729</v>
      </c>
      <c r="H713" s="128">
        <f t="shared" ref="H713:H776" si="70">SUMPRODUCT($K$3:$AI$3,$K713:$AI713)</f>
        <v>39451.840000000004</v>
      </c>
      <c r="I713" s="122">
        <f t="shared" ref="I713:I776" si="71">CORREL($K$4:$AI$4,$K713:$AI713)</f>
        <v>0.30722058566767252</v>
      </c>
      <c r="J713" s="128">
        <f t="shared" si="66"/>
        <v>102.37106970533385</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0.11701149425287358</v>
      </c>
      <c r="F714" s="128">
        <f t="shared" si="68"/>
        <v>40.720000000000006</v>
      </c>
      <c r="G714" s="122">
        <f t="shared" si="69"/>
        <v>0.13067077890343293</v>
      </c>
      <c r="H714" s="128">
        <f t="shared" si="70"/>
        <v>19785.908000000007</v>
      </c>
      <c r="I714" s="122">
        <f t="shared" si="71"/>
        <v>-0.42957102327727897</v>
      </c>
      <c r="J714" s="128">
        <f t="shared" ref="J714:J777" si="72">$E714/$G714*100</f>
        <v>89.546794803562236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0.32350287356321844</v>
      </c>
      <c r="F715" s="128">
        <f t="shared" si="68"/>
        <v>112.57900000000001</v>
      </c>
      <c r="G715" s="122">
        <f t="shared" si="69"/>
        <v>0.32287676498170631</v>
      </c>
      <c r="H715" s="128">
        <f t="shared" si="70"/>
        <v>48889.354000000007</v>
      </c>
      <c r="I715" s="122">
        <f t="shared" si="71"/>
        <v>-1.2436406043366018E-2</v>
      </c>
      <c r="J715" s="128">
        <f t="shared" si="72"/>
        <v>100.19391565123851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0.19900862068965511</v>
      </c>
      <c r="F716" s="128">
        <f t="shared" si="68"/>
        <v>69.254999999999981</v>
      </c>
      <c r="G716" s="122">
        <f t="shared" si="69"/>
        <v>0.2048079686695109</v>
      </c>
      <c r="H716" s="128">
        <f t="shared" si="70"/>
        <v>31011.613000000001</v>
      </c>
      <c r="I716" s="122">
        <f t="shared" si="71"/>
        <v>-0.39609540398847842</v>
      </c>
      <c r="J716" s="128">
        <f t="shared" si="72"/>
        <v>97.168397295510545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0.28089655172413791</v>
      </c>
      <c r="F717" s="128">
        <f t="shared" si="68"/>
        <v>97.751999999999995</v>
      </c>
      <c r="G717" s="122">
        <f t="shared" si="69"/>
        <v>0.29666543607761292</v>
      </c>
      <c r="H717" s="128">
        <f t="shared" si="70"/>
        <v>44920.486999999994</v>
      </c>
      <c r="I717" s="122">
        <f t="shared" si="71"/>
        <v>-0.47469003139226584</v>
      </c>
      <c r="J717" s="128">
        <f t="shared" si="72"/>
        <v>94.684623675085092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6.9201149425287364E-2</v>
      </c>
      <c r="F718" s="128">
        <f t="shared" si="68"/>
        <v>24.082000000000001</v>
      </c>
      <c r="G718" s="122">
        <f t="shared" si="69"/>
        <v>7.7452898598581399E-2</v>
      </c>
      <c r="H718" s="128">
        <f t="shared" si="70"/>
        <v>11727.762999999999</v>
      </c>
      <c r="I718" s="122">
        <f t="shared" si="71"/>
        <v>-0.53597515083576819</v>
      </c>
      <c r="J718" s="128">
        <f t="shared" si="72"/>
        <v>89.346106701492545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8.1646551724137914E-2</v>
      </c>
      <c r="F719" s="128">
        <f t="shared" si="68"/>
        <v>28.412999999999993</v>
      </c>
      <c r="G719" s="122">
        <f t="shared" si="69"/>
        <v>8.593897026773567E-2</v>
      </c>
      <c r="H719" s="128">
        <f t="shared" si="70"/>
        <v>13012.707</v>
      </c>
      <c r="I719" s="122">
        <f t="shared" si="71"/>
        <v>-0.32739924198380238</v>
      </c>
      <c r="J719" s="128">
        <f t="shared" si="72"/>
        <v>95.005271147390886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0.33753735632183912</v>
      </c>
      <c r="F720" s="128">
        <f t="shared" si="68"/>
        <v>117.46300000000001</v>
      </c>
      <c r="G720" s="122">
        <f t="shared" si="69"/>
        <v>0.33061115587314588</v>
      </c>
      <c r="H720" s="128">
        <f t="shared" si="70"/>
        <v>50060.480000000003</v>
      </c>
      <c r="I720" s="122">
        <f t="shared" si="71"/>
        <v>9.0125208535223961E-2</v>
      </c>
      <c r="J720" s="128">
        <f t="shared" si="72"/>
        <v>102.09496876486249</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0.10377298850574712</v>
      </c>
      <c r="F721" s="128">
        <f t="shared" si="68"/>
        <v>36.113</v>
      </c>
      <c r="G721" s="122">
        <f t="shared" si="69"/>
        <v>0.1085074561809032</v>
      </c>
      <c r="H721" s="128">
        <f t="shared" si="70"/>
        <v>16429.982</v>
      </c>
      <c r="I721" s="122">
        <f t="shared" si="71"/>
        <v>-0.44973398907472106</v>
      </c>
      <c r="J721" s="128">
        <f t="shared" si="72"/>
        <v>95.636735168445213</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0.34602011494252877</v>
      </c>
      <c r="F722" s="128">
        <f t="shared" si="68"/>
        <v>120.41500000000001</v>
      </c>
      <c r="G722" s="122">
        <f t="shared" si="69"/>
        <v>0.34698722741021543</v>
      </c>
      <c r="H722" s="128">
        <f t="shared" si="70"/>
        <v>52540.112000000001</v>
      </c>
      <c r="I722" s="122">
        <f t="shared" si="71"/>
        <v>-0.11862361674432952</v>
      </c>
      <c r="J722" s="128">
        <f t="shared" si="72"/>
        <v>99.72128297779004</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0.4017557471264368</v>
      </c>
      <c r="F723" s="128">
        <f t="shared" si="68"/>
        <v>139.81100000000001</v>
      </c>
      <c r="G723" s="122">
        <f t="shared" si="69"/>
        <v>0.39920260471014019</v>
      </c>
      <c r="H723" s="128">
        <f t="shared" si="70"/>
        <v>60446.460000000006</v>
      </c>
      <c r="I723" s="122">
        <f t="shared" si="71"/>
        <v>0.21986892369779093</v>
      </c>
      <c r="J723" s="128">
        <f t="shared" si="72"/>
        <v>100.63956056052051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0.18629310344827582</v>
      </c>
      <c r="F724" s="128">
        <f t="shared" si="68"/>
        <v>64.829999999999984</v>
      </c>
      <c r="G724" s="122">
        <f t="shared" si="69"/>
        <v>0.19671301958815995</v>
      </c>
      <c r="H724" s="128">
        <f t="shared" si="70"/>
        <v>29785.892000000003</v>
      </c>
      <c r="I724" s="122">
        <f t="shared" si="71"/>
        <v>-0.35864261026793443</v>
      </c>
      <c r="J724" s="128">
        <f t="shared" si="72"/>
        <v>94.702986024158761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0.1179051724137931</v>
      </c>
      <c r="F725" s="128">
        <f t="shared" si="68"/>
        <v>41.030999999999999</v>
      </c>
      <c r="G725" s="122">
        <f t="shared" si="69"/>
        <v>0.11830275132414905</v>
      </c>
      <c r="H725" s="128">
        <f t="shared" si="70"/>
        <v>17913.166000000001</v>
      </c>
      <c r="I725" s="122">
        <f t="shared" si="71"/>
        <v>-0.11482150829779608</v>
      </c>
      <c r="J725" s="128">
        <f t="shared" si="72"/>
        <v>99.66393096871721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5.9962643678160912E-2</v>
      </c>
      <c r="F726" s="128">
        <f t="shared" si="68"/>
        <v>20.866999999999997</v>
      </c>
      <c r="G726" s="122">
        <f t="shared" si="69"/>
        <v>6.469752605370567E-2</v>
      </c>
      <c r="H726" s="128">
        <f t="shared" si="70"/>
        <v>9796.3700000000044</v>
      </c>
      <c r="I726" s="122">
        <f t="shared" si="71"/>
        <v>-0.33379829841980707</v>
      </c>
      <c r="J726" s="128">
        <f t="shared" si="72"/>
        <v>92.681509380104714</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0.24993390804597701</v>
      </c>
      <c r="F727" s="128">
        <f t="shared" si="68"/>
        <v>86.977000000000004</v>
      </c>
      <c r="G727" s="122">
        <f t="shared" si="69"/>
        <v>0.24892236061762804</v>
      </c>
      <c r="H727" s="128">
        <f t="shared" si="70"/>
        <v>37691.326000000001</v>
      </c>
      <c r="I727" s="122">
        <f t="shared" si="71"/>
        <v>0.10924440887803905</v>
      </c>
      <c r="J727" s="128">
        <f t="shared" si="72"/>
        <v>100.40637065542811</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0.13239942528735632</v>
      </c>
      <c r="F728" s="128">
        <f t="shared" si="68"/>
        <v>46.075000000000003</v>
      </c>
      <c r="G728" s="122">
        <f t="shared" si="69"/>
        <v>0.14502487815187098</v>
      </c>
      <c r="H728" s="128">
        <f t="shared" si="70"/>
        <v>21959.377</v>
      </c>
      <c r="I728" s="122">
        <f t="shared" si="71"/>
        <v>-0.5808048568421057</v>
      </c>
      <c r="J728" s="128">
        <f t="shared" si="72"/>
        <v>91.294284797610231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0.17710344827586205</v>
      </c>
      <c r="F729" s="128">
        <f t="shared" si="68"/>
        <v>61.631999999999998</v>
      </c>
      <c r="G729" s="122">
        <f t="shared" si="69"/>
        <v>0.18617647175368846</v>
      </c>
      <c r="H729" s="128">
        <f t="shared" si="70"/>
        <v>28190.468999999997</v>
      </c>
      <c r="I729" s="122">
        <f t="shared" si="71"/>
        <v>-0.43260113553549434</v>
      </c>
      <c r="J729" s="128">
        <f t="shared" si="72"/>
        <v>95.126654086650646</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0.32980747126436777</v>
      </c>
      <c r="F730" s="128">
        <f t="shared" si="68"/>
        <v>114.77299999999998</v>
      </c>
      <c r="G730" s="122">
        <f t="shared" si="69"/>
        <v>0.32989783249019261</v>
      </c>
      <c r="H730" s="128">
        <f t="shared" si="70"/>
        <v>49952.469999999987</v>
      </c>
      <c r="I730" s="122">
        <f t="shared" si="71"/>
        <v>4.9471462839393673E-2</v>
      </c>
      <c r="J730" s="128">
        <f t="shared" si="72"/>
        <v>99.972609330245447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0.15089080459770113</v>
      </c>
      <c r="F731" s="128">
        <f t="shared" si="68"/>
        <v>52.509999999999991</v>
      </c>
      <c r="G731" s="122">
        <f t="shared" si="69"/>
        <v>0.15986944748973039</v>
      </c>
      <c r="H731" s="128">
        <f t="shared" si="70"/>
        <v>24207.111999999997</v>
      </c>
      <c r="I731" s="122">
        <f t="shared" si="71"/>
        <v>-0.34659071743109321</v>
      </c>
      <c r="J731" s="128">
        <f t="shared" si="72"/>
        <v>94.383765608118438</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0.11495977011494253</v>
      </c>
      <c r="F732" s="128">
        <f t="shared" si="68"/>
        <v>40.006</v>
      </c>
      <c r="G732" s="122">
        <f t="shared" si="69"/>
        <v>0.12546818079752736</v>
      </c>
      <c r="H732" s="128">
        <f t="shared" si="70"/>
        <v>18998.141</v>
      </c>
      <c r="I732" s="122">
        <f t="shared" si="71"/>
        <v>-0.39143941933110121</v>
      </c>
      <c r="J732" s="128">
        <f t="shared" si="72"/>
        <v>91.624640912310156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7.4954022988505731E-2</v>
      </c>
      <c r="F733" s="128">
        <f t="shared" si="68"/>
        <v>26.083999999999993</v>
      </c>
      <c r="G733" s="122">
        <f t="shared" si="69"/>
        <v>8.419647598039863E-2</v>
      </c>
      <c r="H733" s="128">
        <f t="shared" si="70"/>
        <v>12748.861999999999</v>
      </c>
      <c r="I733" s="122">
        <f t="shared" si="71"/>
        <v>-0.39768911444159938</v>
      </c>
      <c r="J733" s="128">
        <f t="shared" si="72"/>
        <v>89.022755543777649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0.28466666666666662</v>
      </c>
      <c r="F734" s="128">
        <f t="shared" si="68"/>
        <v>99.063999999999993</v>
      </c>
      <c r="G734" s="122">
        <f t="shared" si="69"/>
        <v>0.28258459364144289</v>
      </c>
      <c r="H734" s="128">
        <f t="shared" si="70"/>
        <v>42788.394</v>
      </c>
      <c r="I734" s="122">
        <f t="shared" si="71"/>
        <v>0.16831324216079771</v>
      </c>
      <c r="J734" s="128">
        <f t="shared" si="72"/>
        <v>100.73679636897175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0.12256034482758622</v>
      </c>
      <c r="F735" s="128">
        <f t="shared" si="68"/>
        <v>42.651000000000003</v>
      </c>
      <c r="G735" s="122">
        <f t="shared" si="69"/>
        <v>0.13194385740136577</v>
      </c>
      <c r="H735" s="128">
        <f t="shared" si="70"/>
        <v>19978.675000000003</v>
      </c>
      <c r="I735" s="122">
        <f t="shared" si="71"/>
        <v>-0.51249652309215665</v>
      </c>
      <c r="J735" s="128">
        <f t="shared" si="72"/>
        <v>92.888253565881868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0.15859195402298851</v>
      </c>
      <c r="F736" s="128">
        <f t="shared" si="68"/>
        <v>55.190000000000005</v>
      </c>
      <c r="G736" s="122">
        <f t="shared" si="69"/>
        <v>0.15833903498923507</v>
      </c>
      <c r="H736" s="128">
        <f t="shared" si="70"/>
        <v>23975.379999999997</v>
      </c>
      <c r="I736" s="122">
        <f t="shared" si="71"/>
        <v>-0.15306108668961577</v>
      </c>
      <c r="J736" s="128">
        <f t="shared" si="72"/>
        <v>100.15973258506384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0.33843103448275863</v>
      </c>
      <c r="F737" s="128">
        <f t="shared" si="68"/>
        <v>117.774</v>
      </c>
      <c r="G737" s="122">
        <f t="shared" si="69"/>
        <v>0.34081952608012261</v>
      </c>
      <c r="H737" s="128">
        <f t="shared" si="70"/>
        <v>51606.21100000001</v>
      </c>
      <c r="I737" s="122">
        <f t="shared" si="71"/>
        <v>-0.37460896449130937</v>
      </c>
      <c r="J737" s="128">
        <f t="shared" si="72"/>
        <v>99.299191679292903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0.12696551724137931</v>
      </c>
      <c r="F738" s="128">
        <f t="shared" si="68"/>
        <v>44.183999999999997</v>
      </c>
      <c r="G738" s="122">
        <f t="shared" si="69"/>
        <v>0.13635696548626974</v>
      </c>
      <c r="H738" s="128">
        <f t="shared" si="70"/>
        <v>20646.898999999994</v>
      </c>
      <c r="I738" s="122">
        <f t="shared" si="71"/>
        <v>-0.3935630919528928</v>
      </c>
      <c r="J738" s="128">
        <f t="shared" si="72"/>
        <v>93.112601023791413</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0.15672126436781605</v>
      </c>
      <c r="F739" s="128">
        <f t="shared" si="68"/>
        <v>54.538999999999987</v>
      </c>
      <c r="G739" s="122">
        <f t="shared" si="69"/>
        <v>0.15690137235995719</v>
      </c>
      <c r="H739" s="128">
        <f t="shared" si="70"/>
        <v>23757.691999999999</v>
      </c>
      <c r="I739" s="122">
        <f t="shared" si="71"/>
        <v>-9.0124753677797403E-2</v>
      </c>
      <c r="J739" s="128">
        <f t="shared" si="72"/>
        <v>99.885209422051489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9.7500000000000003E-2</v>
      </c>
      <c r="F740" s="128">
        <f t="shared" si="68"/>
        <v>33.93</v>
      </c>
      <c r="G740" s="122">
        <f t="shared" si="69"/>
        <v>0.10558815332391129</v>
      </c>
      <c r="H740" s="128">
        <f t="shared" si="70"/>
        <v>15987.947</v>
      </c>
      <c r="I740" s="122">
        <f t="shared" si="71"/>
        <v>-0.47303291796380059</v>
      </c>
      <c r="J740" s="128">
        <f t="shared" si="72"/>
        <v>92.339904554349602</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0.24381609195402298</v>
      </c>
      <c r="F741" s="128">
        <f t="shared" si="68"/>
        <v>84.847999999999999</v>
      </c>
      <c r="G741" s="122">
        <f t="shared" si="69"/>
        <v>0.24501748801331411</v>
      </c>
      <c r="H741" s="128">
        <f t="shared" si="70"/>
        <v>37100.057999999997</v>
      </c>
      <c r="I741" s="122">
        <f t="shared" si="71"/>
        <v>-0.1010918917652209</v>
      </c>
      <c r="J741" s="128">
        <f t="shared" si="72"/>
        <v>99.509669261148474</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0.1130603448275862</v>
      </c>
      <c r="F742" s="128">
        <f t="shared" si="68"/>
        <v>39.344999999999999</v>
      </c>
      <c r="G742" s="122">
        <f t="shared" si="69"/>
        <v>0.12284762049426093</v>
      </c>
      <c r="H742" s="128">
        <f t="shared" si="70"/>
        <v>18601.341</v>
      </c>
      <c r="I742" s="122">
        <f t="shared" si="71"/>
        <v>-0.45608667503822703</v>
      </c>
      <c r="J742" s="128">
        <f t="shared" si="72"/>
        <v>92.032995326000673</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0.16340804597701147</v>
      </c>
      <c r="F743" s="128">
        <f t="shared" si="68"/>
        <v>56.865999999999993</v>
      </c>
      <c r="G743" s="122">
        <f t="shared" si="69"/>
        <v>0.16399680355043655</v>
      </c>
      <c r="H743" s="128">
        <f t="shared" si="70"/>
        <v>24832.068000000003</v>
      </c>
      <c r="I743" s="122">
        <f t="shared" si="71"/>
        <v>-0.1105894991778739</v>
      </c>
      <c r="J743" s="128">
        <f t="shared" si="72"/>
        <v>99.640994482405247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0.25373850574712642</v>
      </c>
      <c r="F744" s="128">
        <f t="shared" si="68"/>
        <v>88.301000000000002</v>
      </c>
      <c r="G744" s="122">
        <f t="shared" si="69"/>
        <v>0.25529540741523465</v>
      </c>
      <c r="H744" s="128">
        <f t="shared" si="70"/>
        <v>38656.32</v>
      </c>
      <c r="I744" s="122">
        <f t="shared" si="71"/>
        <v>-0.19040769752227291</v>
      </c>
      <c r="J744" s="128">
        <f t="shared" si="72"/>
        <v>99.390156805454808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0.11123850574712646</v>
      </c>
      <c r="F745" s="128">
        <f t="shared" si="68"/>
        <v>38.711000000000006</v>
      </c>
      <c r="G745" s="122">
        <f t="shared" si="69"/>
        <v>0.1139719518155041</v>
      </c>
      <c r="H745" s="128">
        <f t="shared" si="70"/>
        <v>17257.404999999999</v>
      </c>
      <c r="I745" s="122">
        <f t="shared" si="71"/>
        <v>-0.33167934563328316</v>
      </c>
      <c r="J745" s="128">
        <f t="shared" si="72"/>
        <v>97.601650208814092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6.7298850574712646E-2</v>
      </c>
      <c r="F746" s="128">
        <f t="shared" si="68"/>
        <v>23.42</v>
      </c>
      <c r="G746" s="122">
        <f t="shared" si="69"/>
        <v>7.5969785626543759E-2</v>
      </c>
      <c r="H746" s="128">
        <f t="shared" si="70"/>
        <v>11503.193000000003</v>
      </c>
      <c r="I746" s="122">
        <f t="shared" si="71"/>
        <v>-0.4675066133431251</v>
      </c>
      <c r="J746" s="128">
        <f t="shared" si="72"/>
        <v>88.586337344090779</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5.5781609195402308E-2</v>
      </c>
      <c r="F747" s="128">
        <f t="shared" si="68"/>
        <v>19.412000000000003</v>
      </c>
      <c r="G747" s="122">
        <f t="shared" si="69"/>
        <v>6.706923219168133E-2</v>
      </c>
      <c r="H747" s="128">
        <f t="shared" si="70"/>
        <v>10155.489000000003</v>
      </c>
      <c r="I747" s="122">
        <f t="shared" si="71"/>
        <v>-0.50220379989414921</v>
      </c>
      <c r="J747" s="128">
        <f t="shared" si="72"/>
        <v>83.170192012904792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0.31345689655172415</v>
      </c>
      <c r="F748" s="128">
        <f t="shared" si="68"/>
        <v>109.08300000000001</v>
      </c>
      <c r="G748" s="122">
        <f t="shared" si="69"/>
        <v>0.31138658547860881</v>
      </c>
      <c r="H748" s="128">
        <f t="shared" si="70"/>
        <v>47149.533999999992</v>
      </c>
      <c r="I748" s="122">
        <f t="shared" si="71"/>
        <v>0.15583159987677148</v>
      </c>
      <c r="J748" s="128">
        <f t="shared" si="72"/>
        <v>100.66486842069102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0.13737931034482759</v>
      </c>
      <c r="F749" s="128">
        <f t="shared" si="68"/>
        <v>47.808</v>
      </c>
      <c r="G749" s="122">
        <f t="shared" si="69"/>
        <v>0.14071119681940059</v>
      </c>
      <c r="H749" s="128">
        <f t="shared" si="70"/>
        <v>21306.207999999999</v>
      </c>
      <c r="I749" s="122">
        <f t="shared" si="71"/>
        <v>-0.25360468338789394</v>
      </c>
      <c r="J749" s="128">
        <f t="shared" si="72"/>
        <v>97.632109917415178</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0.36130172413793099</v>
      </c>
      <c r="F750" s="128">
        <f t="shared" si="68"/>
        <v>125.73299999999998</v>
      </c>
      <c r="G750" s="122">
        <f t="shared" si="69"/>
        <v>0.3585599334293148</v>
      </c>
      <c r="H750" s="128">
        <f t="shared" si="70"/>
        <v>54292.427999999993</v>
      </c>
      <c r="I750" s="122">
        <f t="shared" si="71"/>
        <v>0.20361908365115847</v>
      </c>
      <c r="J750" s="128">
        <f t="shared" si="72"/>
        <v>100.7646673409361</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128.76</v>
      </c>
      <c r="G751" s="122">
        <f t="shared" si="69"/>
        <v>0.36996916482848802</v>
      </c>
      <c r="H751" s="128">
        <f t="shared" si="70"/>
        <v>56019.990999999995</v>
      </c>
      <c r="I751" s="122">
        <f t="shared" si="71"/>
        <v>0.15990321472492625</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0.1983505747126437</v>
      </c>
      <c r="F752" s="128">
        <f t="shared" si="68"/>
        <v>69.02600000000001</v>
      </c>
      <c r="G752" s="122">
        <f t="shared" si="69"/>
        <v>0.20273890158369545</v>
      </c>
      <c r="H752" s="128">
        <f t="shared" si="70"/>
        <v>30698.319</v>
      </c>
      <c r="I752" s="122">
        <f t="shared" si="71"/>
        <v>-0.15604768151609116</v>
      </c>
      <c r="J752" s="128">
        <f t="shared" si="72"/>
        <v>97.835478619656939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0.14193103448275862</v>
      </c>
      <c r="F753" s="128">
        <f t="shared" si="68"/>
        <v>49.391999999999996</v>
      </c>
      <c r="G753" s="122">
        <f t="shared" si="69"/>
        <v>0.13691805465664583</v>
      </c>
      <c r="H753" s="128">
        <f t="shared" si="70"/>
        <v>20731.858</v>
      </c>
      <c r="I753" s="122">
        <f t="shared" si="71"/>
        <v>0.46386435347378668</v>
      </c>
      <c r="J753" s="128">
        <f t="shared" si="72"/>
        <v>103.66129933607662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6.9250000000000006E-2</v>
      </c>
      <c r="F754" s="128">
        <f t="shared" si="68"/>
        <v>24.099</v>
      </c>
      <c r="G754" s="122">
        <f t="shared" si="69"/>
        <v>7.4997767768693296E-2</v>
      </c>
      <c r="H754" s="128">
        <f t="shared" si="70"/>
        <v>11356.012000000002</v>
      </c>
      <c r="I754" s="122">
        <f t="shared" si="71"/>
        <v>-0.43627806299891009</v>
      </c>
      <c r="J754" s="128">
        <f t="shared" si="72"/>
        <v>92.336081539892703</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0.29150574712643684</v>
      </c>
      <c r="F755" s="128">
        <f t="shared" si="68"/>
        <v>101.44400000000002</v>
      </c>
      <c r="G755" s="122">
        <f t="shared" si="69"/>
        <v>0.29206246285118015</v>
      </c>
      <c r="H755" s="128">
        <f t="shared" si="70"/>
        <v>44223.513999999996</v>
      </c>
      <c r="I755" s="122">
        <f t="shared" si="71"/>
        <v>-6.5403425995411518E-2</v>
      </c>
      <c r="J755" s="128">
        <f t="shared" si="72"/>
        <v>99.809384705138584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0.18668965517241384</v>
      </c>
      <c r="F756" s="128">
        <f t="shared" si="68"/>
        <v>64.968000000000018</v>
      </c>
      <c r="G756" s="122">
        <f t="shared" si="69"/>
        <v>0.19363898611789879</v>
      </c>
      <c r="H756" s="128">
        <f t="shared" si="70"/>
        <v>29320.428</v>
      </c>
      <c r="I756" s="122">
        <f t="shared" si="71"/>
        <v>-0.26913216457770217</v>
      </c>
      <c r="J756" s="128">
        <f t="shared" si="72"/>
        <v>96.411192247591202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0.25701724137931037</v>
      </c>
      <c r="F757" s="128">
        <f t="shared" si="68"/>
        <v>89.442000000000007</v>
      </c>
      <c r="G757" s="122">
        <f t="shared" si="69"/>
        <v>0.26454690987861412</v>
      </c>
      <c r="H757" s="128">
        <f t="shared" si="70"/>
        <v>40057.16399999999</v>
      </c>
      <c r="I757" s="122">
        <f t="shared" si="71"/>
        <v>-0.25192615301251131</v>
      </c>
      <c r="J757" s="128">
        <f t="shared" si="72"/>
        <v>97.153749214928013</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0.28733333333333338</v>
      </c>
      <c r="F758" s="128">
        <f t="shared" si="68"/>
        <v>99.992000000000019</v>
      </c>
      <c r="G758" s="122">
        <f t="shared" si="69"/>
        <v>0.28718946228321596</v>
      </c>
      <c r="H758" s="128">
        <f t="shared" si="70"/>
        <v>43485.653999999995</v>
      </c>
      <c r="I758" s="122">
        <f t="shared" si="71"/>
        <v>-0.13970616080511358</v>
      </c>
      <c r="J758" s="128">
        <f t="shared" si="72"/>
        <v>100.0500962148728</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0.18733045977011492</v>
      </c>
      <c r="F759" s="128">
        <f t="shared" si="68"/>
        <v>65.190999999999988</v>
      </c>
      <c r="G759" s="122">
        <f t="shared" si="69"/>
        <v>0.1913650886948712</v>
      </c>
      <c r="H759" s="128">
        <f t="shared" si="70"/>
        <v>28976.119000000006</v>
      </c>
      <c r="I759" s="122">
        <f t="shared" si="71"/>
        <v>-0.18251688811478978</v>
      </c>
      <c r="J759" s="128">
        <f t="shared" si="72"/>
        <v>97.891658843171001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0.12330172413793106</v>
      </c>
      <c r="F760" s="128">
        <f t="shared" si="68"/>
        <v>42.909000000000006</v>
      </c>
      <c r="G760" s="122">
        <f t="shared" si="69"/>
        <v>0.1240309210265622</v>
      </c>
      <c r="H760" s="128">
        <f t="shared" si="70"/>
        <v>18780.513999999996</v>
      </c>
      <c r="I760" s="122">
        <f t="shared" si="71"/>
        <v>-0.17253795339611164</v>
      </c>
      <c r="J760" s="128">
        <f t="shared" si="72"/>
        <v>99.412084597456968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8.0097701149425299E-2</v>
      </c>
      <c r="F761" s="128">
        <f t="shared" si="68"/>
        <v>27.874000000000002</v>
      </c>
      <c r="G761" s="122">
        <f t="shared" si="69"/>
        <v>8.364583470921555E-2</v>
      </c>
      <c r="H761" s="128">
        <f t="shared" si="70"/>
        <v>12665.485000000001</v>
      </c>
      <c r="I761" s="122">
        <f t="shared" si="71"/>
        <v>-0.45150183794475063</v>
      </c>
      <c r="J761" s="128">
        <f t="shared" si="72"/>
        <v>95.758146747982252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0.33117241379310336</v>
      </c>
      <c r="F762" s="128">
        <f t="shared" si="68"/>
        <v>115.24799999999998</v>
      </c>
      <c r="G762" s="122">
        <f t="shared" si="69"/>
        <v>0.32993869949411558</v>
      </c>
      <c r="H762" s="128">
        <f t="shared" si="70"/>
        <v>49958.657999999996</v>
      </c>
      <c r="I762" s="122">
        <f t="shared" si="71"/>
        <v>-6.6178223059923325E-2</v>
      </c>
      <c r="J762" s="128">
        <f t="shared" si="72"/>
        <v>100.37392227734405</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0.14656896551724138</v>
      </c>
      <c r="F763" s="128">
        <f t="shared" si="68"/>
        <v>51.006</v>
      </c>
      <c r="G763" s="122">
        <f t="shared" si="69"/>
        <v>0.15282156018439022</v>
      </c>
      <c r="H763" s="128">
        <f t="shared" si="70"/>
        <v>23139.934999999998</v>
      </c>
      <c r="I763" s="122">
        <f t="shared" si="71"/>
        <v>-0.27869683723281441</v>
      </c>
      <c r="J763" s="128">
        <f t="shared" si="72"/>
        <v>95.908565087540893</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0.206235632183908</v>
      </c>
      <c r="F764" s="128">
        <f t="shared" si="68"/>
        <v>71.769999999999982</v>
      </c>
      <c r="G764" s="122">
        <f t="shared" si="69"/>
        <v>0.21794608963267245</v>
      </c>
      <c r="H764" s="128">
        <f t="shared" si="70"/>
        <v>33000.960999999996</v>
      </c>
      <c r="I764" s="122">
        <f t="shared" si="71"/>
        <v>-0.35395866595834674</v>
      </c>
      <c r="J764" s="128">
        <f t="shared" si="72"/>
        <v>94.626901786353983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0.32068103448275859</v>
      </c>
      <c r="F765" s="128">
        <f t="shared" si="68"/>
        <v>111.59699999999999</v>
      </c>
      <c r="G765" s="122">
        <f t="shared" si="69"/>
        <v>0.32769891294297898</v>
      </c>
      <c r="H765" s="128">
        <f t="shared" si="70"/>
        <v>49619.513999999996</v>
      </c>
      <c r="I765" s="122">
        <f t="shared" si="71"/>
        <v>-0.46634935431687913</v>
      </c>
      <c r="J765" s="128">
        <f t="shared" si="72"/>
        <v>97.858437064317769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0.15987356321839077</v>
      </c>
      <c r="F766" s="128">
        <f t="shared" si="68"/>
        <v>55.635999999999989</v>
      </c>
      <c r="G766" s="122">
        <f t="shared" si="69"/>
        <v>0.16783313740770583</v>
      </c>
      <c r="H766" s="128">
        <f t="shared" si="70"/>
        <v>25412.958000000002</v>
      </c>
      <c r="I766" s="122">
        <f t="shared" si="71"/>
        <v>-0.24214704200448164</v>
      </c>
      <c r="J766" s="128">
        <f t="shared" si="72"/>
        <v>95.257447776847897</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0.19370977011494253</v>
      </c>
      <c r="F767" s="128">
        <f t="shared" si="68"/>
        <v>67.411000000000001</v>
      </c>
      <c r="G767" s="122">
        <f t="shared" si="69"/>
        <v>0.19303152201191406</v>
      </c>
      <c r="H767" s="128">
        <f t="shared" si="70"/>
        <v>29228.447000000004</v>
      </c>
      <c r="I767" s="122">
        <f t="shared" si="71"/>
        <v>-2.7228654847588829E-3</v>
      </c>
      <c r="J767" s="128">
        <f t="shared" si="72"/>
        <v>100.35136650012355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8.6816091954022998E-2</v>
      </c>
      <c r="F768" s="128">
        <f t="shared" si="68"/>
        <v>30.212000000000003</v>
      </c>
      <c r="G768" s="122">
        <f t="shared" si="69"/>
        <v>8.9247599360710111E-2</v>
      </c>
      <c r="H768" s="128">
        <f t="shared" si="70"/>
        <v>13513.693000000003</v>
      </c>
      <c r="I768" s="122">
        <f t="shared" si="71"/>
        <v>-0.14324610951688799</v>
      </c>
      <c r="J768" s="128">
        <f t="shared" si="72"/>
        <v>97.275548671220008</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0.30760057471264363</v>
      </c>
      <c r="F769" s="128">
        <f t="shared" si="68"/>
        <v>107.04499999999999</v>
      </c>
      <c r="G769" s="122">
        <f t="shared" si="69"/>
        <v>0.31031343037155418</v>
      </c>
      <c r="H769" s="128">
        <f t="shared" si="70"/>
        <v>46987.03899999999</v>
      </c>
      <c r="I769" s="122">
        <f t="shared" si="71"/>
        <v>-0.16696126177796983</v>
      </c>
      <c r="J769" s="128">
        <f t="shared" si="72"/>
        <v>99.125769176131911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0.13170114942528735</v>
      </c>
      <c r="F770" s="128">
        <f t="shared" si="68"/>
        <v>45.832000000000001</v>
      </c>
      <c r="G770" s="122">
        <f t="shared" si="69"/>
        <v>0.14279175527348137</v>
      </c>
      <c r="H770" s="128">
        <f t="shared" si="70"/>
        <v>21621.242000000002</v>
      </c>
      <c r="I770" s="122">
        <f t="shared" si="71"/>
        <v>-0.59286946448109956</v>
      </c>
      <c r="J770" s="128">
        <f t="shared" si="72"/>
        <v>92.233020858275211</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0.21315517241379309</v>
      </c>
      <c r="F771" s="128">
        <f t="shared" si="68"/>
        <v>74.177999999999997</v>
      </c>
      <c r="G771" s="122">
        <f t="shared" si="69"/>
        <v>0.22564708290956159</v>
      </c>
      <c r="H771" s="128">
        <f t="shared" si="70"/>
        <v>34167.03</v>
      </c>
      <c r="I771" s="122">
        <f t="shared" si="71"/>
        <v>-0.36447673006655107</v>
      </c>
      <c r="J771" s="128">
        <f t="shared" si="72"/>
        <v>94.46396100729774</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0.23003448275862071</v>
      </c>
      <c r="F772" s="128">
        <f t="shared" si="68"/>
        <v>80.052000000000007</v>
      </c>
      <c r="G772" s="122">
        <f t="shared" si="69"/>
        <v>0.23099230606664997</v>
      </c>
      <c r="H772" s="128">
        <f t="shared" si="70"/>
        <v>34976.393000000004</v>
      </c>
      <c r="I772" s="122">
        <f t="shared" si="71"/>
        <v>-0.17522458861364282</v>
      </c>
      <c r="J772" s="128">
        <f t="shared" si="72"/>
        <v>99.585344064337406</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0.12565804597701152</v>
      </c>
      <c r="F773" s="128">
        <f t="shared" si="68"/>
        <v>43.729000000000013</v>
      </c>
      <c r="G773" s="122">
        <f t="shared" si="69"/>
        <v>0.13255797857586288</v>
      </c>
      <c r="H773" s="128">
        <f t="shared" si="70"/>
        <v>20071.664000000004</v>
      </c>
      <c r="I773" s="122">
        <f t="shared" si="71"/>
        <v>-0.44987394553359256</v>
      </c>
      <c r="J773" s="128">
        <f t="shared" si="72"/>
        <v>94.794781368137322</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7.910919540229884E-2</v>
      </c>
      <c r="F774" s="128">
        <f t="shared" si="68"/>
        <v>27.529999999999998</v>
      </c>
      <c r="G774" s="122">
        <f t="shared" si="69"/>
        <v>8.2454087360815748E-2</v>
      </c>
      <c r="H774" s="128">
        <f t="shared" si="70"/>
        <v>12485.032999999999</v>
      </c>
      <c r="I774" s="122">
        <f t="shared" si="71"/>
        <v>-0.34975185562492977</v>
      </c>
      <c r="J774" s="128">
        <f t="shared" si="72"/>
        <v>95.943327898494829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6.4307471264367824E-2</v>
      </c>
      <c r="F775" s="128">
        <f t="shared" si="68"/>
        <v>22.379000000000001</v>
      </c>
      <c r="G775" s="122">
        <f t="shared" si="69"/>
        <v>6.8561571279504394E-2</v>
      </c>
      <c r="H775" s="128">
        <f t="shared" si="70"/>
        <v>10381.455999999996</v>
      </c>
      <c r="I775" s="122">
        <f t="shared" si="71"/>
        <v>-0.32839063463724077</v>
      </c>
      <c r="J775" s="128">
        <f t="shared" si="72"/>
        <v>93.795212192856667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0.42300574712643674</v>
      </c>
      <c r="F776" s="128">
        <f t="shared" si="68"/>
        <v>147.20599999999999</v>
      </c>
      <c r="G776" s="122">
        <f t="shared" si="69"/>
        <v>0.41867147234806956</v>
      </c>
      <c r="H776" s="128">
        <f t="shared" si="70"/>
        <v>63394.396999999997</v>
      </c>
      <c r="I776" s="122">
        <f t="shared" si="71"/>
        <v>0.37582532423099702</v>
      </c>
      <c r="J776" s="128">
        <f t="shared" si="72"/>
        <v>101.03524483148061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0.18269252873563219</v>
      </c>
      <c r="F777" s="128">
        <f t="shared" ref="F777:F803" si="74">SUMPRODUCT($K$2:$AI$2,$K777:$AI777)</f>
        <v>63.576999999999998</v>
      </c>
      <c r="G777" s="122">
        <f t="shared" ref="G777:G803" si="75">SUMPRODUCT($K$3:$AI$3,$K777:$AI777)/$J$3</f>
        <v>0.19461741008334543</v>
      </c>
      <c r="H777" s="128">
        <f t="shared" ref="H777:H803" si="76">SUMPRODUCT($K$3:$AI$3,$K777:$AI777)</f>
        <v>29468.578999999998</v>
      </c>
      <c r="I777" s="122">
        <f t="shared" ref="I777:I803" si="77">CORREL($K$4:$AI$4,$K777:$AI777)</f>
        <v>-0.50461863255454309</v>
      </c>
      <c r="J777" s="128">
        <f t="shared" si="72"/>
        <v>93.872654382459217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0.40064080459770113</v>
      </c>
      <c r="F778" s="128">
        <f t="shared" si="74"/>
        <v>139.423</v>
      </c>
      <c r="G778" s="122">
        <f t="shared" si="75"/>
        <v>0.39933149295328152</v>
      </c>
      <c r="H778" s="128">
        <f t="shared" si="76"/>
        <v>60465.975999999981</v>
      </c>
      <c r="I778" s="122">
        <f t="shared" si="77"/>
        <v>8.7626075995952558E-3</v>
      </c>
      <c r="J778" s="128">
        <f t="shared" ref="J778:J803" si="78">$E778/$G778*100</f>
        <v>100.32787587944453</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0.46200287356321845</v>
      </c>
      <c r="F779" s="128">
        <f t="shared" si="74"/>
        <v>160.77700000000002</v>
      </c>
      <c r="G779" s="122">
        <f t="shared" si="75"/>
        <v>0.46218900659102619</v>
      </c>
      <c r="H779" s="128">
        <f t="shared" si="76"/>
        <v>69983.735000000001</v>
      </c>
      <c r="I779" s="122">
        <f t="shared" si="77"/>
        <v>6.2164811212882237E-3</v>
      </c>
      <c r="J779" s="128">
        <f t="shared" si="78"/>
        <v>99.959727941350096</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0.37591954022988505</v>
      </c>
      <c r="F780" s="128">
        <f t="shared" si="74"/>
        <v>130.82</v>
      </c>
      <c r="G780" s="122">
        <f t="shared" si="75"/>
        <v>0.38533332893051025</v>
      </c>
      <c r="H780" s="128">
        <f t="shared" si="76"/>
        <v>58346.402000000002</v>
      </c>
      <c r="I780" s="122">
        <f t="shared" si="77"/>
        <v>-0.24731359603398392</v>
      </c>
      <c r="J780" s="128">
        <f t="shared" si="78"/>
        <v>97.556975222788779</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0.15977873563218392</v>
      </c>
      <c r="F781" s="128">
        <f t="shared" si="74"/>
        <v>55.603000000000002</v>
      </c>
      <c r="G781" s="122">
        <f t="shared" si="75"/>
        <v>0.16454482954470404</v>
      </c>
      <c r="H781" s="128">
        <f t="shared" si="76"/>
        <v>24915.048999999995</v>
      </c>
      <c r="I781" s="122">
        <f t="shared" si="77"/>
        <v>-0.30958322546523392</v>
      </c>
      <c r="J781" s="128">
        <f t="shared" si="78"/>
        <v>97.10346783566041</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0.10300000000000001</v>
      </c>
      <c r="F782" s="128">
        <f t="shared" si="74"/>
        <v>35.844000000000001</v>
      </c>
      <c r="G782" s="122">
        <f t="shared" si="75"/>
        <v>0.11346643067534903</v>
      </c>
      <c r="H782" s="128">
        <f t="shared" si="76"/>
        <v>17180.86</v>
      </c>
      <c r="I782" s="122">
        <f t="shared" si="77"/>
        <v>-0.39270563405935177</v>
      </c>
      <c r="J782" s="128">
        <f t="shared" si="78"/>
        <v>90.775746964936559</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0.3925258620689655</v>
      </c>
      <c r="F783" s="128">
        <f t="shared" si="74"/>
        <v>136.59899999999999</v>
      </c>
      <c r="G783" s="122">
        <f t="shared" si="75"/>
        <v>0.38789274722952355</v>
      </c>
      <c r="H783" s="128">
        <f t="shared" si="76"/>
        <v>58733.943999999996</v>
      </c>
      <c r="I783" s="122">
        <f t="shared" si="77"/>
        <v>0.34165571737571071</v>
      </c>
      <c r="J783" s="128">
        <f t="shared" si="78"/>
        <v>101.19443193319117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0.25319827586206894</v>
      </c>
      <c r="F784" s="128">
        <f t="shared" si="74"/>
        <v>88.113</v>
      </c>
      <c r="G784" s="122">
        <f t="shared" si="75"/>
        <v>0.25843765602504326</v>
      </c>
      <c r="H784" s="128">
        <f t="shared" si="76"/>
        <v>39132.112999999998</v>
      </c>
      <c r="I784" s="122">
        <f t="shared" si="77"/>
        <v>-0.37223919304516373</v>
      </c>
      <c r="J784" s="128">
        <f t="shared" si="78"/>
        <v>97.972671535735259</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0.37266379310344833</v>
      </c>
      <c r="F785" s="128">
        <f t="shared" si="74"/>
        <v>129.68700000000001</v>
      </c>
      <c r="G785" s="122">
        <f t="shared" si="75"/>
        <v>0.37500073967427905</v>
      </c>
      <c r="H785" s="128">
        <f t="shared" si="76"/>
        <v>56781.861999999986</v>
      </c>
      <c r="I785" s="122">
        <f t="shared" si="77"/>
        <v>-1.5302686229871831E-2</v>
      </c>
      <c r="J785" s="128">
        <f t="shared" si="78"/>
        <v>99.376815476987986</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0.36761206896551718</v>
      </c>
      <c r="F786" s="128">
        <f t="shared" si="74"/>
        <v>127.92899999999997</v>
      </c>
      <c r="G786" s="122">
        <f t="shared" si="75"/>
        <v>0.36859936731432186</v>
      </c>
      <c r="H786" s="128">
        <f t="shared" si="76"/>
        <v>55812.578999999991</v>
      </c>
      <c r="I786" s="122">
        <f t="shared" si="77"/>
        <v>-4.4312484632862609E-2</v>
      </c>
      <c r="J786" s="128">
        <f t="shared" si="78"/>
        <v>99.732148658854641</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0.39022126436781607</v>
      </c>
      <c r="F787" s="128">
        <f t="shared" si="74"/>
        <v>135.797</v>
      </c>
      <c r="G787" s="122">
        <f t="shared" si="75"/>
        <v>0.39329735566445206</v>
      </c>
      <c r="H787" s="128">
        <f t="shared" si="76"/>
        <v>59552.298999999999</v>
      </c>
      <c r="I787" s="122">
        <f t="shared" si="77"/>
        <v>-0.1724288595849684</v>
      </c>
      <c r="J787" s="128">
        <f t="shared" si="78"/>
        <v>99.217871350434294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0.12292816091954024</v>
      </c>
      <c r="F788" s="128">
        <f t="shared" si="74"/>
        <v>42.779000000000003</v>
      </c>
      <c r="G788" s="122">
        <f t="shared" si="75"/>
        <v>0.12696061234463538</v>
      </c>
      <c r="H788" s="128">
        <f t="shared" si="76"/>
        <v>19224.121999999999</v>
      </c>
      <c r="I788" s="122">
        <f t="shared" si="77"/>
        <v>-0.30553380100647731</v>
      </c>
      <c r="J788" s="128">
        <f t="shared" si="78"/>
        <v>96.823856351488743</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0.11086781609195402</v>
      </c>
      <c r="F789" s="128">
        <f t="shared" si="74"/>
        <v>38.582000000000001</v>
      </c>
      <c r="G789" s="122">
        <f t="shared" si="75"/>
        <v>0.11689474170838342</v>
      </c>
      <c r="H789" s="128">
        <f t="shared" si="76"/>
        <v>17699.968000000001</v>
      </c>
      <c r="I789" s="122">
        <f t="shared" si="77"/>
        <v>-0.30203905823123423</v>
      </c>
      <c r="J789" s="128">
        <f t="shared" si="78"/>
        <v>94.844143091171091</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0.44318965517241377</v>
      </c>
      <c r="F790" s="128">
        <f t="shared" si="74"/>
        <v>154.22999999999999</v>
      </c>
      <c r="G790" s="122">
        <f t="shared" si="75"/>
        <v>0.43802681979685376</v>
      </c>
      <c r="H790" s="128">
        <f t="shared" si="76"/>
        <v>66325.145000000004</v>
      </c>
      <c r="I790" s="122">
        <f t="shared" si="77"/>
        <v>0.57472348738927859</v>
      </c>
      <c r="J790" s="128">
        <f t="shared" si="78"/>
        <v>101.17865736576459</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0.21943103448275864</v>
      </c>
      <c r="F791" s="128">
        <f t="shared" si="74"/>
        <v>76.362000000000009</v>
      </c>
      <c r="G791" s="122">
        <f t="shared" si="75"/>
        <v>0.21673351252823309</v>
      </c>
      <c r="H791" s="128">
        <f t="shared" si="76"/>
        <v>32817.354999999996</v>
      </c>
      <c r="I791" s="122">
        <f t="shared" si="77"/>
        <v>-7.3702802972142281E-2</v>
      </c>
      <c r="J791" s="128">
        <f t="shared" si="78"/>
        <v>101.24462614159597</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0.21264942528735631</v>
      </c>
      <c r="F792" s="128">
        <f t="shared" si="74"/>
        <v>74.001999999999995</v>
      </c>
      <c r="G792" s="122">
        <f t="shared" si="75"/>
        <v>0.21998376018703189</v>
      </c>
      <c r="H792" s="128">
        <f t="shared" si="76"/>
        <v>33309.500999999997</v>
      </c>
      <c r="I792" s="122">
        <f t="shared" si="77"/>
        <v>-0.31309669911215005</v>
      </c>
      <c r="J792" s="128">
        <f t="shared" si="78"/>
        <v>96.665965299693084</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0.38234482758620691</v>
      </c>
      <c r="F793" s="128">
        <f t="shared" si="74"/>
        <v>133.05600000000001</v>
      </c>
      <c r="G793" s="122">
        <f t="shared" si="75"/>
        <v>0.38266847402554516</v>
      </c>
      <c r="H793" s="128">
        <f t="shared" si="76"/>
        <v>57942.894999999997</v>
      </c>
      <c r="I793" s="122">
        <f t="shared" si="77"/>
        <v>-8.3159594715010651E-2</v>
      </c>
      <c r="J793" s="128">
        <f t="shared" si="78"/>
        <v>99.915423803812843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0.29729885057471261</v>
      </c>
      <c r="F794" s="128">
        <f t="shared" si="74"/>
        <v>103.46</v>
      </c>
      <c r="G794" s="122">
        <f t="shared" si="75"/>
        <v>0.30634093040457544</v>
      </c>
      <c r="H794" s="128">
        <f t="shared" si="76"/>
        <v>46385.531000000003</v>
      </c>
      <c r="I794" s="122">
        <f t="shared" si="77"/>
        <v>-0.30622537509544973</v>
      </c>
      <c r="J794" s="128">
        <f t="shared" si="78"/>
        <v>97.048360525013351</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0.20066379310344831</v>
      </c>
      <c r="F795" s="128">
        <f t="shared" si="74"/>
        <v>69.831000000000017</v>
      </c>
      <c r="G795" s="122">
        <f t="shared" si="75"/>
        <v>0.2030590880872816</v>
      </c>
      <c r="H795" s="128">
        <f t="shared" si="76"/>
        <v>30746.801000000003</v>
      </c>
      <c r="I795" s="122">
        <f t="shared" si="77"/>
        <v>-0.11834562039640495</v>
      </c>
      <c r="J795" s="128">
        <f t="shared" si="78"/>
        <v>98.820395084802257</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0.11691091954022989</v>
      </c>
      <c r="F796" s="128">
        <f t="shared" si="74"/>
        <v>40.685000000000002</v>
      </c>
      <c r="G796" s="122">
        <f t="shared" si="75"/>
        <v>0.12287370061683552</v>
      </c>
      <c r="H796" s="128">
        <f t="shared" si="76"/>
        <v>18605.29</v>
      </c>
      <c r="I796" s="122">
        <f t="shared" si="77"/>
        <v>-0.35862720440911006</v>
      </c>
      <c r="J796" s="128">
        <f t="shared" si="78"/>
        <v>95.147227562389673</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0.37734770114942529</v>
      </c>
      <c r="F797" s="128">
        <f t="shared" si="74"/>
        <v>131.31700000000001</v>
      </c>
      <c r="G797" s="122">
        <f t="shared" si="75"/>
        <v>0.37603564965856107</v>
      </c>
      <c r="H797" s="128">
        <f t="shared" si="76"/>
        <v>56938.565999999999</v>
      </c>
      <c r="I797" s="122">
        <f t="shared" si="77"/>
        <v>-3.982408470310396E-2</v>
      </c>
      <c r="J797" s="128">
        <f t="shared" si="78"/>
        <v>100.34891678277194</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0.22589655172413792</v>
      </c>
      <c r="F798" s="128">
        <f t="shared" si="74"/>
        <v>78.611999999999995</v>
      </c>
      <c r="G798" s="122">
        <f t="shared" si="75"/>
        <v>0.23291065130961972</v>
      </c>
      <c r="H798" s="128">
        <f t="shared" si="76"/>
        <v>35266.864999999998</v>
      </c>
      <c r="I798" s="122">
        <f t="shared" si="77"/>
        <v>-0.39856960612316733</v>
      </c>
      <c r="J798" s="128">
        <f t="shared" si="78"/>
        <v>96.988502008799244</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0.21917241379310343</v>
      </c>
      <c r="F799" s="128">
        <f t="shared" si="74"/>
        <v>76.271999999999991</v>
      </c>
      <c r="G799" s="122">
        <f t="shared" si="75"/>
        <v>0.22642294179027592</v>
      </c>
      <c r="H799" s="128">
        <f t="shared" si="76"/>
        <v>34284.508999999998</v>
      </c>
      <c r="I799" s="122">
        <f t="shared" si="77"/>
        <v>-0.28339162698625558</v>
      </c>
      <c r="J799" s="128">
        <f t="shared" si="78"/>
        <v>96.79779445499463</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0.25314367816091954</v>
      </c>
      <c r="F800" s="128">
        <f t="shared" si="74"/>
        <v>88.094000000000008</v>
      </c>
      <c r="G800" s="122">
        <f t="shared" si="75"/>
        <v>0.25622429301668237</v>
      </c>
      <c r="H800" s="128">
        <f t="shared" si="76"/>
        <v>38796.970000000008</v>
      </c>
      <c r="I800" s="122">
        <f t="shared" si="77"/>
        <v>-0.27119932684813558</v>
      </c>
      <c r="J800" s="128">
        <f t="shared" si="78"/>
        <v>98.797688220936081</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0.37948563218390807</v>
      </c>
      <c r="F801" s="128">
        <f t="shared" si="74"/>
        <v>132.06100000000001</v>
      </c>
      <c r="G801" s="122">
        <f t="shared" si="75"/>
        <v>0.38361656474131212</v>
      </c>
      <c r="H801" s="128">
        <f t="shared" si="76"/>
        <v>58086.453000000001</v>
      </c>
      <c r="I801" s="122">
        <f t="shared" si="77"/>
        <v>-0.13758143295542144</v>
      </c>
      <c r="J801" s="128">
        <f t="shared" si="78"/>
        <v>98.923161057919984</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9.3485632183908055E-2</v>
      </c>
      <c r="F802" s="128">
        <f t="shared" si="74"/>
        <v>32.533000000000001</v>
      </c>
      <c r="G802" s="122">
        <f t="shared" si="75"/>
        <v>0.10109090068551954</v>
      </c>
      <c r="H802" s="128">
        <f t="shared" si="76"/>
        <v>15306.981999999998</v>
      </c>
      <c r="I802" s="122">
        <f t="shared" si="77"/>
        <v>-0.3742583325902909</v>
      </c>
      <c r="J802" s="128">
        <f t="shared" si="78"/>
        <v>92.476802115681537</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7.3896551724137921E-2</v>
      </c>
      <c r="F803" s="128">
        <f t="shared" si="74"/>
        <v>25.715999999999998</v>
      </c>
      <c r="G803" s="122">
        <f t="shared" si="75"/>
        <v>8.5292501551995137E-2</v>
      </c>
      <c r="H803" s="128">
        <f t="shared" si="76"/>
        <v>12914.82</v>
      </c>
      <c r="I803" s="122">
        <f t="shared" si="77"/>
        <v>-0.50257688461369954</v>
      </c>
      <c r="J803" s="128">
        <f t="shared" si="78"/>
        <v>86.638978080728307</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0.52091091954022994</v>
      </c>
      <c r="F804" s="128">
        <f>SUMPRODUCT($K$2:$AI$2,$K804:$AI804)</f>
        <v>181.27700000000002</v>
      </c>
      <c r="G804" s="122">
        <f>SUMPRODUCT($K$3:$AI$3,$K804:$AI804)/$J$3</f>
        <v>0.51147432273573823</v>
      </c>
      <c r="H804" s="128">
        <f>SUMPRODUCT($K$3:$AI$3,$K804:$AI804)</f>
        <v>77446.419000000009</v>
      </c>
      <c r="I804" s="122">
        <f>CORREL($K$4:$AI$4,$K804:$AI804)</f>
        <v>0.46508170831368356</v>
      </c>
      <c r="J804" s="128">
        <f>$E804/$G804*100</f>
        <v>101.84497957864589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CF331-AC61-4CF4-BBD2-0D4A1490D032}">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1E078-A838-467E-A0E6-539B0BDA2A00}">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76.568507602990366</v>
      </c>
    </row>
    <row r="18" spans="13:16" ht="21" customHeight="1">
      <c r="M18" s="139" t="s">
        <v>1707</v>
      </c>
      <c r="N18" s="3"/>
      <c r="O18" s="3"/>
      <c r="P18" s="140">
        <f t="shared" si="0"/>
        <v>0</v>
      </c>
    </row>
    <row r="19" spans="13:16" ht="21" customHeight="1">
      <c r="M19" s="139" t="s">
        <v>1708</v>
      </c>
      <c r="N19" s="3"/>
      <c r="O19" s="3"/>
      <c r="P19" s="140">
        <f t="shared" si="0"/>
        <v>58.751327271995571</v>
      </c>
    </row>
    <row r="20" spans="13:16" ht="21" customHeight="1" thickBot="1">
      <c r="M20" s="141" t="s">
        <v>1709</v>
      </c>
      <c r="N20" s="142"/>
      <c r="O20" s="142"/>
      <c r="P20" s="143">
        <f t="shared" si="0"/>
        <v>143.07262842344261</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75.013035738446092</v>
      </c>
    </row>
    <row r="25" spans="13:16" ht="21" customHeight="1">
      <c r="M25" s="144" t="s">
        <v>1714</v>
      </c>
      <c r="N25" s="13"/>
      <c r="O25" s="13"/>
      <c r="P25" s="145">
        <f t="shared" si="0"/>
        <v>41.646368491966307</v>
      </c>
    </row>
    <row r="26" spans="13:16" ht="21" customHeight="1">
      <c r="M26" s="144" t="s">
        <v>1715</v>
      </c>
      <c r="N26" s="13"/>
      <c r="O26" s="13"/>
      <c r="P26" s="145">
        <f t="shared" si="0"/>
        <v>49.298006364049613</v>
      </c>
    </row>
    <row r="27" spans="13:16" ht="21" customHeight="1">
      <c r="M27" s="144" t="s">
        <v>1716</v>
      </c>
      <c r="N27" s="13"/>
      <c r="O27" s="13"/>
      <c r="P27" s="145">
        <f t="shared" si="0"/>
        <v>32.210214567872946</v>
      </c>
    </row>
    <row r="28" spans="13:16" ht="21" customHeight="1" thickBot="1">
      <c r="M28" s="146" t="s">
        <v>1717</v>
      </c>
      <c r="N28" s="147"/>
      <c r="O28" s="147"/>
      <c r="P28" s="148">
        <f t="shared" si="0"/>
        <v>0</v>
      </c>
    </row>
    <row r="29" spans="13:16" ht="21" customHeight="1" thickTop="1">
      <c r="M29" s="149" t="s">
        <v>1718</v>
      </c>
      <c r="N29" s="22"/>
      <c r="O29" s="22"/>
      <c r="P29" s="150">
        <f t="shared" si="0"/>
        <v>107.21347222849913</v>
      </c>
    </row>
    <row r="30" spans="13:16" ht="21" customHeight="1">
      <c r="M30" s="149" t="s">
        <v>1719</v>
      </c>
      <c r="N30" s="22"/>
      <c r="O30" s="22"/>
      <c r="P30" s="150">
        <f t="shared" si="0"/>
        <v>19.488714546836171</v>
      </c>
    </row>
    <row r="31" spans="13:16" ht="21" customHeight="1">
      <c r="M31" s="149" t="s">
        <v>1720</v>
      </c>
      <c r="N31" s="22"/>
      <c r="O31" s="22"/>
      <c r="P31" s="150">
        <f t="shared" si="0"/>
        <v>83.93728531202548</v>
      </c>
    </row>
    <row r="32" spans="13:16" ht="21" customHeight="1">
      <c r="M32" s="149" t="s">
        <v>1721</v>
      </c>
      <c r="N32" s="22"/>
      <c r="O32" s="22"/>
      <c r="P32" s="150">
        <f t="shared" si="0"/>
        <v>122.77512750523793</v>
      </c>
    </row>
    <row r="33" spans="1:16" ht="21" customHeight="1" thickBot="1">
      <c r="M33" s="151" t="s">
        <v>1722</v>
      </c>
      <c r="N33" s="152"/>
      <c r="O33" s="152"/>
      <c r="P33" s="153">
        <f t="shared" si="0"/>
        <v>0</v>
      </c>
    </row>
    <row r="34" spans="1:16" ht="21" customHeight="1" thickTop="1">
      <c r="M34" s="154" t="s">
        <v>1723</v>
      </c>
      <c r="N34" s="29"/>
      <c r="O34" s="29"/>
      <c r="P34" s="155">
        <f t="shared" si="0"/>
        <v>174.3590450296503</v>
      </c>
    </row>
    <row r="35" spans="1:16" ht="21" customHeight="1">
      <c r="M35" s="154" t="s">
        <v>1724</v>
      </c>
      <c r="N35" s="29"/>
      <c r="O35" s="29"/>
      <c r="P35" s="155">
        <f t="shared" si="0"/>
        <v>120.28555715027582</v>
      </c>
    </row>
    <row r="36" spans="1:16" ht="21" customHeight="1">
      <c r="M36" s="154" t="s">
        <v>1725</v>
      </c>
      <c r="N36" s="29"/>
      <c r="O36" s="29"/>
      <c r="P36" s="155">
        <f t="shared" si="0"/>
        <v>80.317996377363599</v>
      </c>
    </row>
    <row r="37" spans="1:16" ht="21" customHeight="1">
      <c r="M37" s="154" t="s">
        <v>1726</v>
      </c>
      <c r="N37" s="29"/>
      <c r="O37" s="29"/>
      <c r="P37" s="155">
        <f t="shared" si="0"/>
        <v>0</v>
      </c>
    </row>
    <row r="38" spans="1:16" ht="21" customHeight="1">
      <c r="M38" s="154" t="s">
        <v>1727</v>
      </c>
      <c r="N38" s="29"/>
      <c r="O38" s="29"/>
      <c r="P38" s="155">
        <f t="shared" si="0"/>
        <v>48.034153731564537</v>
      </c>
    </row>
    <row r="39" spans="1:16" ht="21" customHeight="1">
      <c r="M39" s="154" t="s">
        <v>1728</v>
      </c>
      <c r="N39" s="29"/>
      <c r="O39" s="29"/>
      <c r="P39" s="155">
        <f t="shared" si="0"/>
        <v>300.52960168440313</v>
      </c>
    </row>
    <row r="40" spans="1:16" ht="21" customHeight="1">
      <c r="M40" s="154" t="s">
        <v>1729</v>
      </c>
      <c r="N40" s="29"/>
      <c r="O40" s="29"/>
      <c r="P40" s="155">
        <f t="shared" si="0"/>
        <v>61.687855259362188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10</v>
      </c>
      <c r="C50" s="158">
        <f>'Wellbeing Acorn Type'!F15</f>
        <v>2.8735632183908046E-2</v>
      </c>
      <c r="D50" s="159">
        <f>'Wellbeing Acorn Type'!K15</f>
        <v>76.568507602990366</v>
      </c>
      <c r="E50" s="158">
        <f t="shared" ref="E50:E73" si="1">IF(C50&gt;0.1,0.1,C50)</f>
        <v>2.8735632183908046E-2</v>
      </c>
      <c r="F50" s="159">
        <f t="shared" ref="F50:F73" si="2">IF(D50&gt;200,200,D50)</f>
        <v>76.568507602990366</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10</v>
      </c>
      <c r="C52" s="158">
        <f>'Wellbeing Acorn Type'!F17</f>
        <v>2.8735632183908046E-2</v>
      </c>
      <c r="D52" s="159">
        <f>'Wellbeing Acorn Type'!K17</f>
        <v>58.751327271995571</v>
      </c>
      <c r="E52" s="158">
        <f t="shared" si="1"/>
        <v>2.8735632183908046E-2</v>
      </c>
      <c r="F52" s="159">
        <f t="shared" si="2"/>
        <v>58.751327271995571</v>
      </c>
      <c r="G52" s="156">
        <v>1.4</v>
      </c>
      <c r="H52" s="38"/>
    </row>
    <row r="53" spans="1:9" ht="14.5">
      <c r="A53" s="156">
        <v>1.5</v>
      </c>
      <c r="B53" s="157">
        <f>'Wellbeing Acorn Type'!E18</f>
        <v>17</v>
      </c>
      <c r="C53" s="158">
        <f>'Wellbeing Acorn Type'!F18</f>
        <v>4.8850574712643681E-2</v>
      </c>
      <c r="D53" s="159">
        <f>'Wellbeing Acorn Type'!K18</f>
        <v>143.07262842344261</v>
      </c>
      <c r="E53" s="158">
        <f t="shared" si="1"/>
        <v>4.8850574712643681E-2</v>
      </c>
      <c r="F53" s="159">
        <f t="shared" si="2"/>
        <v>143.07262842344261</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13</v>
      </c>
      <c r="C57" s="158">
        <f>'Wellbeing Acorn Type'!F24</f>
        <v>3.7356321839080463E-2</v>
      </c>
      <c r="D57" s="159">
        <f>'Wellbeing Acorn Type'!K24</f>
        <v>75.013035738446092</v>
      </c>
      <c r="E57" s="158">
        <f t="shared" si="1"/>
        <v>3.7356321839080463E-2</v>
      </c>
      <c r="F57" s="159">
        <f t="shared" si="2"/>
        <v>75.013035738446092</v>
      </c>
      <c r="G57" s="156">
        <v>2.9</v>
      </c>
      <c r="H57" s="38"/>
      <c r="I57" s="48"/>
    </row>
    <row r="58" spans="1:9" ht="14.5">
      <c r="A58" s="160">
        <v>2.1</v>
      </c>
      <c r="B58" s="157">
        <f>'Wellbeing Acorn Type'!E25</f>
        <v>5</v>
      </c>
      <c r="C58" s="158">
        <f>'Wellbeing Acorn Type'!F25</f>
        <v>1.4367816091954023E-2</v>
      </c>
      <c r="D58" s="159">
        <f>'Wellbeing Acorn Type'!K25</f>
        <v>41.646368491966307</v>
      </c>
      <c r="E58" s="158">
        <f t="shared" si="1"/>
        <v>1.4367816091954023E-2</v>
      </c>
      <c r="F58" s="159">
        <f t="shared" si="2"/>
        <v>41.646368491966307</v>
      </c>
      <c r="G58" s="160">
        <v>2.1</v>
      </c>
      <c r="H58" s="38"/>
      <c r="I58" s="48"/>
    </row>
    <row r="59" spans="1:9" ht="14.5">
      <c r="A59" s="156">
        <v>2.11</v>
      </c>
      <c r="B59" s="157">
        <f>'Wellbeing Acorn Type'!E26</f>
        <v>3</v>
      </c>
      <c r="C59" s="158">
        <f>'Wellbeing Acorn Type'!F26</f>
        <v>8.6206896551724137E-3</v>
      </c>
      <c r="D59" s="159">
        <f>'Wellbeing Acorn Type'!K26</f>
        <v>49.298006364049613</v>
      </c>
      <c r="E59" s="158">
        <f t="shared" si="1"/>
        <v>8.6206896551724137E-3</v>
      </c>
      <c r="F59" s="159">
        <f t="shared" si="2"/>
        <v>49.298006364049613</v>
      </c>
      <c r="G59" s="156">
        <v>2.11</v>
      </c>
      <c r="H59" s="38"/>
      <c r="I59" s="48"/>
    </row>
    <row r="60" spans="1:9" ht="14.5">
      <c r="A60" s="156">
        <v>2.12</v>
      </c>
      <c r="B60" s="157">
        <f>'Wellbeing Acorn Type'!E27</f>
        <v>2</v>
      </c>
      <c r="C60" s="158">
        <f>'Wellbeing Acorn Type'!F27</f>
        <v>5.7471264367816091E-3</v>
      </c>
      <c r="D60" s="159">
        <f>'Wellbeing Acorn Type'!K27</f>
        <v>32.210214567872946</v>
      </c>
      <c r="E60" s="158">
        <f t="shared" si="1"/>
        <v>5.7471264367816091E-3</v>
      </c>
      <c r="F60" s="159">
        <f t="shared" si="2"/>
        <v>32.210214567872946</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15</v>
      </c>
      <c r="C62" s="158">
        <f>'Wellbeing Acorn Type'!F31</f>
        <v>4.3103448275862072E-2</v>
      </c>
      <c r="D62" s="159">
        <f>'Wellbeing Acorn Type'!K31</f>
        <v>107.21347222849913</v>
      </c>
      <c r="E62" s="158">
        <f t="shared" si="1"/>
        <v>4.3103448275862072E-2</v>
      </c>
      <c r="F62" s="159">
        <f t="shared" si="2"/>
        <v>107.21347222849913</v>
      </c>
      <c r="G62" s="156">
        <v>3.14</v>
      </c>
      <c r="H62" s="38"/>
      <c r="I62" s="48"/>
    </row>
    <row r="63" spans="1:9" ht="14.5">
      <c r="A63" s="156">
        <v>3.15</v>
      </c>
      <c r="B63" s="157">
        <f>'Wellbeing Acorn Type'!E32</f>
        <v>3</v>
      </c>
      <c r="C63" s="158">
        <f>'Wellbeing Acorn Type'!F32</f>
        <v>8.6206896551724137E-3</v>
      </c>
      <c r="D63" s="159">
        <f>'Wellbeing Acorn Type'!K32</f>
        <v>19.488714546836171</v>
      </c>
      <c r="E63" s="158">
        <f t="shared" si="1"/>
        <v>8.6206896551724137E-3</v>
      </c>
      <c r="F63" s="159">
        <f t="shared" si="2"/>
        <v>19.488714546836171</v>
      </c>
      <c r="G63" s="156">
        <v>3.15</v>
      </c>
      <c r="H63" s="38"/>
      <c r="I63" s="48"/>
    </row>
    <row r="64" spans="1:9" ht="14.5">
      <c r="A64" s="156">
        <v>3.16</v>
      </c>
      <c r="B64" s="157">
        <f>'Wellbeing Acorn Type'!E33</f>
        <v>18</v>
      </c>
      <c r="C64" s="158">
        <f>'Wellbeing Acorn Type'!F33</f>
        <v>5.1724137931034482E-2</v>
      </c>
      <c r="D64" s="159">
        <f>'Wellbeing Acorn Type'!K33</f>
        <v>83.93728531202548</v>
      </c>
      <c r="E64" s="158">
        <f t="shared" si="1"/>
        <v>5.1724137931034482E-2</v>
      </c>
      <c r="F64" s="159">
        <f t="shared" si="2"/>
        <v>83.93728531202548</v>
      </c>
      <c r="G64" s="156">
        <v>3.16</v>
      </c>
      <c r="H64" s="38"/>
      <c r="I64" s="48"/>
    </row>
    <row r="65" spans="1:9" ht="15" customHeight="1">
      <c r="A65" s="156">
        <v>3.17</v>
      </c>
      <c r="B65" s="157">
        <f>'Wellbeing Acorn Type'!E34</f>
        <v>31</v>
      </c>
      <c r="C65" s="158">
        <f>'Wellbeing Acorn Type'!F34</f>
        <v>8.9080459770114945E-2</v>
      </c>
      <c r="D65" s="159">
        <f>'Wellbeing Acorn Type'!K34</f>
        <v>122.77512750523793</v>
      </c>
      <c r="E65" s="158">
        <f t="shared" si="1"/>
        <v>8.9080459770114945E-2</v>
      </c>
      <c r="F65" s="159">
        <f t="shared" si="2"/>
        <v>122.77512750523793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85</v>
      </c>
      <c r="C67" s="158">
        <f>'Wellbeing Acorn Type'!F38</f>
        <v>0.2442528735632184</v>
      </c>
      <c r="D67" s="159">
        <f>'Wellbeing Acorn Type'!K38</f>
        <v>174.3590450296503</v>
      </c>
      <c r="E67" s="158">
        <f t="shared" si="1"/>
        <v>0.1</v>
      </c>
      <c r="F67" s="159">
        <f t="shared" si="2"/>
        <v>174.3590450296503</v>
      </c>
      <c r="G67" s="156">
        <v>4.1900000000000004</v>
      </c>
      <c r="H67" s="38"/>
      <c r="I67" s="48"/>
    </row>
    <row r="68" spans="1:9" ht="15" customHeight="1">
      <c r="A68" s="160">
        <v>4.2</v>
      </c>
      <c r="B68" s="157">
        <f>'Wellbeing Acorn Type'!E39</f>
        <v>31</v>
      </c>
      <c r="C68" s="158">
        <f>'Wellbeing Acorn Type'!F39</f>
        <v>8.9080459770114945E-2</v>
      </c>
      <c r="D68" s="159">
        <f>'Wellbeing Acorn Type'!K39</f>
        <v>120.28555715027582</v>
      </c>
      <c r="E68" s="158">
        <f t="shared" si="1"/>
        <v>8.9080459770114945E-2</v>
      </c>
      <c r="F68" s="159">
        <f t="shared" si="2"/>
        <v>120.28555715027582</v>
      </c>
      <c r="G68" s="160">
        <v>4.2</v>
      </c>
      <c r="H68" s="38"/>
      <c r="I68" s="48"/>
    </row>
    <row r="69" spans="1:9" ht="15" customHeight="1">
      <c r="A69" s="156">
        <v>4.21</v>
      </c>
      <c r="B69" s="157">
        <f>'Wellbeing Acorn Type'!E40</f>
        <v>5</v>
      </c>
      <c r="C69" s="158">
        <f>'Wellbeing Acorn Type'!F40</f>
        <v>1.4367816091954023E-2</v>
      </c>
      <c r="D69" s="159">
        <f>'Wellbeing Acorn Type'!K40</f>
        <v>80.317996377363599</v>
      </c>
      <c r="E69" s="158">
        <f t="shared" si="1"/>
        <v>1.4367816091954023E-2</v>
      </c>
      <c r="F69" s="159">
        <f t="shared" si="2"/>
        <v>80.317996377363599</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7</v>
      </c>
      <c r="C71" s="158">
        <f>'Wellbeing Acorn Type'!F42</f>
        <v>2.0114942528735632E-2</v>
      </c>
      <c r="D71" s="159">
        <f>'Wellbeing Acorn Type'!K42</f>
        <v>48.034153731564537</v>
      </c>
      <c r="E71" s="158">
        <f t="shared" si="1"/>
        <v>2.0114942528735632E-2</v>
      </c>
      <c r="F71" s="159">
        <f t="shared" si="2"/>
        <v>48.034153731564537</v>
      </c>
      <c r="G71" s="156">
        <v>4.2300000000000004</v>
      </c>
      <c r="H71" s="38"/>
      <c r="I71" s="48"/>
    </row>
    <row r="72" spans="1:9" ht="15" customHeight="1">
      <c r="A72" s="156">
        <v>4.24</v>
      </c>
      <c r="B72" s="157">
        <f>'Wellbeing Acorn Type'!E43</f>
        <v>81</v>
      </c>
      <c r="C72" s="158">
        <f>'Wellbeing Acorn Type'!F43</f>
        <v>0.23275862068965517</v>
      </c>
      <c r="D72" s="159">
        <f>'Wellbeing Acorn Type'!K43</f>
        <v>300.52960168440313</v>
      </c>
      <c r="E72" s="158">
        <f t="shared" si="1"/>
        <v>0.1</v>
      </c>
      <c r="F72" s="159">
        <f t="shared" si="2"/>
        <v>200</v>
      </c>
      <c r="G72" s="156">
        <v>4.24</v>
      </c>
      <c r="H72" s="38"/>
      <c r="I72" s="48"/>
    </row>
    <row r="73" spans="1:9" ht="15" customHeight="1">
      <c r="A73" s="156">
        <v>4.25</v>
      </c>
      <c r="B73" s="157">
        <f>'Wellbeing Acorn Type'!E44</f>
        <v>12</v>
      </c>
      <c r="C73" s="158">
        <f>'Wellbeing Acorn Type'!F44</f>
        <v>3.4482758620689655E-2</v>
      </c>
      <c r="D73" s="159">
        <f>'Wellbeing Acorn Type'!K44</f>
        <v>61.687855259362188</v>
      </c>
      <c r="E73" s="158">
        <f t="shared" si="1"/>
        <v>3.4482758620689655E-2</v>
      </c>
      <c r="F73" s="159">
        <f t="shared" si="2"/>
        <v>61.687855259362188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1729-9796-4ED7-AF8C-D2F92727F762}">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94.660151429433128</v>
      </c>
      <c r="B19" s="40" t="str">
        <f>'Features Data'!AD18</f>
        <v>Asthma</v>
      </c>
      <c r="C19" s="173"/>
      <c r="D19" s="173"/>
      <c r="E19" s="173"/>
      <c r="F19" s="173"/>
      <c r="G19" s="173"/>
      <c r="H19" s="173"/>
      <c r="K19" s="174">
        <f>'Features Data'!AE18</f>
        <v>94.660151429433128</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93.804318214737421</v>
      </c>
      <c r="B20" s="40" t="str">
        <f>'Features Data'!AD19</f>
        <v>Congestive heart failure</v>
      </c>
      <c r="C20" s="173"/>
      <c r="D20" s="173"/>
      <c r="E20" s="173"/>
      <c r="F20" s="173"/>
      <c r="G20" s="173"/>
      <c r="H20" s="173"/>
      <c r="K20" s="174">
        <f>'Features Data'!AE19</f>
        <v>93.804318214737421</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99.683380434236938</v>
      </c>
      <c r="B21" s="40" t="str">
        <f>'Features Data'!AD20</f>
        <v>Coronary heart disease</v>
      </c>
      <c r="C21" s="173"/>
      <c r="D21" s="173"/>
      <c r="E21" s="173"/>
      <c r="F21" s="173"/>
      <c r="G21" s="173"/>
      <c r="H21" s="173"/>
      <c r="K21" s="174">
        <f>'Features Data'!AE20</f>
        <v>99.683380434236938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91.502203476582892</v>
      </c>
      <c r="B22" s="40" t="str">
        <f>'Features Data'!AD21</f>
        <v>Angina</v>
      </c>
      <c r="C22" s="173"/>
      <c r="D22" s="173"/>
      <c r="E22" s="173"/>
      <c r="F22" s="173"/>
      <c r="G22" s="173"/>
      <c r="H22" s="173"/>
      <c r="K22" s="174">
        <f>'Features Data'!AE21</f>
        <v>91.502203476582892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95.810389442654198</v>
      </c>
      <c r="B23" s="40" t="str">
        <f>'Features Data'!AD22</f>
        <v>Heart attack or myocardial infarction</v>
      </c>
      <c r="C23" s="173"/>
      <c r="D23" s="173"/>
      <c r="E23" s="173"/>
      <c r="F23" s="173"/>
      <c r="G23" s="173"/>
      <c r="H23" s="173"/>
      <c r="K23" s="174">
        <f>'Features Data'!AE22</f>
        <v>95.810389442654198</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90.15015609840971</v>
      </c>
      <c r="B24" s="40" t="str">
        <f>'Features Data'!AD23</f>
        <v>Stroke</v>
      </c>
      <c r="C24" s="173"/>
      <c r="D24" s="173"/>
      <c r="E24" s="173"/>
      <c r="F24" s="173"/>
      <c r="G24" s="173"/>
      <c r="H24" s="173"/>
      <c r="K24" s="174">
        <f>'Features Data'!AE23</f>
        <v>90.15015609840971</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87.39087220982961</v>
      </c>
      <c r="B25" s="40" t="str">
        <f>'Features Data'!AD24</f>
        <v>Emphysema</v>
      </c>
      <c r="C25" s="173"/>
      <c r="D25" s="173"/>
      <c r="E25" s="173"/>
      <c r="F25" s="173"/>
      <c r="G25" s="173"/>
      <c r="H25" s="173"/>
      <c r="K25" s="174">
        <f>'Features Data'!AE24</f>
        <v>87.39087220982961</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99.841094935658376</v>
      </c>
      <c r="B26" s="40" t="str">
        <f>'Features Data'!AD25</f>
        <v>Hypothyroidism or an under-active thyroid</v>
      </c>
      <c r="C26" s="173"/>
      <c r="D26" s="173"/>
      <c r="E26" s="173"/>
      <c r="F26" s="173"/>
      <c r="G26" s="173"/>
      <c r="H26" s="173"/>
      <c r="K26" s="174">
        <f>'Features Data'!AE25</f>
        <v>99.841094935658376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85.821037674466865</v>
      </c>
      <c r="B27" s="40" t="str">
        <f>'Features Data'!AD26</f>
        <v>Chronic bronchitis</v>
      </c>
      <c r="C27" s="173"/>
      <c r="D27" s="173"/>
      <c r="E27" s="173"/>
      <c r="F27" s="173"/>
      <c r="G27" s="173"/>
      <c r="H27" s="173"/>
      <c r="K27" s="174">
        <f>'Features Data'!AE26</f>
        <v>85.821037674466865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94.963309985063177</v>
      </c>
      <c r="B28" s="40" t="str">
        <f>'Features Data'!AD27</f>
        <v>Any kind of liver condition</v>
      </c>
      <c r="C28" s="173"/>
      <c r="D28" s="173"/>
      <c r="E28" s="173"/>
      <c r="F28" s="173"/>
      <c r="G28" s="173"/>
      <c r="H28" s="173"/>
      <c r="K28" s="174">
        <f>'Features Data'!AE27</f>
        <v>94.963309985063177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93.658334653780756</v>
      </c>
      <c r="B29" s="40" t="str">
        <f>'Features Data'!AD28</f>
        <v>Epilepsy</v>
      </c>
      <c r="C29" s="173"/>
      <c r="D29" s="173"/>
      <c r="E29" s="173"/>
      <c r="F29" s="173"/>
      <c r="G29" s="173"/>
      <c r="H29" s="173"/>
      <c r="K29" s="174">
        <f>'Features Data'!AE28</f>
        <v>93.658334653780756</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100.0128025162665</v>
      </c>
      <c r="B30" s="40" t="str">
        <f>'Features Data'!AD29</f>
        <v>High blood pressure/hypertension</v>
      </c>
      <c r="C30" s="173"/>
      <c r="D30" s="173"/>
      <c r="E30" s="173"/>
      <c r="F30" s="173"/>
      <c r="G30" s="173"/>
      <c r="H30" s="173"/>
      <c r="K30" s="174">
        <f>'Features Data'!AE29</f>
        <v>100.0128025162665</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99.877947777947284</v>
      </c>
      <c r="B31" s="40" t="str">
        <f>'Features Data'!AD30</f>
        <v>Multiple Sclerosis</v>
      </c>
      <c r="C31" s="173"/>
      <c r="D31" s="173"/>
      <c r="E31" s="173"/>
      <c r="F31" s="173"/>
      <c r="G31" s="173"/>
      <c r="H31" s="173"/>
      <c r="K31" s="174">
        <f>'Features Data'!AE30</f>
        <v>99.877947777947284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80.494087723868404</v>
      </c>
      <c r="B32" s="40" t="str">
        <f>'Features Data'!AD31</f>
        <v>COPD (Chronic Obstructive Pulmonary Disease)</v>
      </c>
      <c r="C32" s="173"/>
      <c r="D32" s="173"/>
      <c r="E32" s="173"/>
      <c r="F32" s="173"/>
      <c r="G32" s="173"/>
      <c r="H32" s="173"/>
      <c r="K32" s="174">
        <f>'Features Data'!AE31</f>
        <v>80.494087723868404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98.014331681110775</v>
      </c>
      <c r="B33" s="40" t="str">
        <f>'Features Data'!AD32</f>
        <v>Osteoarthritis</v>
      </c>
      <c r="C33" s="173"/>
      <c r="D33" s="173"/>
      <c r="E33" s="173"/>
      <c r="F33" s="173"/>
      <c r="G33" s="173"/>
      <c r="H33" s="173"/>
      <c r="K33" s="174">
        <f>'Features Data'!AE32</f>
        <v>98.014331681110775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93.978322331768382</v>
      </c>
      <c r="B34" s="40" t="str">
        <f>'Features Data'!AD33</f>
        <v>Rheumatoid arthritis</v>
      </c>
      <c r="C34" s="173"/>
      <c r="D34" s="173"/>
      <c r="E34" s="173"/>
      <c r="F34" s="173"/>
      <c r="G34" s="173"/>
      <c r="H34" s="173"/>
      <c r="K34" s="174">
        <f>'Features Data'!AE33</f>
        <v>93.978322331768382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101.04753058829463</v>
      </c>
      <c r="B35" s="40" t="str">
        <f>'Features Data'!AD34</f>
        <v>Other arthritis</v>
      </c>
      <c r="C35" s="173"/>
      <c r="D35" s="173"/>
      <c r="E35" s="173"/>
      <c r="F35" s="173"/>
      <c r="G35" s="173"/>
      <c r="H35" s="173"/>
      <c r="K35" s="174">
        <f>'Features Data'!AE34</f>
        <v>101.04753058829463</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103.44052755373052</v>
      </c>
      <c r="B36" s="40" t="str">
        <f>'Features Data'!AD35</f>
        <v>Bowel/colorectal cancer</v>
      </c>
      <c r="C36" s="173"/>
      <c r="D36" s="173"/>
      <c r="E36" s="173"/>
      <c r="F36" s="173"/>
      <c r="G36" s="173"/>
      <c r="H36" s="173"/>
      <c r="K36" s="174">
        <f>'Features Data'!AE35</f>
        <v>103.44052755373052</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96.461789363708178</v>
      </c>
      <c r="B37" s="40" t="str">
        <f>'Features Data'!AD36</f>
        <v>Lung cancer</v>
      </c>
      <c r="C37" s="173"/>
      <c r="D37" s="173"/>
      <c r="E37" s="173"/>
      <c r="F37" s="173"/>
      <c r="G37" s="173"/>
      <c r="H37" s="173"/>
      <c r="K37" s="174">
        <f>'Features Data'!AE36</f>
        <v>96.461789363708178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107.76348449154436</v>
      </c>
      <c r="B38" s="40" t="str">
        <f>'Features Data'!AD37</f>
        <v>Breast cancer</v>
      </c>
      <c r="C38" s="173"/>
      <c r="D38" s="173"/>
      <c r="E38" s="173"/>
      <c r="F38" s="173"/>
      <c r="G38" s="173"/>
      <c r="H38" s="173"/>
      <c r="K38" s="174">
        <f>'Features Data'!AE37</f>
        <v>107.76348449154436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113.56060330394951</v>
      </c>
      <c r="B39" s="40" t="str">
        <f>'Features Data'!AD38</f>
        <v>Prostate cancer</v>
      </c>
      <c r="C39" s="173"/>
      <c r="D39" s="173"/>
      <c r="E39" s="173"/>
      <c r="F39" s="173"/>
      <c r="G39" s="173"/>
      <c r="H39" s="173"/>
      <c r="K39" s="174">
        <f>'Features Data'!AE38</f>
        <v>113.56060330394951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102.78561660230976</v>
      </c>
      <c r="B41" s="40" t="str">
        <f>'Features Data'!AD40</f>
        <v>Skin cancer or melanoma</v>
      </c>
      <c r="C41" s="173"/>
      <c r="D41" s="173"/>
      <c r="E41" s="173"/>
      <c r="F41" s="173"/>
      <c r="G41" s="173"/>
      <c r="H41" s="173"/>
      <c r="K41" s="174">
        <f>'Features Data'!AE40</f>
        <v>102.78561660230976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105.03921426030178</v>
      </c>
      <c r="B42" s="40" t="str">
        <f>'Features Data'!AD41</f>
        <v>Other cancer</v>
      </c>
      <c r="C42" s="173"/>
      <c r="D42" s="173"/>
      <c r="E42" s="173"/>
      <c r="F42" s="173"/>
      <c r="G42" s="173"/>
      <c r="H42" s="173"/>
      <c r="K42" s="174">
        <f>'Features Data'!AE41</f>
        <v>105.03921426030178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99.45959486218355</v>
      </c>
      <c r="B43" s="40" t="str">
        <f>'Features Data'!AD42</f>
        <v>Type 1 diabetes</v>
      </c>
      <c r="C43" s="173"/>
      <c r="D43" s="173"/>
      <c r="E43" s="173"/>
      <c r="F43" s="173"/>
      <c r="G43" s="173"/>
      <c r="H43" s="173"/>
      <c r="K43" s="174">
        <f>'Features Data'!AE42</f>
        <v>99.45959486218355</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91.074405931736919</v>
      </c>
      <c r="B44" s="40" t="str">
        <f>'Features Data'!AD43</f>
        <v>Type 2 diabetes</v>
      </c>
      <c r="C44" s="173"/>
      <c r="D44" s="173"/>
      <c r="E44" s="173"/>
      <c r="F44" s="173"/>
      <c r="G44" s="173"/>
      <c r="H44" s="173"/>
      <c r="K44" s="174">
        <f>'Features Data'!AE43</f>
        <v>91.074405931736919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96.5784256302926</v>
      </c>
      <c r="B45" s="40" t="str">
        <f>'Features Data'!AD44</f>
        <v>Gestational diabetes/during pregnancy</v>
      </c>
      <c r="C45" s="173"/>
      <c r="D45" s="173"/>
      <c r="E45" s="173"/>
      <c r="F45" s="173"/>
      <c r="G45" s="173"/>
      <c r="H45" s="173"/>
      <c r="K45" s="174">
        <f>'Features Data'!AE44</f>
        <v>96.5784256302926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90.764871215636759</v>
      </c>
      <c r="B47" s="40" t="str">
        <f>'Features Data'!AD46</f>
        <v>Anxiety</v>
      </c>
      <c r="C47" s="173"/>
      <c r="D47" s="173"/>
      <c r="E47" s="173"/>
      <c r="F47" s="173"/>
      <c r="G47" s="173"/>
      <c r="H47" s="173"/>
      <c r="K47" s="174">
        <f>'Features Data'!AE46</f>
        <v>90.764871215636759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92.672881191588914</v>
      </c>
      <c r="B48" s="40" t="str">
        <f>'Features Data'!AD47</f>
        <v>Depression</v>
      </c>
      <c r="C48" s="173"/>
      <c r="D48" s="173"/>
      <c r="E48" s="173"/>
      <c r="F48" s="173"/>
      <c r="G48" s="173"/>
      <c r="H48" s="173"/>
      <c r="K48" s="174">
        <f>'Features Data'!AE47</f>
        <v>92.672881191588914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79.552011289704879</v>
      </c>
      <c r="B49" s="40" t="str">
        <f>'Features Data'!AD48</f>
        <v>Psychosis or schizophrenia</v>
      </c>
      <c r="C49" s="173"/>
      <c r="D49" s="173"/>
      <c r="E49" s="173"/>
      <c r="F49" s="173"/>
      <c r="G49" s="173"/>
      <c r="H49" s="173"/>
      <c r="K49" s="174">
        <f>'Features Data'!AE48</f>
        <v>79.552011289704879</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86.5770360148816</v>
      </c>
      <c r="B50" s="40" t="str">
        <f>'Features Data'!AD49</f>
        <v>Bipolar disorder or manic depression</v>
      </c>
      <c r="C50" s="173"/>
      <c r="D50" s="173"/>
      <c r="E50" s="173"/>
      <c r="F50" s="173"/>
      <c r="G50" s="173"/>
      <c r="H50" s="173"/>
      <c r="K50" s="174">
        <f>'Features Data'!AE49</f>
        <v>86.5770360148816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99.396135856322417</v>
      </c>
      <c r="B51" s="40" t="str">
        <f>'Features Data'!AD50</f>
        <v>An eating disorder</v>
      </c>
      <c r="C51" s="173"/>
      <c r="D51" s="173"/>
      <c r="E51" s="173"/>
      <c r="F51" s="173"/>
      <c r="G51" s="173"/>
      <c r="H51" s="173"/>
      <c r="K51" s="174">
        <f>'Features Data'!AE50</f>
        <v>99.396135856322417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90.420861719788348</v>
      </c>
      <c r="B52" s="40" t="str">
        <f>'Features Data'!AD51</f>
        <v>Post-traumatic stress disorder</v>
      </c>
      <c r="C52" s="173"/>
      <c r="D52" s="173"/>
      <c r="E52" s="173"/>
      <c r="F52" s="173"/>
      <c r="G52" s="173"/>
      <c r="H52" s="173"/>
      <c r="K52" s="174">
        <f>'Features Data'!AE51</f>
        <v>90.420861719788348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95.618722370397421</v>
      </c>
      <c r="B53" s="40" t="str">
        <f>'Features Data'!AD52</f>
        <v>Other emotional, nervous or psychiatric problem</v>
      </c>
      <c r="C53" s="173"/>
      <c r="D53" s="173"/>
      <c r="E53" s="173"/>
      <c r="F53" s="173"/>
      <c r="G53" s="173"/>
      <c r="H53" s="173"/>
      <c r="K53" s="174">
        <f>'Features Data'!AE52</f>
        <v>95.618722370397421</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D488CCF-F2B2-4E37-881C-115821C8705F}">
          <x14:formula1>
            <xm:f>'Features Data'!$R$2:$R$17</xm:f>
          </x14:formula1>
          <xm:sqref>B14:O14</xm:sqref>
        </x14:dataValidation>
        <x14:dataValidation type="list" allowBlank="1" showInputMessage="1" showErrorMessage="1" xr:uid="{861E88A9-AC97-47A5-83F0-649818DE80C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33E0B-E2E1-470B-962F-BF78B4E54A03}">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37</v>
      </c>
      <c r="F13" s="189">
        <f>IF($E$19&lt;&gt;0,E13/$E$19,0)</f>
        <v>0.10632183908045977</v>
      </c>
      <c r="G13" s="188">
        <f>SUM('Wellbeing Acorn Type'!$G$14:$G$18)</f>
        <v>29475</v>
      </c>
      <c r="H13" s="189">
        <f>IF($G$19=0,0,G13/$G$19)</f>
        <v>0.19413415180335644</v>
      </c>
      <c r="I13" s="189">
        <f>IF(G13&gt;0,E13/G13,0)</f>
        <v>1.255301102629347E-3</v>
      </c>
      <c r="J13" s="190">
        <f>IF(AND((SQRT((H13*(1-H13))/$E$19))&gt;0, $E$19&gt;0),(F13-H13)/(SQRT((H13*(1-H13))/$E$19)),0)</f>
        <v>-4.1415479172082463</v>
      </c>
      <c r="K13" s="191">
        <f>IF(AND(I13&gt;0,$I$19&gt;0),F13/H13*100,0)</f>
        <v>54.767199945404734</v>
      </c>
      <c r="L13" s="161"/>
      <c r="M13" s="161"/>
      <c r="N13" s="161"/>
    </row>
    <row r="14" spans="1:17" ht="18.75" customHeight="1">
      <c r="B14" s="186" t="s">
        <v>1746</v>
      </c>
      <c r="C14" s="192"/>
      <c r="D14" s="176"/>
      <c r="E14" s="188">
        <f>SUM('Wellbeing Acorn Type'!$E$21:$E$28)</f>
        <v>23</v>
      </c>
      <c r="F14" s="189">
        <f>IF($E$19&lt;&gt;0,E14/$E$19,0)</f>
        <v>6.6091954022988508E-2</v>
      </c>
      <c r="G14" s="188">
        <f>SUM('Wellbeing Acorn Type'!$G$21:$G$28)</f>
        <v>26194</v>
      </c>
      <c r="H14" s="189">
        <f>IF($G$19=0,0,G14/$G$19)</f>
        <v>0.17252417208946966</v>
      </c>
      <c r="I14" s="189">
        <f t="shared" ref="I14:I19" si="0">IF(G14&gt;0,E14/G14,0)</f>
        <v>8.7806367870504692E-4</v>
      </c>
      <c r="J14" s="190">
        <f>IF(AND((SQRT((H14*(1-H14))/$E$19))&gt;0, $E$19&gt;0),(F14-H14)/(SQRT((H14*(1-H14))/$E$19)),0)</f>
        <v>-5.2548473062786805</v>
      </c>
      <c r="K14" s="191">
        <f>IF(AND(I14&gt;0,$I$19&gt;0),F14/H14*100,0)</f>
        <v>38.308808106445369</v>
      </c>
      <c r="L14" s="161"/>
      <c r="M14" s="161"/>
      <c r="N14" s="161"/>
      <c r="Q14" s="176"/>
    </row>
    <row r="15" spans="1:17" ht="18.75" customHeight="1">
      <c r="B15" s="186" t="s">
        <v>1747</v>
      </c>
      <c r="C15" s="192"/>
      <c r="D15" s="176"/>
      <c r="E15" s="188">
        <f>SUM('Wellbeing Acorn Type'!$E$31:$E$35)</f>
        <v>67</v>
      </c>
      <c r="F15" s="189">
        <f>IF($E$19&lt;&gt;0,E15/$E$19,0)</f>
        <v>0.19252873563218389</v>
      </c>
      <c r="G15" s="188">
        <f>SUM('Wellbeing Acorn Type'!$G$31:$G$35)</f>
        <v>33249</v>
      </c>
      <c r="H15" s="189">
        <f>IF($G$19=0,0,G15/$G$19)</f>
        <v>0.2189912269146666</v>
      </c>
      <c r="I15" s="189">
        <f t="shared" si="0"/>
        <v>2.0150981984420582E-3</v>
      </c>
      <c r="J15" s="190">
        <f>IF(AND((SQRT((H15*(1-H15))/$E$19))&gt;0, $E$19&gt;0),(F15-H15)/(SQRT((H15*(1-H15))/$E$19)),0)</f>
        <v>-1.1936555876756374</v>
      </c>
      <c r="K15" s="191">
        <f>IF(AND(I15&gt;0,$I$19&gt;0),F15/H15*100,0)</f>
        <v>87.91618657271863</v>
      </c>
      <c r="L15" s="161"/>
      <c r="M15" s="161"/>
      <c r="N15" s="161"/>
      <c r="Q15" s="176"/>
    </row>
    <row r="16" spans="1:17" ht="18.75" customHeight="1">
      <c r="B16" s="186" t="s">
        <v>1748</v>
      </c>
      <c r="C16" s="192"/>
      <c r="D16" s="176"/>
      <c r="E16" s="188">
        <f>SUM('Wellbeing Acorn Type'!$E$38:$E$44)</f>
        <v>221</v>
      </c>
      <c r="F16" s="189">
        <f>IF($E$19&lt;&gt;0,E16/$E$19,0)</f>
        <v>0.63505747126436785</v>
      </c>
      <c r="G16" s="188">
        <f>SUM('Wellbeing Acorn Type'!$G$38:$G$44)</f>
        <v>62500</v>
      </c>
      <c r="H16" s="189">
        <f>IF($G$19=0,0,G16/$G$19)</f>
        <v>0.41165002502832154</v>
      </c>
      <c r="I16" s="189">
        <f t="shared" si="0"/>
        <v>3.5360000000000001E-3</v>
      </c>
      <c r="J16" s="190">
        <f>IF(AND((SQRT((H16*(1-H16))/$E$19))&gt;0, $E$19&gt;0),(F16-H16)/(SQRT((H16*(1-H16))/$E$19)),0)</f>
        <v>8.4684772160929978</v>
      </c>
      <c r="K16" s="191">
        <f>IF(AND(I16&gt;0,$I$19&gt;0),F16/H16*100,0)</f>
        <v>154.27120919540229</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-0.97071736244758799</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348</v>
      </c>
      <c r="F19" s="198"/>
      <c r="G19" s="197">
        <f>SUM(G13:G18)</f>
        <v>151828</v>
      </c>
      <c r="H19" s="199"/>
      <c r="I19" s="200">
        <f t="shared" si="0"/>
        <v>2.2920673393576944E-3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0.10632183908045977</v>
      </c>
      <c r="C24" s="38">
        <f>IF($A$23,D24,"")</f>
        <v>0.19413415180335644</v>
      </c>
      <c r="D24" s="39">
        <f>H13</f>
        <v>0.19413415180335644</v>
      </c>
    </row>
    <row r="25" spans="1:17" ht="15" customHeight="1">
      <c r="A25" s="38" t="s">
        <v>1752</v>
      </c>
      <c r="B25" s="39">
        <f>F14</f>
        <v>6.6091954022988508E-2</v>
      </c>
      <c r="C25" s="38">
        <f>IF($A$23,D25,"")</f>
        <v>0.17252417208946966</v>
      </c>
      <c r="D25" s="39">
        <f>H14</f>
        <v>0.17252417208946966</v>
      </c>
    </row>
    <row r="26" spans="1:17" ht="15" customHeight="1">
      <c r="A26" s="38" t="s">
        <v>1753</v>
      </c>
      <c r="B26" s="39">
        <f>F15</f>
        <v>0.19252873563218389</v>
      </c>
      <c r="C26" s="38">
        <f>IF($A$23,D26,"")</f>
        <v>0.2189912269146666</v>
      </c>
      <c r="D26" s="39">
        <f>H15</f>
        <v>0.2189912269146666</v>
      </c>
    </row>
    <row r="27" spans="1:17" ht="15" customHeight="1">
      <c r="A27" s="38" t="s">
        <v>1754</v>
      </c>
      <c r="B27" s="39">
        <f>F16</f>
        <v>0.63505747126436785</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CFAE3-B716-497E-B783-7A6A459F997E}">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2777</v>
      </c>
      <c r="H14" s="207">
        <f>IF($G$51=0,0,G14/$G$51)</f>
        <v>1.8290433912058382E-2</v>
      </c>
      <c r="I14" s="207">
        <f>IF(G14&gt;0,E14/G14,0)</f>
        <v>0</v>
      </c>
      <c r="J14" s="190">
        <f>IF(AND((SQRT((H14*(1-H14))/$E$51))&gt;0, $E$51&gt;0),(F14-H14)/(SQRT((H14*(1-H14))/$E$51)),0)</f>
        <v>-2.5463031939102043</v>
      </c>
      <c r="K14" s="208">
        <f>IF(AND(I14&gt;0,$I$51&gt;0),F14/H14*100,0)</f>
        <v>0</v>
      </c>
      <c r="P14" s="1">
        <f ca="1">IF(K14="",0,IF($P$11=2,K14+RAND()/1000,F14+RAND()/1000))</f>
        <v>8.1613669477932941E-4</v>
      </c>
      <c r="Q14" s="176">
        <f ca="1">RANK(P14,$P$14:$P$48)+COUNTIF($P14:P$14,P14)-1</f>
        <v>19</v>
      </c>
      <c r="R14" s="40">
        <v>1</v>
      </c>
    </row>
    <row r="15" spans="1:18" ht="14.5">
      <c r="C15" s="205" t="s">
        <v>1757</v>
      </c>
      <c r="D15" s="40" t="s">
        <v>2</v>
      </c>
      <c r="E15" s="206">
        <f>'Input Sheet'!B9</f>
        <v>10</v>
      </c>
      <c r="F15" s="207">
        <f>IF($E$51=0,0,E15/$E$51)</f>
        <v>2.8735632183908046E-2</v>
      </c>
      <c r="G15" s="206">
        <f>'Input Sheet'!C9</f>
        <v>5698</v>
      </c>
      <c r="H15" s="207">
        <f>IF($G$51=0,0,G15/$G$51)</f>
        <v>3.7529309481782014E-2</v>
      </c>
      <c r="I15" s="207">
        <f>IF(G15&gt;0,E15/G15,0)</f>
        <v>1.7550017550017551E-3</v>
      </c>
      <c r="J15" s="190">
        <f>IF(AND((SQRT((H15*(1-H15))/$E$51))&gt;0, $E$51&gt;0),(F15-H15)/(SQRT((H15*(1-H15))/$E$51)),0)</f>
        <v>-0.86313972071547085</v>
      </c>
      <c r="K15" s="208">
        <f>IF(AND(I15&gt;0,$I$51&gt;0),F15/H15*100,0)</f>
        <v>76.568507602990366</v>
      </c>
      <c r="P15" s="1">
        <f t="shared" ref="P15:P48" ca="1" si="0">IF(K15="",0,IF($P$11=2,K15+RAND()/1000,F15+RAND()/1000))</f>
        <v>76.56869339895151</v>
      </c>
      <c r="Q15" s="176">
        <f ca="1">RANK(P15,$P$14:$P$48)+COUNTIF($P$14:P15,P15)-1</f>
        <v>9</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-4.5116821087062666</v>
      </c>
      <c r="K16" s="208">
        <f>IF(AND(I16&gt;0,$I$51&gt;0),F16/H16*100,0)</f>
        <v>0</v>
      </c>
      <c r="P16" s="1">
        <f t="shared" ca="1" si="0"/>
        <v>3.411268166967163E-4</v>
      </c>
      <c r="Q16" s="176">
        <f ca="1">RANK(P16,$P$14:$P$48)+COUNTIF($P$14:P16,P16)-1</f>
        <v>23</v>
      </c>
      <c r="R16" s="40">
        <v>3</v>
      </c>
    </row>
    <row r="17" spans="1:18" ht="14.5">
      <c r="C17" s="205" t="s">
        <v>1759</v>
      </c>
      <c r="D17" s="40" t="s">
        <v>4</v>
      </c>
      <c r="E17" s="206">
        <f>'Input Sheet'!B11</f>
        <v>10</v>
      </c>
      <c r="F17" s="207">
        <f>IF($E$51=0,0,E17/$E$51)</f>
        <v>2.8735632183908046E-2</v>
      </c>
      <c r="G17" s="206">
        <f>'Input Sheet'!C11</f>
        <v>7426</v>
      </c>
      <c r="H17" s="207">
        <f>IF($G$51=0,0,G17/$G$51)</f>
        <v>4.8910609373765047E-2</v>
      </c>
      <c r="I17" s="207">
        <f>IF(G17&gt;0,E17/G17,0)</f>
        <v>1.3466199838405601E-3</v>
      </c>
      <c r="J17" s="190">
        <f>IF(AND((SQRT((H17*(1-H17))/$E$51))&gt;0, $E$51&gt;0),(F17-H17)/(SQRT((H17*(1-H17))/$E$51)),0)</f>
        <v>-1.7449800612295898</v>
      </c>
      <c r="K17" s="208">
        <f>IF(AND(I17&gt;0,$I$51&gt;0),F17/H17*100,0)</f>
        <v>58.751327271995571</v>
      </c>
      <c r="P17" s="1">
        <f t="shared" ca="1" si="0"/>
        <v>58.751567634561511</v>
      </c>
      <c r="Q17" s="176">
        <f ca="1">RANK(P17,$P$14:$P$48)+COUNTIF($P$14:P17,P17)-1</f>
        <v>12</v>
      </c>
      <c r="R17" s="40">
        <v>4</v>
      </c>
    </row>
    <row r="18" spans="1:18" ht="14.5">
      <c r="C18" s="205" t="s">
        <v>1760</v>
      </c>
      <c r="D18" s="40" t="s">
        <v>5</v>
      </c>
      <c r="E18" s="206">
        <f>'Input Sheet'!B12</f>
        <v>17</v>
      </c>
      <c r="F18" s="207">
        <f>IF($E$51=0,0,E18/$E$51)</f>
        <v>4.8850574712643681E-2</v>
      </c>
      <c r="G18" s="206">
        <f>'Input Sheet'!C12</f>
        <v>5184</v>
      </c>
      <c r="H18" s="207">
        <f>IF($G$51=0,0,G18/$G$51)</f>
        <v>3.4143899675949101E-2</v>
      </c>
      <c r="I18" s="207">
        <f>IF(G18&gt;0,E18/G18,0)</f>
        <v>3.2793209876543208E-3</v>
      </c>
      <c r="J18" s="190">
        <f>IF(AND((SQRT((H18*(1-H18))/$E$51))&gt;0, $E$51&gt;0),(F18-H18)/(SQRT((H18*(1-H18))/$E$51)),0)</f>
        <v>1.5107456199282701</v>
      </c>
      <c r="K18" s="208">
        <f>IF(AND(I18&gt;0,$I$51&gt;0),F18/H18*100,0)</f>
        <v>143.07262842344261</v>
      </c>
      <c r="P18" s="1">
        <f t="shared" ca="1" si="0"/>
        <v>143.07315880378871</v>
      </c>
      <c r="Q18" s="176">
        <f ca="1">RANK(P18,$P$14:$P$48)+COUNTIF($P$14:P18,P18)-1</f>
        <v>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-1.9445562739365654</v>
      </c>
      <c r="K21" s="208">
        <f t="shared" ref="K21:K28" si="5">IF(AND(I21&gt;0,$I$51&gt;0),F21/H21*100,0)</f>
        <v>0</v>
      </c>
      <c r="P21" s="1">
        <f t="shared" ca="1" si="0"/>
        <v>1.5580869756106995E-4</v>
      </c>
      <c r="Q21" s="176">
        <f ca="1">RANK(P21,$P$14:$P$48)+COUNTIF($P$14:P21,P21)-1</f>
        <v>26</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-2.3945179645834878</v>
      </c>
      <c r="K22" s="208">
        <f t="shared" si="5"/>
        <v>0</v>
      </c>
      <c r="P22" s="1">
        <f t="shared" ca="1" si="0"/>
        <v>1.8824565377744716E-4</v>
      </c>
      <c r="Q22" s="176">
        <f ca="1">RANK(P22,$P$14:$P$48)+COUNTIF($P$14:P22,P22)-1</f>
        <v>25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4.2764528336151263E-4</v>
      </c>
      <c r="Q23" s="176">
        <f ca="1">RANK(P23,$P$14:$P$48)+COUNTIF($P$14:P23,P23)-1</f>
        <v>22</v>
      </c>
      <c r="R23" s="40">
        <v>8</v>
      </c>
    </row>
    <row r="24" spans="1:18" ht="14.5">
      <c r="C24" s="205" t="s">
        <v>1764</v>
      </c>
      <c r="D24" s="40" t="s">
        <v>10</v>
      </c>
      <c r="E24" s="206">
        <f>'Input Sheet'!B16</f>
        <v>13</v>
      </c>
      <c r="F24" s="207">
        <f t="shared" si="1"/>
        <v>3.7356321839080463E-2</v>
      </c>
      <c r="G24" s="206">
        <f>'Input Sheet'!C16</f>
        <v>7561</v>
      </c>
      <c r="H24" s="207">
        <f t="shared" si="2"/>
        <v>4.9799773427826224E-2</v>
      </c>
      <c r="I24" s="207">
        <f t="shared" si="3"/>
        <v>1.7193492924216373E-3</v>
      </c>
      <c r="J24" s="190">
        <f t="shared" si="4"/>
        <v>-1.067110114221026</v>
      </c>
      <c r="K24" s="208">
        <f t="shared" si="5"/>
        <v>75.013035738446092</v>
      </c>
      <c r="P24" s="1">
        <f t="shared" ca="1" si="0"/>
        <v>75.013076794577941</v>
      </c>
      <c r="Q24" s="176">
        <f ca="1">RANK(P24,$P$14:$P$48)+COUNTIF($P$14:P24,P24)-1</f>
        <v>10</v>
      </c>
      <c r="R24" s="40">
        <v>9</v>
      </c>
    </row>
    <row r="25" spans="1:18" ht="14.5">
      <c r="C25" s="213" t="s">
        <v>1765</v>
      </c>
      <c r="D25" s="40" t="s">
        <v>11</v>
      </c>
      <c r="E25" s="206">
        <f>'Input Sheet'!B17</f>
        <v>5</v>
      </c>
      <c r="F25" s="207">
        <f t="shared" si="1"/>
        <v>1.4367816091954023E-2</v>
      </c>
      <c r="G25" s="206">
        <f>'Input Sheet'!C17</f>
        <v>5238</v>
      </c>
      <c r="H25" s="207">
        <f t="shared" si="2"/>
        <v>3.4499565297573573E-2</v>
      </c>
      <c r="I25" s="207">
        <f t="shared" si="3"/>
        <v>9.5456281023291337E-4</v>
      </c>
      <c r="J25" s="190">
        <f t="shared" si="4"/>
        <v>-2.057728559092971</v>
      </c>
      <c r="K25" s="208">
        <f t="shared" si="5"/>
        <v>41.646368491966307</v>
      </c>
      <c r="P25" s="1">
        <f t="shared" ca="1" si="0"/>
        <v>41.646438933782491</v>
      </c>
      <c r="Q25" s="176">
        <f ca="1">RANK(P25,$P$14:$P$48)+COUNTIF($P$14:P25,P25)-1</f>
        <v>15</v>
      </c>
      <c r="R25" s="40">
        <v>10</v>
      </c>
    </row>
    <row r="26" spans="1:18" ht="14.5">
      <c r="C26" s="213" t="s">
        <v>1766</v>
      </c>
      <c r="D26" s="40" t="s">
        <v>12</v>
      </c>
      <c r="E26" s="206">
        <f>'Input Sheet'!B18</f>
        <v>3</v>
      </c>
      <c r="F26" s="207">
        <f t="shared" si="1"/>
        <v>8.6206896551724137E-3</v>
      </c>
      <c r="G26" s="206">
        <f>'Input Sheet'!C18</f>
        <v>2655</v>
      </c>
      <c r="H26" s="207">
        <f t="shared" si="2"/>
        <v>1.7486893063203099E-2</v>
      </c>
      <c r="I26" s="207">
        <f t="shared" si="3"/>
        <v>1.1299435028248588E-3</v>
      </c>
      <c r="J26" s="190">
        <f t="shared" si="4"/>
        <v>-1.2618327910758391</v>
      </c>
      <c r="K26" s="208">
        <f t="shared" si="5"/>
        <v>49.298006364049613</v>
      </c>
      <c r="P26" s="1">
        <f t="shared" ca="1" si="0"/>
        <v>49.29867465099629</v>
      </c>
      <c r="Q26" s="176">
        <f ca="1">RANK(P26,$P$14:$P$48)+COUNTIF($P$14:P26,P26)-1</f>
        <v>13</v>
      </c>
      <c r="R26" s="40">
        <v>11</v>
      </c>
    </row>
    <row r="27" spans="1:18" ht="14.5">
      <c r="C27" s="213" t="s">
        <v>1767</v>
      </c>
      <c r="D27" s="40" t="s">
        <v>13</v>
      </c>
      <c r="E27" s="206">
        <f>'Input Sheet'!B19</f>
        <v>2</v>
      </c>
      <c r="F27" s="207">
        <f t="shared" si="1"/>
        <v>5.7471264367816091E-3</v>
      </c>
      <c r="G27" s="206">
        <f>'Input Sheet'!C19</f>
        <v>2709</v>
      </c>
      <c r="H27" s="207">
        <f t="shared" si="2"/>
        <v>1.7842558684827568E-2</v>
      </c>
      <c r="I27" s="207">
        <f t="shared" si="3"/>
        <v>7.3827980804724988E-4</v>
      </c>
      <c r="J27" s="190">
        <f t="shared" si="4"/>
        <v>-1.7044799324512916</v>
      </c>
      <c r="K27" s="208">
        <f t="shared" si="5"/>
        <v>32.210214567872946</v>
      </c>
      <c r="P27" s="1">
        <f t="shared" ca="1" si="0"/>
        <v>32.210217579390523</v>
      </c>
      <c r="Q27" s="176">
        <f ca="1">RANK(P27,$P$14:$P$48)+COUNTIF($P$14:P27,P27)-1</f>
        <v>16</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-3.0440941003431323</v>
      </c>
      <c r="K28" s="208">
        <f t="shared" si="5"/>
        <v>0</v>
      </c>
      <c r="P28" s="1">
        <f t="shared" ca="1" si="0"/>
        <v>2.8101678306858858E-4</v>
      </c>
      <c r="Q28" s="176">
        <f ca="1">RANK(P28,$P$14:$P$48)+COUNTIF($P$14:P28,P28)-1</f>
        <v>24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15</v>
      </c>
      <c r="F31" s="207">
        <f>IF($E$51=0,0,E31/$E$51)</f>
        <v>4.3103448275862072E-2</v>
      </c>
      <c r="G31" s="206">
        <f>'Input Sheet'!C21</f>
        <v>6104</v>
      </c>
      <c r="H31" s="207">
        <f>IF($G$51=0,0,G31/$G$51)</f>
        <v>4.020338804436599E-2</v>
      </c>
      <c r="I31" s="207">
        <f>IF(G31&gt;0,E31/G31,0)</f>
        <v>2.4574049803407602E-3</v>
      </c>
      <c r="J31" s="190">
        <f>IF(AND((SQRT((H31*(1-H31))/$E$51))&gt;0, $E$51&gt;0),(F31-H31)/(SQRT((H31*(1-H31))/$E$51)),0)</f>
        <v>0.27540746432409668</v>
      </c>
      <c r="K31" s="208">
        <f>IF(AND(I31&gt;0,$I$51&gt;0),F31/H31*100,0)</f>
        <v>107.21347222849913</v>
      </c>
      <c r="P31" s="1">
        <f t="shared" ca="1" si="0"/>
        <v>107.21421705805369</v>
      </c>
      <c r="Q31" s="176">
        <f ca="1">RANK(P31,$P$14:$P$48)+COUNTIF($P$14:P31,P31)-1</f>
        <v>6</v>
      </c>
      <c r="R31" s="40">
        <v>14</v>
      </c>
    </row>
    <row r="32" spans="1:18" ht="14.5">
      <c r="C32" s="213" t="s">
        <v>1771</v>
      </c>
      <c r="D32" s="40" t="s">
        <v>17</v>
      </c>
      <c r="E32" s="206">
        <f>'Input Sheet'!B22</f>
        <v>3</v>
      </c>
      <c r="F32" s="207">
        <f>IF($E$51=0,0,E32/$E$51)</f>
        <v>8.6206896551724137E-3</v>
      </c>
      <c r="G32" s="206">
        <f>'Input Sheet'!C22</f>
        <v>6716</v>
      </c>
      <c r="H32" s="207">
        <f>IF($G$51=0,0,G32/$G$51)</f>
        <v>4.4234265089443316E-2</v>
      </c>
      <c r="I32" s="207">
        <f>IF(G32&gt;0,E32/G32,0)</f>
        <v>4.4669446098868372E-4</v>
      </c>
      <c r="J32" s="190">
        <f>IF(AND((SQRT((H32*(1-H32))/$E$51))&gt;0, $E$51&gt;0),(F32-H32)/(SQRT((H32*(1-H32))/$E$51)),0)</f>
        <v>-3.2310974943108031</v>
      </c>
      <c r="K32" s="208">
        <f>IF(AND(I32&gt;0,$I$51&gt;0),F32/H32*100,0)</f>
        <v>19.488714546836171</v>
      </c>
      <c r="P32" s="1">
        <f t="shared" ca="1" si="0"/>
        <v>19.488808526596777</v>
      </c>
      <c r="Q32" s="176">
        <f ca="1">RANK(P32,$P$14:$P$48)+COUNTIF($P$14:P32,P32)-1</f>
        <v>17</v>
      </c>
      <c r="R32" s="40">
        <v>15</v>
      </c>
    </row>
    <row r="33" spans="1:18" ht="14.5">
      <c r="C33" s="213" t="s">
        <v>1772</v>
      </c>
      <c r="D33" s="40" t="s">
        <v>18</v>
      </c>
      <c r="E33" s="206">
        <f>'Input Sheet'!B23</f>
        <v>18</v>
      </c>
      <c r="F33" s="207">
        <f>IF($E$51=0,0,E33/$E$51)</f>
        <v>5.1724137931034482E-2</v>
      </c>
      <c r="G33" s="206">
        <f>'Input Sheet'!C23</f>
        <v>9356</v>
      </c>
      <c r="H33" s="207">
        <f>IF($G$51=0,0,G33/$G$51)</f>
        <v>6.1622362146639617E-2</v>
      </c>
      <c r="I33" s="207">
        <f>IF(G33&gt;0,E33/G33,0)</f>
        <v>1.923899102180419E-3</v>
      </c>
      <c r="J33" s="190">
        <f>IF(AND((SQRT((H33*(1-H33))/$E$51))&gt;0, $E$51&gt;0),(F33-H33)/(SQRT((H33*(1-H33))/$E$51)),0)</f>
        <v>-0.76787214468187082</v>
      </c>
      <c r="K33" s="208">
        <f>IF(AND(I33&gt;0,$I$51&gt;0),F33/H33*100,0)</f>
        <v>83.93728531202548</v>
      </c>
      <c r="P33" s="1">
        <f t="shared" ca="1" si="0"/>
        <v>83.937990873550063</v>
      </c>
      <c r="Q33" s="176">
        <f ca="1">RANK(P33,$P$14:$P$48)+COUNTIF($P$14:P33,P33)-1</f>
        <v>7</v>
      </c>
      <c r="R33" s="40">
        <v>16</v>
      </c>
    </row>
    <row r="34" spans="1:18" ht="14.5">
      <c r="C34" s="213" t="s">
        <v>1773</v>
      </c>
      <c r="D34" s="40" t="s">
        <v>19</v>
      </c>
      <c r="E34" s="206">
        <f>'Input Sheet'!B24</f>
        <v>31</v>
      </c>
      <c r="F34" s="207">
        <f>IF($E$51=0,0,E34/$E$51)</f>
        <v>8.9080459770114945E-2</v>
      </c>
      <c r="G34" s="206">
        <f>'Input Sheet'!C24</f>
        <v>11016</v>
      </c>
      <c r="H34" s="207">
        <f>IF($G$51=0,0,G34/$G$51)</f>
        <v>7.255578681139184E-2</v>
      </c>
      <c r="I34" s="207">
        <f>IF(G34&gt;0,E34/G34,0)</f>
        <v>2.814088598402324E-3</v>
      </c>
      <c r="J34" s="190">
        <f>IF(AND((SQRT((H34*(1-H34))/$E$51))&gt;0, $E$51&gt;0),(F34-H34)/(SQRT((H34*(1-H34))/$E$51)),0)</f>
        <v>1.1883450709585377</v>
      </c>
      <c r="K34" s="208">
        <f>IF(AND(I34&gt;0,$I$51&gt;0),F34/H34*100,0)</f>
        <v>122.77512750523793</v>
      </c>
      <c r="P34" s="1">
        <f t="shared" ca="1" si="0"/>
        <v>122.77595775095669</v>
      </c>
      <c r="Q34" s="176">
        <f ca="1">RANK(P34,$P$14:$P$48)+COUNTIF($P$14:P34,P34)-1</f>
        <v>4</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-0.36152026942603005</v>
      </c>
      <c r="K35" s="208">
        <f>IF(AND(I35&gt;0,$I$51&gt;0),F35/H35*100,0)</f>
        <v>0</v>
      </c>
      <c r="P35" s="1">
        <f t="shared" ca="1" si="0"/>
        <v>8.2790419630651723E-4</v>
      </c>
      <c r="Q35" s="176">
        <f ca="1">RANK(P35,$P$14:$P$48)+COUNTIF($P$14:P35,P35)-1</f>
        <v>18</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85</v>
      </c>
      <c r="F38" s="207">
        <f t="shared" ref="F38:F44" si="6">IF($E$51=0,0,E38/$E$51)</f>
        <v>0.2442528735632184</v>
      </c>
      <c r="G38" s="206">
        <f>'Input Sheet'!C26</f>
        <v>21269</v>
      </c>
      <c r="H38" s="207">
        <f t="shared" ref="H38:H44" si="7">IF($G$51=0,0,G38/$G$51)</f>
        <v>0.14008615011723793</v>
      </c>
      <c r="I38" s="207">
        <f t="shared" ref="I38:I44" si="8">IF(G38&gt;0,E38/G38,0)</f>
        <v>3.9964267243405892E-3</v>
      </c>
      <c r="J38" s="190">
        <f t="shared" ref="J38:J44" si="9">IF(AND((SQRT((H38*(1-H38))/$E$51))&gt;0, $E$51&gt;0),(F38-H38)/(SQRT((H38*(1-H38))/$E$51)),0)</f>
        <v>5.5987819489819106</v>
      </c>
      <c r="K38" s="208">
        <f t="shared" ref="K38:K44" si="10">IF(AND(I38&gt;0,$I$51&gt;0),F38/H38*100,0)</f>
        <v>174.3590450296503</v>
      </c>
      <c r="P38" s="1">
        <f t="shared" ca="1" si="0"/>
        <v>174.35939754656604</v>
      </c>
      <c r="Q38" s="176">
        <f ca="1">RANK(P38,$P$14:$P$48)+COUNTIF($P$14:P38,P38)-1</f>
        <v>2</v>
      </c>
      <c r="R38" s="40">
        <v>19</v>
      </c>
    </row>
    <row r="39" spans="1:18" ht="14.5">
      <c r="C39" s="213" t="s">
        <v>1777</v>
      </c>
      <c r="D39" s="40" t="s">
        <v>23</v>
      </c>
      <c r="E39" s="206">
        <f>'Input Sheet'!B27</f>
        <v>31</v>
      </c>
      <c r="F39" s="207">
        <f t="shared" si="6"/>
        <v>8.9080459770114945E-2</v>
      </c>
      <c r="G39" s="206">
        <f>'Input Sheet'!C27</f>
        <v>11244</v>
      </c>
      <c r="H39" s="207">
        <f t="shared" si="7"/>
        <v>7.405748610269515E-2</v>
      </c>
      <c r="I39" s="207">
        <f t="shared" si="8"/>
        <v>2.7570259694059056E-3</v>
      </c>
      <c r="J39" s="190">
        <f t="shared" si="9"/>
        <v>1.0702100690055856</v>
      </c>
      <c r="K39" s="208">
        <f t="shared" si="10"/>
        <v>120.28555715027582</v>
      </c>
      <c r="P39" s="1">
        <f t="shared" ca="1" si="0"/>
        <v>120.28623041443093</v>
      </c>
      <c r="Q39" s="176">
        <f ca="1">RANK(P39,$P$14:$P$48)+COUNTIF($P$14:P39,P39)-1</f>
        <v>5</v>
      </c>
      <c r="R39" s="40">
        <v>20</v>
      </c>
    </row>
    <row r="40" spans="1:18" ht="14.5">
      <c r="C40" s="213" t="s">
        <v>1778</v>
      </c>
      <c r="D40" s="40" t="s">
        <v>24</v>
      </c>
      <c r="E40" s="206">
        <f>'Input Sheet'!B28</f>
        <v>5</v>
      </c>
      <c r="F40" s="207">
        <f t="shared" si="6"/>
        <v>1.4367816091954023E-2</v>
      </c>
      <c r="G40" s="206">
        <f>'Input Sheet'!C28</f>
        <v>2716</v>
      </c>
      <c r="H40" s="207">
        <f t="shared" si="7"/>
        <v>1.788866348763074E-2</v>
      </c>
      <c r="I40" s="207">
        <f t="shared" si="8"/>
        <v>1.8409425625920471E-3</v>
      </c>
      <c r="J40" s="190">
        <f t="shared" si="9"/>
        <v>-0.49552721845345493</v>
      </c>
      <c r="K40" s="208">
        <f t="shared" si="10"/>
        <v>80.317996377363599</v>
      </c>
      <c r="P40" s="1">
        <f t="shared" ca="1" si="0"/>
        <v>80.318096510443539</v>
      </c>
      <c r="Q40" s="176">
        <f ca="1">RANK(P40,$P$14:$P$48)+COUNTIF($P$14:P40,P40)-1</f>
        <v>8</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-1.2391750505086374</v>
      </c>
      <c r="K41" s="208">
        <f t="shared" si="10"/>
        <v>0</v>
      </c>
      <c r="P41" s="1">
        <f t="shared" ca="1" si="0"/>
        <v>5.3771941483294521E-4</v>
      </c>
      <c r="Q41" s="176">
        <f ca="1">RANK(P41,$P$14:$P$48)+COUNTIF($P$14:P41,P41)-1</f>
        <v>21</v>
      </c>
      <c r="R41" s="40">
        <v>22</v>
      </c>
    </row>
    <row r="42" spans="1:18" ht="14.5">
      <c r="C42" s="213" t="s">
        <v>1780</v>
      </c>
      <c r="D42" s="40" t="s">
        <v>26</v>
      </c>
      <c r="E42" s="206">
        <f>'Input Sheet'!B30</f>
        <v>7</v>
      </c>
      <c r="F42" s="207">
        <f t="shared" si="6"/>
        <v>2.0114942528735632E-2</v>
      </c>
      <c r="G42" s="206">
        <f>'Input Sheet'!C30</f>
        <v>6358</v>
      </c>
      <c r="H42" s="207">
        <f t="shared" si="7"/>
        <v>4.1876333746081094E-2</v>
      </c>
      <c r="I42" s="207">
        <f t="shared" si="8"/>
        <v>1.100975149418056E-3</v>
      </c>
      <c r="J42" s="190">
        <f t="shared" si="9"/>
        <v>-2.026661272098321</v>
      </c>
      <c r="K42" s="208">
        <f t="shared" si="10"/>
        <v>48.034153731564537</v>
      </c>
      <c r="P42" s="1">
        <f t="shared" ca="1" si="0"/>
        <v>48.034440947856254</v>
      </c>
      <c r="Q42" s="176">
        <f ca="1">RANK(P42,$P$14:$P$48)+COUNTIF($P$14:P42,P42)-1</f>
        <v>14</v>
      </c>
      <c r="R42" s="40">
        <v>23</v>
      </c>
    </row>
    <row r="43" spans="1:18" ht="14.5">
      <c r="C43" s="213" t="s">
        <v>1781</v>
      </c>
      <c r="D43" s="40" t="s">
        <v>27</v>
      </c>
      <c r="E43" s="206">
        <f>'Input Sheet'!B31</f>
        <v>81</v>
      </c>
      <c r="F43" s="207">
        <f t="shared" si="6"/>
        <v>0.23275862068965517</v>
      </c>
      <c r="G43" s="206">
        <f>'Input Sheet'!C31</f>
        <v>11759</v>
      </c>
      <c r="H43" s="207">
        <f t="shared" si="7"/>
        <v>7.7449482308928522E-2</v>
      </c>
      <c r="I43" s="207">
        <f t="shared" si="8"/>
        <v>6.8883408453099754E-3</v>
      </c>
      <c r="J43" s="190">
        <f t="shared" si="9"/>
        <v>10.838827243865817</v>
      </c>
      <c r="K43" s="208">
        <f t="shared" si="10"/>
        <v>300.52960168440313</v>
      </c>
      <c r="P43" s="1">
        <f t="shared" ca="1" si="0"/>
        <v>300.52985279169201</v>
      </c>
      <c r="Q43" s="176">
        <f ca="1">RANK(P43,$P$14:$P$48)+COUNTIF($P$14:P43,P43)-1</f>
        <v>1</v>
      </c>
      <c r="R43" s="40">
        <v>24</v>
      </c>
    </row>
    <row r="44" spans="1:18" ht="14.5">
      <c r="C44" s="213" t="s">
        <v>1782</v>
      </c>
      <c r="D44" s="40" t="s">
        <v>28</v>
      </c>
      <c r="E44" s="206">
        <f>'Input Sheet'!B32</f>
        <v>12</v>
      </c>
      <c r="F44" s="207">
        <f t="shared" si="6"/>
        <v>3.4482758620689655E-2</v>
      </c>
      <c r="G44" s="206">
        <f>'Input Sheet'!C32</f>
        <v>8487</v>
      </c>
      <c r="H44" s="207">
        <f t="shared" si="7"/>
        <v>5.5898780198645838E-2</v>
      </c>
      <c r="I44" s="207">
        <f t="shared" si="8"/>
        <v>1.4139271827500884E-3</v>
      </c>
      <c r="J44" s="190">
        <f t="shared" si="9"/>
        <v>-1.7390736421550896</v>
      </c>
      <c r="K44" s="208">
        <f t="shared" si="10"/>
        <v>61.687855259362188</v>
      </c>
      <c r="P44" s="1">
        <f t="shared" ca="1" si="0"/>
        <v>61.688498029332109</v>
      </c>
      <c r="Q44" s="176">
        <f ca="1">RANK(P44,$P$14:$P$48)+COUNTIF($P$14:P44,P44)-1</f>
        <v>11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-0.40350082778137653</v>
      </c>
      <c r="K47" s="208">
        <f>IF(AND(I47&gt;0,$I$51&gt;0),F47/H47*100,0)</f>
        <v>0</v>
      </c>
      <c r="P47" s="1">
        <f t="shared" ca="1" si="0"/>
        <v>5.87352056915055E-4</v>
      </c>
      <c r="Q47" s="176">
        <f ca="1">RANK(P47,$P$14:$P$48)+COUNTIF($P$14:P47,P47)-1</f>
        <v>20</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-0.88246791000186675</v>
      </c>
      <c r="K48" s="208">
        <f>IF(AND(I48&gt;0,$I$51&gt;0),F48/H48*100,0)</f>
        <v>0</v>
      </c>
      <c r="P48" s="1">
        <f t="shared" ca="1" si="0"/>
        <v>2.0834315212590825E-5</v>
      </c>
      <c r="Q48" s="176">
        <f ca="1">RANK(P48,$P$14:$P$48)+COUNTIF($P$14:P48,P48)-1</f>
        <v>27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348</v>
      </c>
      <c r="F51" s="42"/>
      <c r="G51" s="220">
        <f>SUM(G14:G48)</f>
        <v>151828</v>
      </c>
      <c r="H51" s="17"/>
      <c r="I51" s="221">
        <f>IF(G51&gt;0,E51/G51,0)</f>
        <v>2.2920673393576944E-3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FCB-2BAD-4813-914F-5C3C08373394}">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81</v>
      </c>
      <c r="Q13" s="207">
        <f ca="1">INDEX('Wellbeing Acorn Type'!F$14:F$48,'Type Sorted'!$B13)</f>
        <v>0.23275862068965517</v>
      </c>
      <c r="R13" s="206">
        <f ca="1">INDEX('Wellbeing Acorn Type'!G$14:G$48,'Type Sorted'!$B13)</f>
        <v>11759</v>
      </c>
      <c r="S13" s="207">
        <f ca="1">INDEX('Wellbeing Acorn Type'!H$14:H$48,'Type Sorted'!$B13)</f>
        <v>7.7449482308928522E-2</v>
      </c>
      <c r="T13" s="207">
        <f ca="1">INDEX('Wellbeing Acorn Type'!I$14:I$48,'Type Sorted'!$B13)</f>
        <v>6.8883408453099754E-3</v>
      </c>
      <c r="U13" s="227">
        <f ca="1">INDEX('Wellbeing Acorn Type'!J$14:J$48,'Type Sorted'!$B13)</f>
        <v>10.838827243865817</v>
      </c>
      <c r="V13" s="208">
        <f ca="1">INDEX('Wellbeing Acorn Type'!K$14:K$48,'Type Sorted'!$B13)</f>
        <v>300.52960168440313</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85</v>
      </c>
      <c r="Q14" s="207">
        <f ca="1">INDEX('Wellbeing Acorn Type'!F$14:F$48,'Type Sorted'!$B14)</f>
        <v>0.2442528735632184</v>
      </c>
      <c r="R14" s="206">
        <f ca="1">INDEX('Wellbeing Acorn Type'!G$14:G$48,'Type Sorted'!$B14)</f>
        <v>21269</v>
      </c>
      <c r="S14" s="207">
        <f ca="1">INDEX('Wellbeing Acorn Type'!H$14:H$48,'Type Sorted'!$B14)</f>
        <v>0.14008615011723793</v>
      </c>
      <c r="T14" s="207">
        <f ca="1">INDEX('Wellbeing Acorn Type'!I$14:I$48,'Type Sorted'!$B14)</f>
        <v>3.9964267243405892E-3</v>
      </c>
      <c r="U14" s="227">
        <f ca="1">INDEX('Wellbeing Acorn Type'!J$14:J$48,'Type Sorted'!$B14)</f>
        <v>5.5987819489819106</v>
      </c>
      <c r="V14" s="208">
        <f ca="1">INDEX('Wellbeing Acorn Type'!K$14:K$48,'Type Sorted'!$B14)</f>
        <v>174.3590450296503</v>
      </c>
      <c r="W14" s="208"/>
    </row>
    <row r="15" spans="1:28" ht="20.149999999999999" customHeight="1">
      <c r="A15" s="225">
        <v>3</v>
      </c>
      <c r="B15" s="225">
        <f ca="1">MATCH(A15,'Wellbeing Acorn Type'!$Q$14:$Q$48,0)</f>
        <v>5</v>
      </c>
      <c r="C15" s="226" t="str">
        <f ca="1">INDEX('Wellbeing Acorn Type'!$C$14:$C$48,'Type Sorted'!B15)</f>
        <v>1.5</v>
      </c>
      <c r="D15" s="40" t="str">
        <f ca="1">INDEX('Wellbeing Acorn Type'!D$14:D$48,'Type Sorted'!$B15)</f>
        <v>Countryside Complacency</v>
      </c>
      <c r="E15" s="40"/>
      <c r="F15" s="40"/>
      <c r="G15" s="40"/>
      <c r="H15" s="40"/>
      <c r="I15" s="40"/>
      <c r="J15" s="40"/>
      <c r="K15" s="40"/>
      <c r="L15" s="40"/>
      <c r="M15" s="40"/>
      <c r="N15" s="40"/>
      <c r="O15" s="40"/>
      <c r="P15" s="206">
        <f ca="1">INDEX('Wellbeing Acorn Type'!E$14:E$48,'Type Sorted'!$B15)</f>
        <v>17</v>
      </c>
      <c r="Q15" s="207">
        <f ca="1">INDEX('Wellbeing Acorn Type'!F$14:F$48,'Type Sorted'!$B15)</f>
        <v>4.8850574712643681E-2</v>
      </c>
      <c r="R15" s="206">
        <f ca="1">INDEX('Wellbeing Acorn Type'!G$14:G$48,'Type Sorted'!$B15)</f>
        <v>5184</v>
      </c>
      <c r="S15" s="207">
        <f ca="1">INDEX('Wellbeing Acorn Type'!H$14:H$48,'Type Sorted'!$B15)</f>
        <v>3.4143899675949101E-2</v>
      </c>
      <c r="T15" s="207">
        <f ca="1">INDEX('Wellbeing Acorn Type'!I$14:I$48,'Type Sorted'!$B15)</f>
        <v>3.2793209876543208E-3</v>
      </c>
      <c r="U15" s="227">
        <f ca="1">INDEX('Wellbeing Acorn Type'!J$14:J$48,'Type Sorted'!$B15)</f>
        <v>1.5107456199282701</v>
      </c>
      <c r="V15" s="208">
        <f ca="1">INDEX('Wellbeing Acorn Type'!K$14:K$48,'Type Sorted'!$B15)</f>
        <v>143.07262842344261</v>
      </c>
      <c r="W15" s="208"/>
    </row>
    <row r="16" spans="1:28" ht="20.149999999999999" customHeight="1">
      <c r="A16" s="225">
        <v>4</v>
      </c>
      <c r="B16" s="225">
        <f ca="1">MATCH(A16,'Wellbeing Acorn Type'!$Q$14:$Q$48,0)</f>
        <v>21</v>
      </c>
      <c r="C16" s="226" t="str">
        <f ca="1">INDEX('Wellbeing Acorn Type'!$C$14:$C$48,'Type Sorted'!B16)</f>
        <v>3.17</v>
      </c>
      <c r="D16" s="40" t="str">
        <f ca="1">INDEX('Wellbeing Acorn Type'!D$14:D$48,'Type Sorted'!$B16)</f>
        <v>Everthing in Moderation</v>
      </c>
      <c r="E16" s="40"/>
      <c r="F16" s="40"/>
      <c r="G16" s="40"/>
      <c r="H16" s="40"/>
      <c r="I16" s="40"/>
      <c r="J16" s="40"/>
      <c r="K16" s="40"/>
      <c r="L16" s="40"/>
      <c r="M16" s="40"/>
      <c r="N16" s="40"/>
      <c r="O16" s="40"/>
      <c r="P16" s="206">
        <f ca="1">INDEX('Wellbeing Acorn Type'!E$14:E$48,'Type Sorted'!$B16)</f>
        <v>31</v>
      </c>
      <c r="Q16" s="207">
        <f ca="1">INDEX('Wellbeing Acorn Type'!F$14:F$48,'Type Sorted'!$B16)</f>
        <v>8.9080459770114945E-2</v>
      </c>
      <c r="R16" s="206">
        <f ca="1">INDEX('Wellbeing Acorn Type'!G$14:G$48,'Type Sorted'!$B16)</f>
        <v>11016</v>
      </c>
      <c r="S16" s="207">
        <f ca="1">INDEX('Wellbeing Acorn Type'!H$14:H$48,'Type Sorted'!$B16)</f>
        <v>7.255578681139184E-2</v>
      </c>
      <c r="T16" s="207">
        <f ca="1">INDEX('Wellbeing Acorn Type'!I$14:I$48,'Type Sorted'!$B16)</f>
        <v>2.814088598402324E-3</v>
      </c>
      <c r="U16" s="227">
        <f ca="1">INDEX('Wellbeing Acorn Type'!J$14:J$48,'Type Sorted'!$B16)</f>
        <v>1.1883450709585377</v>
      </c>
      <c r="V16" s="208">
        <f ca="1">INDEX('Wellbeing Acorn Type'!K$14:K$48,'Type Sorted'!$B16)</f>
        <v>122.77512750523793</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31</v>
      </c>
      <c r="Q17" s="207">
        <f ca="1">INDEX('Wellbeing Acorn Type'!F$14:F$48,'Type Sorted'!$B17)</f>
        <v>8.9080459770114945E-2</v>
      </c>
      <c r="R17" s="206">
        <f ca="1">INDEX('Wellbeing Acorn Type'!G$14:G$48,'Type Sorted'!$B17)</f>
        <v>11244</v>
      </c>
      <c r="S17" s="207">
        <f ca="1">INDEX('Wellbeing Acorn Type'!H$14:H$48,'Type Sorted'!$B17)</f>
        <v>7.405748610269515E-2</v>
      </c>
      <c r="T17" s="207">
        <f ca="1">INDEX('Wellbeing Acorn Type'!I$14:I$48,'Type Sorted'!$B17)</f>
        <v>2.7570259694059056E-3</v>
      </c>
      <c r="U17" s="227">
        <f ca="1">INDEX('Wellbeing Acorn Type'!J$14:J$48,'Type Sorted'!$B17)</f>
        <v>1.0702100690055856</v>
      </c>
      <c r="V17" s="208">
        <f ca="1">INDEX('Wellbeing Acorn Type'!K$14:K$48,'Type Sorted'!$B17)</f>
        <v>120.28555715027582</v>
      </c>
      <c r="W17" s="208"/>
    </row>
    <row r="18" spans="1:23" ht="20.149999999999999" customHeight="1">
      <c r="A18" s="225">
        <v>6</v>
      </c>
      <c r="B18" s="225">
        <f ca="1">MATCH(A18,'Wellbeing Acorn Type'!$Q$14:$Q$48,0)</f>
        <v>18</v>
      </c>
      <c r="C18" s="226" t="str">
        <f ca="1">INDEX('Wellbeing Acorn Type'!$C$14:$C$48,'Type Sorted'!B18)</f>
        <v>3.14</v>
      </c>
      <c r="D18" s="40" t="str">
        <f ca="1">INDEX('Wellbeing Acorn Type'!D$14:D$48,'Type Sorted'!$B18)</f>
        <v>Rooted Routines</v>
      </c>
      <c r="E18" s="40"/>
      <c r="F18" s="40"/>
      <c r="G18" s="40"/>
      <c r="H18" s="40"/>
      <c r="I18" s="40"/>
      <c r="J18" s="40"/>
      <c r="K18" s="40"/>
      <c r="L18" s="40"/>
      <c r="M18" s="40"/>
      <c r="N18" s="40"/>
      <c r="O18" s="40"/>
      <c r="P18" s="206">
        <f ca="1">INDEX('Wellbeing Acorn Type'!E$14:E$48,'Type Sorted'!$B18)</f>
        <v>15</v>
      </c>
      <c r="Q18" s="207">
        <f ca="1">INDEX('Wellbeing Acorn Type'!F$14:F$48,'Type Sorted'!$B18)</f>
        <v>4.3103448275862072E-2</v>
      </c>
      <c r="R18" s="206">
        <f ca="1">INDEX('Wellbeing Acorn Type'!G$14:G$48,'Type Sorted'!$B18)</f>
        <v>6104</v>
      </c>
      <c r="S18" s="207">
        <f ca="1">INDEX('Wellbeing Acorn Type'!H$14:H$48,'Type Sorted'!$B18)</f>
        <v>4.020338804436599E-2</v>
      </c>
      <c r="T18" s="207">
        <f ca="1">INDEX('Wellbeing Acorn Type'!I$14:I$48,'Type Sorted'!$B18)</f>
        <v>2.4574049803407602E-3</v>
      </c>
      <c r="U18" s="227">
        <f ca="1">INDEX('Wellbeing Acorn Type'!J$14:J$48,'Type Sorted'!$B18)</f>
        <v>0.27540746432409668</v>
      </c>
      <c r="V18" s="208">
        <f ca="1">INDEX('Wellbeing Acorn Type'!K$14:K$48,'Type Sorted'!$B18)</f>
        <v>107.21347222849913</v>
      </c>
      <c r="W18" s="208"/>
    </row>
    <row r="19" spans="1:23" ht="20.149999999999999" customHeight="1">
      <c r="A19" s="225">
        <v>7</v>
      </c>
      <c r="B19" s="225">
        <f ca="1">MATCH(A19,'Wellbeing Acorn Type'!$Q$14:$Q$48,0)</f>
        <v>20</v>
      </c>
      <c r="C19" s="226" t="str">
        <f ca="1">INDEX('Wellbeing Acorn Type'!$C$14:$C$48,'Type Sorted'!B19)</f>
        <v>3.16</v>
      </c>
      <c r="D19" s="40" t="str">
        <f ca="1">INDEX('Wellbeing Acorn Type'!D$14:D$48,'Type Sorted'!$B19)</f>
        <v>Countryside Concerns</v>
      </c>
      <c r="E19" s="40"/>
      <c r="F19" s="40"/>
      <c r="G19" s="40"/>
      <c r="H19" s="40"/>
      <c r="I19" s="40"/>
      <c r="J19" s="40"/>
      <c r="K19" s="40"/>
      <c r="L19" s="40"/>
      <c r="M19" s="40"/>
      <c r="N19" s="40"/>
      <c r="O19" s="40"/>
      <c r="P19" s="206">
        <f ca="1">INDEX('Wellbeing Acorn Type'!E$14:E$48,'Type Sorted'!$B19)</f>
        <v>18</v>
      </c>
      <c r="Q19" s="207">
        <f ca="1">INDEX('Wellbeing Acorn Type'!F$14:F$48,'Type Sorted'!$B19)</f>
        <v>5.1724137931034482E-2</v>
      </c>
      <c r="R19" s="206">
        <f ca="1">INDEX('Wellbeing Acorn Type'!G$14:G$48,'Type Sorted'!$B19)</f>
        <v>9356</v>
      </c>
      <c r="S19" s="207">
        <f ca="1">INDEX('Wellbeing Acorn Type'!H$14:H$48,'Type Sorted'!$B19)</f>
        <v>6.1622362146639617E-2</v>
      </c>
      <c r="T19" s="207">
        <f ca="1">INDEX('Wellbeing Acorn Type'!I$14:I$48,'Type Sorted'!$B19)</f>
        <v>1.923899102180419E-3</v>
      </c>
      <c r="U19" s="227">
        <f ca="1">INDEX('Wellbeing Acorn Type'!J$14:J$48,'Type Sorted'!$B19)</f>
        <v>-0.76787214468187082</v>
      </c>
      <c r="V19" s="208">
        <f ca="1">INDEX('Wellbeing Acorn Type'!K$14:K$48,'Type Sorted'!$B19)</f>
        <v>83.93728531202548</v>
      </c>
      <c r="W19" s="208"/>
    </row>
    <row r="20" spans="1:23" ht="20.149999999999999" customHeight="1">
      <c r="A20" s="225">
        <v>8</v>
      </c>
      <c r="B20" s="225">
        <f ca="1">MATCH(A20,'Wellbeing Acorn Type'!$Q$14:$Q$48,0)</f>
        <v>27</v>
      </c>
      <c r="C20" s="226" t="str">
        <f ca="1">INDEX('Wellbeing Acorn Type'!$C$14:$C$48,'Type Sorted'!B20)</f>
        <v>4.21</v>
      </c>
      <c r="D20" s="40" t="str">
        <f ca="1">INDEX('Wellbeing Acorn Type'!D$14:D$48,'Type Sorted'!$B20)</f>
        <v>Sensible Seniors</v>
      </c>
      <c r="E20" s="40"/>
      <c r="F20" s="40"/>
      <c r="G20" s="40"/>
      <c r="H20" s="40"/>
      <c r="I20" s="40"/>
      <c r="J20" s="40"/>
      <c r="K20" s="40"/>
      <c r="L20" s="40"/>
      <c r="M20" s="40"/>
      <c r="N20" s="40"/>
      <c r="O20" s="40"/>
      <c r="P20" s="206">
        <f ca="1">INDEX('Wellbeing Acorn Type'!E$14:E$48,'Type Sorted'!$B20)</f>
        <v>5</v>
      </c>
      <c r="Q20" s="207">
        <f ca="1">INDEX('Wellbeing Acorn Type'!F$14:F$48,'Type Sorted'!$B20)</f>
        <v>1.4367816091954023E-2</v>
      </c>
      <c r="R20" s="206">
        <f ca="1">INDEX('Wellbeing Acorn Type'!G$14:G$48,'Type Sorted'!$B20)</f>
        <v>2716</v>
      </c>
      <c r="S20" s="207">
        <f ca="1">INDEX('Wellbeing Acorn Type'!H$14:H$48,'Type Sorted'!$B20)</f>
        <v>1.788866348763074E-2</v>
      </c>
      <c r="T20" s="207">
        <f ca="1">INDEX('Wellbeing Acorn Type'!I$14:I$48,'Type Sorted'!$B20)</f>
        <v>1.8409425625920471E-3</v>
      </c>
      <c r="U20" s="227">
        <f ca="1">INDEX('Wellbeing Acorn Type'!J$14:J$48,'Type Sorted'!$B20)</f>
        <v>-0.49552721845345493</v>
      </c>
      <c r="V20" s="208">
        <f ca="1">INDEX('Wellbeing Acorn Type'!K$14:K$48,'Type Sorted'!$B20)</f>
        <v>80.317996377363599</v>
      </c>
      <c r="W20" s="208"/>
    </row>
    <row r="21" spans="1:23" ht="20.149999999999999" customHeight="1">
      <c r="A21" s="225">
        <v>9</v>
      </c>
      <c r="B21" s="225">
        <f ca="1">MATCH(A21,'Wellbeing Acorn Type'!$Q$14:$Q$48,0)</f>
        <v>2</v>
      </c>
      <c r="C21" s="226" t="str">
        <f ca="1">INDEX('Wellbeing Acorn Type'!$C$14:$C$48,'Type Sorted'!B21)</f>
        <v>1.2</v>
      </c>
      <c r="D21" s="40" t="str">
        <f ca="1">INDEX('Wellbeing Acorn Type'!D$14:D$48,'Type Sorted'!$B21)</f>
        <v>Poorly Pensioners</v>
      </c>
      <c r="E21" s="40"/>
      <c r="F21" s="40"/>
      <c r="G21" s="40"/>
      <c r="H21" s="40"/>
      <c r="I21" s="40"/>
      <c r="J21" s="40"/>
      <c r="K21" s="40"/>
      <c r="L21" s="40"/>
      <c r="M21" s="40"/>
      <c r="N21" s="40"/>
      <c r="O21" s="40"/>
      <c r="P21" s="206">
        <f ca="1">INDEX('Wellbeing Acorn Type'!E$14:E$48,'Type Sorted'!$B21)</f>
        <v>10</v>
      </c>
      <c r="Q21" s="207">
        <f ca="1">INDEX('Wellbeing Acorn Type'!F$14:F$48,'Type Sorted'!$B21)</f>
        <v>2.8735632183908046E-2</v>
      </c>
      <c r="R21" s="206">
        <f ca="1">INDEX('Wellbeing Acorn Type'!G$14:G$48,'Type Sorted'!$B21)</f>
        <v>5698</v>
      </c>
      <c r="S21" s="207">
        <f ca="1">INDEX('Wellbeing Acorn Type'!H$14:H$48,'Type Sorted'!$B21)</f>
        <v>3.7529309481782014E-2</v>
      </c>
      <c r="T21" s="207">
        <f ca="1">INDEX('Wellbeing Acorn Type'!I$14:I$48,'Type Sorted'!$B21)</f>
        <v>1.7550017550017551E-3</v>
      </c>
      <c r="U21" s="227">
        <f ca="1">INDEX('Wellbeing Acorn Type'!J$14:J$48,'Type Sorted'!$B21)</f>
        <v>-0.86313972071547085</v>
      </c>
      <c r="V21" s="208">
        <f ca="1">INDEX('Wellbeing Acorn Type'!K$14:K$48,'Type Sorted'!$B21)</f>
        <v>76.568507602990366</v>
      </c>
      <c r="W21" s="208"/>
    </row>
    <row r="22" spans="1:23" ht="20.149999999999999" customHeight="1">
      <c r="A22" s="225">
        <v>10</v>
      </c>
      <c r="B22" s="225">
        <f ca="1">MATCH(A22,'Wellbeing Acorn Type'!$Q$14:$Q$48,0)</f>
        <v>11</v>
      </c>
      <c r="C22" s="226" t="str">
        <f ca="1">INDEX('Wellbeing Acorn Type'!$C$14:$C$48,'Type Sorted'!B22)</f>
        <v>2.9</v>
      </c>
      <c r="D22" s="40" t="str">
        <f ca="1">INDEX('Wellbeing Acorn Type'!D$14:D$48,'Type Sorted'!$B22)</f>
        <v>Everyday Excesses</v>
      </c>
      <c r="E22" s="40"/>
      <c r="F22" s="40"/>
      <c r="G22" s="40"/>
      <c r="H22" s="40"/>
      <c r="I22" s="40"/>
      <c r="J22" s="40"/>
      <c r="K22" s="40"/>
      <c r="L22" s="40"/>
      <c r="M22" s="40"/>
      <c r="N22" s="40"/>
      <c r="O22" s="40"/>
      <c r="P22" s="206">
        <f ca="1">INDEX('Wellbeing Acorn Type'!E$14:E$48,'Type Sorted'!$B22)</f>
        <v>13</v>
      </c>
      <c r="Q22" s="207">
        <f ca="1">INDEX('Wellbeing Acorn Type'!F$14:F$48,'Type Sorted'!$B22)</f>
        <v>3.7356321839080463E-2</v>
      </c>
      <c r="R22" s="206">
        <f ca="1">INDEX('Wellbeing Acorn Type'!G$14:G$48,'Type Sorted'!$B22)</f>
        <v>7561</v>
      </c>
      <c r="S22" s="207">
        <f ca="1">INDEX('Wellbeing Acorn Type'!H$14:H$48,'Type Sorted'!$B22)</f>
        <v>4.9799773427826224E-2</v>
      </c>
      <c r="T22" s="207">
        <f ca="1">INDEX('Wellbeing Acorn Type'!I$14:I$48,'Type Sorted'!$B22)</f>
        <v>1.7193492924216373E-3</v>
      </c>
      <c r="U22" s="227">
        <f ca="1">INDEX('Wellbeing Acorn Type'!J$14:J$48,'Type Sorted'!$B22)</f>
        <v>-1.067110114221026</v>
      </c>
      <c r="V22" s="208">
        <f ca="1">INDEX('Wellbeing Acorn Type'!K$14:K$48,'Type Sorted'!$B22)</f>
        <v>75.013035738446092</v>
      </c>
      <c r="W22" s="208"/>
    </row>
    <row r="23" spans="1:23" ht="20.149999999999999" customHeight="1">
      <c r="A23" s="225">
        <v>11</v>
      </c>
      <c r="B23" s="225">
        <f ca="1">MATCH(A23,'Wellbeing Acorn Type'!$Q$14:$Q$48,0)</f>
        <v>31</v>
      </c>
      <c r="C23" s="226" t="str">
        <f ca="1">INDEX('Wellbeing Acorn Type'!$C$14:$C$48,'Type Sorted'!B23)</f>
        <v>4.25</v>
      </c>
      <c r="D23" s="40" t="str">
        <f ca="1">INDEX('Wellbeing Acorn Type'!D$14:D$48,'Type Sorted'!$B23)</f>
        <v>Healthy, Wealthy &amp; Wine</v>
      </c>
      <c r="E23" s="40"/>
      <c r="F23" s="40"/>
      <c r="G23" s="40"/>
      <c r="H23" s="40"/>
      <c r="I23" s="40"/>
      <c r="J23" s="40"/>
      <c r="K23" s="40"/>
      <c r="L23" s="40"/>
      <c r="M23" s="40"/>
      <c r="N23" s="40"/>
      <c r="O23" s="40"/>
      <c r="P23" s="206">
        <f ca="1">INDEX('Wellbeing Acorn Type'!E$14:E$48,'Type Sorted'!$B23)</f>
        <v>12</v>
      </c>
      <c r="Q23" s="207">
        <f ca="1">INDEX('Wellbeing Acorn Type'!F$14:F$48,'Type Sorted'!$B23)</f>
        <v>3.4482758620689655E-2</v>
      </c>
      <c r="R23" s="206">
        <f ca="1">INDEX('Wellbeing Acorn Type'!G$14:G$48,'Type Sorted'!$B23)</f>
        <v>8487</v>
      </c>
      <c r="S23" s="207">
        <f ca="1">INDEX('Wellbeing Acorn Type'!H$14:H$48,'Type Sorted'!$B23)</f>
        <v>5.5898780198645838E-2</v>
      </c>
      <c r="T23" s="207">
        <f ca="1">INDEX('Wellbeing Acorn Type'!I$14:I$48,'Type Sorted'!$B23)</f>
        <v>1.4139271827500884E-3</v>
      </c>
      <c r="U23" s="227">
        <f ca="1">INDEX('Wellbeing Acorn Type'!J$14:J$48,'Type Sorted'!$B23)</f>
        <v>-1.7390736421550896</v>
      </c>
      <c r="V23" s="208">
        <f ca="1">INDEX('Wellbeing Acorn Type'!K$14:K$48,'Type Sorted'!$B23)</f>
        <v>61.687855259362188</v>
      </c>
      <c r="W23" s="208"/>
    </row>
    <row r="24" spans="1:23" ht="20.149999999999999" customHeight="1">
      <c r="A24" s="225">
        <v>12</v>
      </c>
      <c r="B24" s="225">
        <f ca="1">MATCH(A24,'Wellbeing Acorn Type'!$Q$14:$Q$48,0)</f>
        <v>4</v>
      </c>
      <c r="C24" s="226" t="str">
        <f ca="1">INDEX('Wellbeing Acorn Type'!$C$14:$C$48,'Type Sorted'!B24)</f>
        <v>1.4</v>
      </c>
      <c r="D24" s="40" t="str">
        <f ca="1">INDEX('Wellbeing Acorn Type'!D$14:D$48,'Type Sorted'!$B24)</f>
        <v>Elderly Ailments</v>
      </c>
      <c r="E24" s="40"/>
      <c r="F24" s="40"/>
      <c r="G24" s="40"/>
      <c r="H24" s="40"/>
      <c r="I24" s="40"/>
      <c r="J24" s="40"/>
      <c r="K24" s="40"/>
      <c r="L24" s="40"/>
      <c r="M24" s="40"/>
      <c r="N24" s="40"/>
      <c r="O24" s="40"/>
      <c r="P24" s="206">
        <f ca="1">INDEX('Wellbeing Acorn Type'!E$14:E$48,'Type Sorted'!$B24)</f>
        <v>10</v>
      </c>
      <c r="Q24" s="207">
        <f ca="1">INDEX('Wellbeing Acorn Type'!F$14:F$48,'Type Sorted'!$B24)</f>
        <v>2.8735632183908046E-2</v>
      </c>
      <c r="R24" s="206">
        <f ca="1">INDEX('Wellbeing Acorn Type'!G$14:G$48,'Type Sorted'!$B24)</f>
        <v>7426</v>
      </c>
      <c r="S24" s="207">
        <f ca="1">INDEX('Wellbeing Acorn Type'!H$14:H$48,'Type Sorted'!$B24)</f>
        <v>4.8910609373765047E-2</v>
      </c>
      <c r="T24" s="207">
        <f ca="1">INDEX('Wellbeing Acorn Type'!I$14:I$48,'Type Sorted'!$B24)</f>
        <v>1.3466199838405601E-3</v>
      </c>
      <c r="U24" s="227">
        <f ca="1">INDEX('Wellbeing Acorn Type'!J$14:J$48,'Type Sorted'!$B24)</f>
        <v>-1.7449800612295898</v>
      </c>
      <c r="V24" s="208">
        <f ca="1">INDEX('Wellbeing Acorn Type'!K$14:K$48,'Type Sorted'!$B24)</f>
        <v>58.751327271995571</v>
      </c>
      <c r="W24" s="208"/>
    </row>
    <row r="25" spans="1:23" ht="20.149999999999999" customHeight="1">
      <c r="A25" s="225">
        <v>13</v>
      </c>
      <c r="B25" s="225">
        <f ca="1">MATCH(A25,'Wellbeing Acorn Type'!$Q$14:$Q$48,0)</f>
        <v>13</v>
      </c>
      <c r="C25" s="226" t="str">
        <f ca="1">INDEX('Wellbeing Acorn Type'!$C$14:$C$48,'Type Sorted'!B25)</f>
        <v>2.11</v>
      </c>
      <c r="D25" s="40" t="str">
        <f ca="1">INDEX('Wellbeing Acorn Type'!D$14:D$48,'Type Sorted'!$B25)</f>
        <v>Anxious Adversity</v>
      </c>
      <c r="E25" s="40"/>
      <c r="F25" s="40"/>
      <c r="G25" s="40"/>
      <c r="H25" s="40"/>
      <c r="I25" s="40"/>
      <c r="J25" s="40"/>
      <c r="K25" s="40"/>
      <c r="L25" s="40"/>
      <c r="M25" s="40"/>
      <c r="N25" s="40"/>
      <c r="O25" s="40"/>
      <c r="P25" s="206">
        <f ca="1">INDEX('Wellbeing Acorn Type'!E$14:E$48,'Type Sorted'!$B25)</f>
        <v>3</v>
      </c>
      <c r="Q25" s="207">
        <f ca="1">INDEX('Wellbeing Acorn Type'!F$14:F$48,'Type Sorted'!$B25)</f>
        <v>8.6206896551724137E-3</v>
      </c>
      <c r="R25" s="206">
        <f ca="1">INDEX('Wellbeing Acorn Type'!G$14:G$48,'Type Sorted'!$B25)</f>
        <v>2655</v>
      </c>
      <c r="S25" s="207">
        <f ca="1">INDEX('Wellbeing Acorn Type'!H$14:H$48,'Type Sorted'!$B25)</f>
        <v>1.7486893063203099E-2</v>
      </c>
      <c r="T25" s="207">
        <f ca="1">INDEX('Wellbeing Acorn Type'!I$14:I$48,'Type Sorted'!$B25)</f>
        <v>1.1299435028248588E-3</v>
      </c>
      <c r="U25" s="227">
        <f ca="1">INDEX('Wellbeing Acorn Type'!J$14:J$48,'Type Sorted'!$B25)</f>
        <v>-1.2618327910758391</v>
      </c>
      <c r="V25" s="208">
        <f ca="1">INDEX('Wellbeing Acorn Type'!K$14:K$48,'Type Sorted'!$B25)</f>
        <v>49.298006364049613</v>
      </c>
      <c r="W25" s="208"/>
    </row>
    <row r="26" spans="1:23" ht="20.149999999999999" customHeight="1">
      <c r="A26" s="225">
        <v>14</v>
      </c>
      <c r="B26" s="225">
        <f ca="1">MATCH(A26,'Wellbeing Acorn Type'!$Q$14:$Q$48,0)</f>
        <v>29</v>
      </c>
      <c r="C26" s="226" t="str">
        <f ca="1">INDEX('Wellbeing Acorn Type'!$C$14:$C$48,'Type Sorted'!B26)</f>
        <v>4.23</v>
      </c>
      <c r="D26" s="40" t="str">
        <f ca="1">INDEX('Wellbeing Acorn Type'!D$14:D$48,'Type Sorted'!$B26)</f>
        <v>Happy Families</v>
      </c>
      <c r="E26" s="40"/>
      <c r="F26" s="40"/>
      <c r="G26" s="40"/>
      <c r="H26" s="40"/>
      <c r="I26" s="40"/>
      <c r="J26" s="40"/>
      <c r="K26" s="40"/>
      <c r="L26" s="40"/>
      <c r="M26" s="40"/>
      <c r="N26" s="40"/>
      <c r="O26" s="40"/>
      <c r="P26" s="206">
        <f ca="1">INDEX('Wellbeing Acorn Type'!E$14:E$48,'Type Sorted'!$B26)</f>
        <v>7</v>
      </c>
      <c r="Q26" s="207">
        <f ca="1">INDEX('Wellbeing Acorn Type'!F$14:F$48,'Type Sorted'!$B26)</f>
        <v>2.0114942528735632E-2</v>
      </c>
      <c r="R26" s="206">
        <f ca="1">INDEX('Wellbeing Acorn Type'!G$14:G$48,'Type Sorted'!$B26)</f>
        <v>6358</v>
      </c>
      <c r="S26" s="207">
        <f ca="1">INDEX('Wellbeing Acorn Type'!H$14:H$48,'Type Sorted'!$B26)</f>
        <v>4.1876333746081094E-2</v>
      </c>
      <c r="T26" s="207">
        <f ca="1">INDEX('Wellbeing Acorn Type'!I$14:I$48,'Type Sorted'!$B26)</f>
        <v>1.100975149418056E-3</v>
      </c>
      <c r="U26" s="227">
        <f ca="1">INDEX('Wellbeing Acorn Type'!J$14:J$48,'Type Sorted'!$B26)</f>
        <v>-2.026661272098321</v>
      </c>
      <c r="V26" s="208">
        <f ca="1">INDEX('Wellbeing Acorn Type'!K$14:K$48,'Type Sorted'!$B26)</f>
        <v>48.034153731564537</v>
      </c>
      <c r="W26" s="208"/>
    </row>
    <row r="27" spans="1:23" ht="20.149999999999999" customHeight="1">
      <c r="A27" s="225">
        <v>15</v>
      </c>
      <c r="B27" s="225">
        <f ca="1">MATCH(A27,'Wellbeing Acorn Type'!$Q$14:$Q$48,0)</f>
        <v>12</v>
      </c>
      <c r="C27" s="226" t="str">
        <f ca="1">INDEX('Wellbeing Acorn Type'!$C$14:$C$48,'Type Sorted'!B27)</f>
        <v>2.10</v>
      </c>
      <c r="D27" s="40" t="str">
        <f ca="1">INDEX('Wellbeing Acorn Type'!D$14:D$48,'Type Sorted'!$B27)</f>
        <v>Respiratory Risks</v>
      </c>
      <c r="E27" s="40"/>
      <c r="F27" s="40"/>
      <c r="G27" s="40"/>
      <c r="H27" s="40"/>
      <c r="I27" s="40"/>
      <c r="J27" s="40"/>
      <c r="K27" s="40"/>
      <c r="L27" s="40"/>
      <c r="M27" s="40"/>
      <c r="N27" s="40"/>
      <c r="O27" s="40"/>
      <c r="P27" s="206">
        <f ca="1">INDEX('Wellbeing Acorn Type'!E$14:E$48,'Type Sorted'!$B27)</f>
        <v>5</v>
      </c>
      <c r="Q27" s="207">
        <f ca="1">INDEX('Wellbeing Acorn Type'!F$14:F$48,'Type Sorted'!$B27)</f>
        <v>1.4367816091954023E-2</v>
      </c>
      <c r="R27" s="206">
        <f ca="1">INDEX('Wellbeing Acorn Type'!G$14:G$48,'Type Sorted'!$B27)</f>
        <v>5238</v>
      </c>
      <c r="S27" s="207">
        <f ca="1">INDEX('Wellbeing Acorn Type'!H$14:H$48,'Type Sorted'!$B27)</f>
        <v>3.4499565297573573E-2</v>
      </c>
      <c r="T27" s="207">
        <f ca="1">INDEX('Wellbeing Acorn Type'!I$14:I$48,'Type Sorted'!$B27)</f>
        <v>9.5456281023291337E-4</v>
      </c>
      <c r="U27" s="227">
        <f ca="1">INDEX('Wellbeing Acorn Type'!J$14:J$48,'Type Sorted'!$B27)</f>
        <v>-2.057728559092971</v>
      </c>
      <c r="V27" s="208">
        <f ca="1">INDEX('Wellbeing Acorn Type'!K$14:K$48,'Type Sorted'!$B27)</f>
        <v>41.646368491966307</v>
      </c>
      <c r="W27" s="208"/>
    </row>
    <row r="28" spans="1:23" ht="20.149999999999999" customHeight="1">
      <c r="A28" s="225">
        <v>16</v>
      </c>
      <c r="B28" s="225">
        <f ca="1">MATCH(A28,'Wellbeing Acorn Type'!$Q$14:$Q$48,0)</f>
        <v>14</v>
      </c>
      <c r="C28" s="226" t="str">
        <f ca="1">INDEX('Wellbeing Acorn Type'!$C$14:$C$48,'Type Sorted'!B28)</f>
        <v>2.12</v>
      </c>
      <c r="D28" s="40" t="str">
        <f ca="1">INDEX('Wellbeing Acorn Type'!D$14:D$48,'Type Sorted'!$B28)</f>
        <v>Perilous Futures</v>
      </c>
      <c r="E28" s="40"/>
      <c r="F28" s="40"/>
      <c r="G28" s="40"/>
      <c r="H28" s="40"/>
      <c r="I28" s="40"/>
      <c r="J28" s="40"/>
      <c r="K28" s="40"/>
      <c r="L28" s="40"/>
      <c r="M28" s="40"/>
      <c r="N28" s="40"/>
      <c r="O28" s="40"/>
      <c r="P28" s="206">
        <f ca="1">INDEX('Wellbeing Acorn Type'!E$14:E$48,'Type Sorted'!$B28)</f>
        <v>2</v>
      </c>
      <c r="Q28" s="207">
        <f ca="1">INDEX('Wellbeing Acorn Type'!F$14:F$48,'Type Sorted'!$B28)</f>
        <v>5.7471264367816091E-3</v>
      </c>
      <c r="R28" s="206">
        <f ca="1">INDEX('Wellbeing Acorn Type'!G$14:G$48,'Type Sorted'!$B28)</f>
        <v>2709</v>
      </c>
      <c r="S28" s="207">
        <f ca="1">INDEX('Wellbeing Acorn Type'!H$14:H$48,'Type Sorted'!$B28)</f>
        <v>1.7842558684827568E-2</v>
      </c>
      <c r="T28" s="207">
        <f ca="1">INDEX('Wellbeing Acorn Type'!I$14:I$48,'Type Sorted'!$B28)</f>
        <v>7.3827980804724988E-4</v>
      </c>
      <c r="U28" s="227">
        <f ca="1">INDEX('Wellbeing Acorn Type'!J$14:J$48,'Type Sorted'!$B28)</f>
        <v>-1.7044799324512916</v>
      </c>
      <c r="V28" s="208">
        <f ca="1">INDEX('Wellbeing Acorn Type'!K$14:K$48,'Type Sorted'!$B28)</f>
        <v>32.210214567872946</v>
      </c>
      <c r="W28" s="208"/>
    </row>
    <row r="29" spans="1:23" ht="20.149999999999999" customHeight="1">
      <c r="A29" s="225">
        <v>17</v>
      </c>
      <c r="B29" s="225">
        <f ca="1">MATCH(A29,'Wellbeing Acorn Type'!$Q$14:$Q$48,0)</f>
        <v>19</v>
      </c>
      <c r="C29" s="226" t="str">
        <f ca="1">INDEX('Wellbeing Acorn Type'!$C$14:$C$48,'Type Sorted'!B29)</f>
        <v>3.15</v>
      </c>
      <c r="D29" s="40" t="str">
        <f ca="1">INDEX('Wellbeing Acorn Type'!D$14:D$48,'Type Sorted'!$B29)</f>
        <v>Borderline Behaviours</v>
      </c>
      <c r="E29" s="40"/>
      <c r="F29" s="40"/>
      <c r="G29" s="40"/>
      <c r="H29" s="40"/>
      <c r="I29" s="40"/>
      <c r="J29" s="40"/>
      <c r="K29" s="40"/>
      <c r="L29" s="40"/>
      <c r="M29" s="40"/>
      <c r="N29" s="40"/>
      <c r="O29" s="40"/>
      <c r="P29" s="206">
        <f ca="1">INDEX('Wellbeing Acorn Type'!E$14:E$48,'Type Sorted'!$B29)</f>
        <v>3</v>
      </c>
      <c r="Q29" s="207">
        <f ca="1">INDEX('Wellbeing Acorn Type'!F$14:F$48,'Type Sorted'!$B29)</f>
        <v>8.6206896551724137E-3</v>
      </c>
      <c r="R29" s="206">
        <f ca="1">INDEX('Wellbeing Acorn Type'!G$14:G$48,'Type Sorted'!$B29)</f>
        <v>6716</v>
      </c>
      <c r="S29" s="207">
        <f ca="1">INDEX('Wellbeing Acorn Type'!H$14:H$48,'Type Sorted'!$B29)</f>
        <v>4.4234265089443316E-2</v>
      </c>
      <c r="T29" s="207">
        <f ca="1">INDEX('Wellbeing Acorn Type'!I$14:I$48,'Type Sorted'!$B29)</f>
        <v>4.4669446098868372E-4</v>
      </c>
      <c r="U29" s="227">
        <f ca="1">INDEX('Wellbeing Acorn Type'!J$14:J$48,'Type Sorted'!$B29)</f>
        <v>-3.2310974943108031</v>
      </c>
      <c r="V29" s="208">
        <f ca="1">INDEX('Wellbeing Acorn Type'!K$14:K$48,'Type Sorted'!$B29)</f>
        <v>19.488714546836171</v>
      </c>
      <c r="W29" s="208"/>
    </row>
    <row r="30" spans="1:23" ht="20.149999999999999" customHeight="1">
      <c r="A30" s="225">
        <v>18</v>
      </c>
      <c r="B30" s="225">
        <f ca="1">MATCH(A30,'Wellbeing Acorn Type'!$Q$14:$Q$48,0)</f>
        <v>22</v>
      </c>
      <c r="C30" s="226" t="str">
        <f ca="1">INDEX('Wellbeing Acorn Type'!$C$14:$C$48,'Type Sorted'!B30)</f>
        <v>3.18</v>
      </c>
      <c r="D30" s="40" t="str">
        <f ca="1">INDEX('Wellbeing Acorn Type'!D$14:D$48,'Type Sorted'!$B30)</f>
        <v>Cultural Concerns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57</v>
      </c>
      <c r="S30" s="207">
        <f ca="1">INDEX('Wellbeing Acorn Type'!H$14:H$48,'Type Sorted'!$B30)</f>
        <v>3.7542482282582924E-4</v>
      </c>
      <c r="T30" s="207">
        <f ca="1">INDEX('Wellbeing Acorn Type'!I$14:I$48,'Type Sorted'!$B30)</f>
        <v>0</v>
      </c>
      <c r="U30" s="227">
        <f ca="1">INDEX('Wellbeing Acorn Type'!J$14:J$48,'Type Sorted'!$B30)</f>
        <v>-0.36152026942603005</v>
      </c>
      <c r="V30" s="208">
        <f ca="1">INDEX('Wellbeing Acorn Type'!K$14:K$48,'Type Sorted'!$B30)</f>
        <v>0</v>
      </c>
      <c r="W30" s="208"/>
    </row>
    <row r="31" spans="1:23" ht="20.149999999999999" customHeight="1">
      <c r="A31" s="225">
        <v>19</v>
      </c>
      <c r="B31" s="225">
        <f ca="1">MATCH(A31,'Wellbeing Acorn Type'!$Q$14:$Q$48,0)</f>
        <v>1</v>
      </c>
      <c r="C31" s="226" t="str">
        <f ca="1">INDEX('Wellbeing Acorn Type'!$C$14:$C$48,'Type Sorted'!B31)</f>
        <v>1.1</v>
      </c>
      <c r="D31" s="40" t="str">
        <f ca="1">INDEX('Wellbeing Acorn Type'!D$14:D$48,'Type Sorted'!$B31)</f>
        <v>Limited Living</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2777</v>
      </c>
      <c r="S31" s="207">
        <f ca="1">INDEX('Wellbeing Acorn Type'!H$14:H$48,'Type Sorted'!$B31)</f>
        <v>1.8290433912058382E-2</v>
      </c>
      <c r="T31" s="207">
        <f ca="1">INDEX('Wellbeing Acorn Type'!I$14:I$48,'Type Sorted'!$B31)</f>
        <v>0</v>
      </c>
      <c r="U31" s="227">
        <f ca="1">INDEX('Wellbeing Acorn Type'!J$14:J$48,'Type Sorted'!$B31)</f>
        <v>-2.5463031939102043</v>
      </c>
      <c r="V31" s="208">
        <f ca="1">INDEX('Wellbeing Acorn Type'!K$14:K$48,'Type Sorted'!$B31)</f>
        <v>0</v>
      </c>
      <c r="W31" s="208"/>
    </row>
    <row r="32" spans="1:23" ht="20.149999999999999" customHeight="1">
      <c r="A32" s="225">
        <v>20</v>
      </c>
      <c r="B32" s="225">
        <f ca="1">MATCH(A32,'Wellbeing Acorn Type'!$Q$14:$Q$48,0)</f>
        <v>34</v>
      </c>
      <c r="C32" s="226" t="str">
        <f ca="1">INDEX('Wellbeing Acorn Type'!$C$14:$C$48,'Type Sorted'!B32)</f>
        <v>60</v>
      </c>
      <c r="D32" s="40" t="str">
        <f ca="1">INDEX('Wellbeing Acorn Type'!D$14:D$48,'Type Sorted'!$B32)</f>
        <v>Active Communal Population</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71</v>
      </c>
      <c r="S32" s="207">
        <f ca="1">INDEX('Wellbeing Acorn Type'!H$14:H$48,'Type Sorted'!$B32)</f>
        <v>4.6763442843217323E-4</v>
      </c>
      <c r="T32" s="207">
        <f ca="1">INDEX('Wellbeing Acorn Type'!I$14:I$48,'Type Sorted'!$B32)</f>
        <v>0</v>
      </c>
      <c r="U32" s="227">
        <f ca="1">INDEX('Wellbeing Acorn Type'!J$14:J$48,'Type Sorted'!$B32)</f>
        <v>-0.40350082778137653</v>
      </c>
      <c r="V32" s="208">
        <f ca="1">INDEX('Wellbeing Acorn Type'!K$14:K$48,'Type Sorted'!$B32)</f>
        <v>0</v>
      </c>
      <c r="W32" s="208"/>
    </row>
    <row r="33" spans="1:28" ht="20.149999999999999" customHeight="1">
      <c r="A33" s="225">
        <v>21</v>
      </c>
      <c r="B33" s="225">
        <f ca="1">MATCH(A33,'Wellbeing Acorn Type'!$Q$14:$Q$48,0)</f>
        <v>28</v>
      </c>
      <c r="C33" s="226" t="str">
        <f ca="1">INDEX('Wellbeing Acorn Type'!$C$14:$C$48,'Type Sorted'!B33)</f>
        <v>4.22</v>
      </c>
      <c r="D33" s="40" t="str">
        <f ca="1">INDEX('Wellbeing Acorn Type'!D$14:D$48,'Type Sorted'!$B33)</f>
        <v>Gym &amp; Juices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667</v>
      </c>
      <c r="S33" s="207">
        <f ca="1">INDEX('Wellbeing Acorn Type'!H$14:H$48,'Type Sorted'!$B33)</f>
        <v>4.3931290671022473E-3</v>
      </c>
      <c r="T33" s="207">
        <f ca="1">INDEX('Wellbeing Acorn Type'!I$14:I$48,'Type Sorted'!$B33)</f>
        <v>0</v>
      </c>
      <c r="U33" s="227">
        <f ca="1">INDEX('Wellbeing Acorn Type'!J$14:J$48,'Type Sorted'!$B33)</f>
        <v>-1.2391750505086374</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3</v>
      </c>
      <c r="C35" s="226" t="str">
        <f ca="1">INDEX('Wellbeing Acorn Type'!$C$14:$C$48,'Type Sorted'!B35)</f>
        <v>1.3</v>
      </c>
      <c r="D35" s="40" t="str">
        <f ca="1">INDEX('Wellbeing Acorn Type'!D$14:D$48,'Type Sorted'!$B35)</f>
        <v>Hardship Heartlands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8390</v>
      </c>
      <c r="S35" s="207">
        <f ca="1">INDEX('Wellbeing Acorn Type'!H$14:H$48,'Type Sorted'!$B35)</f>
        <v>5.5259899359801884E-2</v>
      </c>
      <c r="T35" s="207">
        <f ca="1">INDEX('Wellbeing Acorn Type'!I$14:I$48,'Type Sorted'!$B35)</f>
        <v>0</v>
      </c>
      <c r="U35" s="227">
        <f ca="1">INDEX('Wellbeing Acorn Type'!J$14:J$48,'Type Sorted'!$B35)</f>
        <v>-4.5116821087062666</v>
      </c>
      <c r="V35" s="208">
        <f ca="1">INDEX('Wellbeing Acorn Type'!K$14:K$48,'Type Sorted'!$B35)</f>
        <v>0</v>
      </c>
      <c r="W35" s="208"/>
    </row>
    <row r="36" spans="1:28" ht="20.149999999999999" customHeight="1">
      <c r="A36" s="225">
        <v>24</v>
      </c>
      <c r="B36" s="225">
        <f ca="1">MATCH(A36,'Wellbeing Acorn Type'!$Q$14:$Q$48,0)</f>
        <v>15</v>
      </c>
      <c r="C36" s="226" t="str">
        <f ca="1">INDEX('Wellbeing Acorn Type'!$C$14:$C$48,'Type Sorted'!B36)</f>
        <v>2.13</v>
      </c>
      <c r="D36" s="40" t="str">
        <f ca="1">INDEX('Wellbeing Acorn Type'!D$14:D$48,'Type Sorted'!$B36)</f>
        <v>Regular Revellers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3938</v>
      </c>
      <c r="S36" s="207">
        <f ca="1">INDEX('Wellbeing Acorn Type'!H$14:H$48,'Type Sorted'!$B36)</f>
        <v>2.5937244776984482E-2</v>
      </c>
      <c r="T36" s="207">
        <f ca="1">INDEX('Wellbeing Acorn Type'!I$14:I$48,'Type Sorted'!$B36)</f>
        <v>0</v>
      </c>
      <c r="U36" s="227">
        <f ca="1">INDEX('Wellbeing Acorn Type'!J$14:J$48,'Type Sorted'!$B36)</f>
        <v>-3.0440941003431323</v>
      </c>
      <c r="V36" s="208">
        <f ca="1">INDEX('Wellbeing Acorn Type'!K$14:K$48,'Type Sorted'!$B36)</f>
        <v>0</v>
      </c>
      <c r="W36" s="208"/>
    </row>
    <row r="37" spans="1:28" ht="20.149999999999999" customHeight="1">
      <c r="A37" s="225">
        <v>25</v>
      </c>
      <c r="B37" s="225">
        <f ca="1">MATCH(A37,'Wellbeing Acorn Type'!$Q$14:$Q$48,0)</f>
        <v>9</v>
      </c>
      <c r="C37" s="226" t="str">
        <f ca="1">INDEX('Wellbeing Acorn Type'!$C$14:$C$48,'Type Sorted'!B37)</f>
        <v>2.7</v>
      </c>
      <c r="D37" s="40" t="str">
        <f ca="1">INDEX('Wellbeing Acorn Type'!D$14:D$48,'Type Sorted'!$B37)</f>
        <v>Struggling Smokers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2461</v>
      </c>
      <c r="S37" s="207">
        <f ca="1">INDEX('Wellbeing Acorn Type'!H$14:H$48,'Type Sorted'!$B37)</f>
        <v>1.6209131385515187E-2</v>
      </c>
      <c r="T37" s="207">
        <f ca="1">INDEX('Wellbeing Acorn Type'!I$14:I$48,'Type Sorted'!$B37)</f>
        <v>0</v>
      </c>
      <c r="U37" s="227">
        <f ca="1">INDEX('Wellbeing Acorn Type'!J$14:J$48,'Type Sorted'!$B37)</f>
        <v>-2.3945179645834878</v>
      </c>
      <c r="V37" s="208">
        <f ca="1">INDEX('Wellbeing Acorn Type'!K$14:K$48,'Type Sorted'!$B37)</f>
        <v>0</v>
      </c>
      <c r="W37" s="208"/>
    </row>
    <row r="38" spans="1:28" ht="20.149999999999999" customHeight="1">
      <c r="A38" s="225">
        <v>26</v>
      </c>
      <c r="B38" s="225">
        <f ca="1">MATCH(A38,'Wellbeing Acorn Type'!$Q$14:$Q$48,0)</f>
        <v>8</v>
      </c>
      <c r="C38" s="226" t="str">
        <f ca="1">INDEX('Wellbeing Acorn Type'!$C$14:$C$48,'Type Sorted'!B38)</f>
        <v>2.6</v>
      </c>
      <c r="D38" s="40" t="str">
        <f ca="1">INDEX('Wellbeing Acorn Type'!D$14:D$48,'Type Sorted'!$B38)</f>
        <v>Dangerous Dependencies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1632</v>
      </c>
      <c r="S38" s="207">
        <f ca="1">INDEX('Wellbeing Acorn Type'!H$14:H$48,'Type Sorted'!$B38)</f>
        <v>1.0749005453539531E-2</v>
      </c>
      <c r="T38" s="207">
        <f ca="1">INDEX('Wellbeing Acorn Type'!I$14:I$48,'Type Sorted'!$B38)</f>
        <v>0</v>
      </c>
      <c r="U38" s="227">
        <f ca="1">INDEX('Wellbeing Acorn Type'!J$14:J$48,'Type Sorted'!$B38)</f>
        <v>-1.9445562739365654</v>
      </c>
      <c r="V38" s="208">
        <f ca="1">INDEX('Wellbeing Acorn Type'!K$14:K$48,'Type Sorted'!$B38)</f>
        <v>0</v>
      </c>
      <c r="W38" s="208"/>
    </row>
    <row r="39" spans="1:28" ht="20.149999999999999" customHeight="1">
      <c r="A39" s="225">
        <v>27</v>
      </c>
      <c r="B39" s="225">
        <f ca="1">MATCH(A39,'Wellbeing Acorn Type'!$Q$14:$Q$48,0)</f>
        <v>35</v>
      </c>
      <c r="C39" s="226" t="str">
        <f ca="1">INDEX('Wellbeing Acorn Type'!$C$14:$C$48,'Type Sorted'!B39)</f>
        <v>61</v>
      </c>
      <c r="D39" s="40" t="str">
        <f ca="1">INDEX('Wellbeing Acorn Type'!D$14:D$48,'Type Sorted'!$B39)</f>
        <v>Inactive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339</v>
      </c>
      <c r="S39" s="207">
        <f ca="1">INDEX('Wellbeing Acorn Type'!H$14:H$48,'Type Sorted'!$B39)</f>
        <v>2.2327897357536158E-3</v>
      </c>
      <c r="T39" s="207">
        <f ca="1">INDEX('Wellbeing Acorn Type'!I$14:I$48,'Type Sorted'!$B39)</f>
        <v>0</v>
      </c>
      <c r="U39" s="227">
        <f ca="1">INDEX('Wellbeing Acorn Type'!J$14:J$48,'Type Sorted'!$B39)</f>
        <v>-0.88246791000186675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348</v>
      </c>
      <c r="Q41" s="230"/>
      <c r="R41" s="229">
        <f ca="1">SUM(R13:R40)</f>
        <v>151828</v>
      </c>
      <c r="S41" s="17"/>
      <c r="T41" s="221">
        <f ca="1">IF(R41&gt;0,P41/R41,0)</f>
        <v>2.2920673393576944E-3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300.52960168440313</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174.3590450296503</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5</v>
      </c>
      <c r="B55" s="231">
        <f t="shared" ca="1" si="1"/>
        <v>100</v>
      </c>
      <c r="C55" s="231">
        <f t="shared" ca="1" si="1"/>
        <v>100</v>
      </c>
      <c r="D55" s="231">
        <f t="shared" ca="1" si="1"/>
        <v>100</v>
      </c>
      <c r="E55" s="231">
        <f t="shared" ca="1" si="1"/>
        <v>100</v>
      </c>
      <c r="F55" s="231">
        <f t="shared" ca="1" si="1"/>
        <v>143.07262842344261</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17</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122.77512750523793</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120.28555715027582</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14</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107.21347222849913</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16</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83.93728531202548</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21</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80.317996377363599</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v>
      </c>
      <c r="B61" s="231">
        <f t="shared" ca="1" si="1"/>
        <v>100</v>
      </c>
      <c r="C61" s="231">
        <f t="shared" ca="1" si="1"/>
        <v>76.568507602990366</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75.013035738446092</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61.687855259362188</v>
      </c>
      <c r="AA63" s="231">
        <f t="shared" ca="1" si="2"/>
        <v>100</v>
      </c>
      <c r="AB63" s="231">
        <f t="shared" ca="1" si="2"/>
        <v>100</v>
      </c>
    </row>
    <row r="64" spans="1:28" ht="15" hidden="1" customHeight="1">
      <c r="A64" s="231">
        <f ca="1">INDEX('Wellbeing Acorn Type'!$R$14:$R$48,'Type Sorted'!B24)</f>
        <v>4</v>
      </c>
      <c r="B64" s="231">
        <f t="shared" ref="B64:AB73" ca="1" si="3">IF($A64=B$52,$V24,100)</f>
        <v>100</v>
      </c>
      <c r="C64" s="231">
        <f t="shared" ca="1" si="3"/>
        <v>100</v>
      </c>
      <c r="D64" s="231">
        <f t="shared" ca="1" si="3"/>
        <v>100</v>
      </c>
      <c r="E64" s="231">
        <f t="shared" ca="1" si="3"/>
        <v>58.751327271995571</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11</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49.298006364049613</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23</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48.034153731564537</v>
      </c>
      <c r="Y66" s="231">
        <f t="shared" ca="1" si="3"/>
        <v>100</v>
      </c>
      <c r="Z66" s="231">
        <f t="shared" ca="1" si="3"/>
        <v>100</v>
      </c>
      <c r="AA66" s="231">
        <f t="shared" ca="1" si="3"/>
        <v>100</v>
      </c>
      <c r="AB66" s="231">
        <f t="shared" ca="1" si="3"/>
        <v>100</v>
      </c>
    </row>
    <row r="67" spans="1:28" ht="15" hidden="1" customHeight="1">
      <c r="A67" s="231">
        <f ca="1">INDEX('Wellbeing Acorn Type'!$R$14:$R$48,'Type Sorted'!B27)</f>
        <v>10</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41.646368491966307</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12</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32.210214567872946</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15</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19.488714546836171</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18</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v>
      </c>
      <c r="B71" s="231">
        <f t="shared" ca="1" si="3"/>
        <v>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0</v>
      </c>
      <c r="AB72" s="231">
        <f t="shared" ca="1" si="3"/>
        <v>100</v>
      </c>
    </row>
    <row r="73" spans="1:28" ht="15" hidden="1" customHeight="1">
      <c r="A73" s="231">
        <f ca="1">INDEX('Wellbeing Acorn Type'!$R$14:$R$48,'Type Sorted'!B33)</f>
        <v>22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3</v>
      </c>
      <c r="B75" s="231">
        <f t="shared" ca="1" si="5"/>
        <v>100</v>
      </c>
      <c r="C75" s="231">
        <f t="shared" ca="1" si="5"/>
        <v>100</v>
      </c>
      <c r="D75" s="231">
        <f t="shared" ca="1" si="5"/>
        <v>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7</v>
      </c>
      <c r="B77" s="231">
        <f t="shared" ca="1" si="5"/>
        <v>100</v>
      </c>
      <c r="C77" s="231">
        <f t="shared" ca="1" si="5"/>
        <v>100</v>
      </c>
      <c r="D77" s="231">
        <f t="shared" ca="1" si="5"/>
        <v>100</v>
      </c>
      <c r="E77" s="231">
        <f t="shared" ca="1" si="5"/>
        <v>100</v>
      </c>
      <c r="F77" s="231">
        <f t="shared" ca="1" si="5"/>
        <v>100</v>
      </c>
      <c r="G77" s="231">
        <f t="shared" ca="1" si="5"/>
        <v>100</v>
      </c>
      <c r="H77" s="231">
        <f t="shared" ca="1" si="5"/>
        <v>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v>
      </c>
      <c r="B78" s="231">
        <f t="shared" ca="1" si="5"/>
        <v>100</v>
      </c>
      <c r="C78" s="231">
        <f t="shared" ca="1" si="5"/>
        <v>100</v>
      </c>
      <c r="D78" s="231">
        <f t="shared" ca="1" si="5"/>
        <v>100</v>
      </c>
      <c r="E78" s="231">
        <f t="shared" ca="1" si="5"/>
        <v>100</v>
      </c>
      <c r="F78" s="231">
        <f t="shared" ca="1" si="5"/>
        <v>100</v>
      </c>
      <c r="G78" s="231">
        <f t="shared" ca="1" si="5"/>
        <v>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61</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CC8E-B109-4468-896C-6E68240CE154}">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6F519-5D53-4371-AA71-DFAA880197EF}">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0.1234971264367816</v>
      </c>
      <c r="H2" s="245" cm="1">
        <f t="array" ref="H2:H797">INDEX('Data - Knowledge'!J:J,MATCH(_xlfn.ANCHORARRAY('Features Data'!A2),'Data - Knowledge'!A:A,0))</f>
        <v>94.660151429433128</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6.7557471264367815E-3</v>
      </c>
      <c r="H3" s="245">
        <v>93.804318214737421</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1.8801724137931033E-2</v>
      </c>
      <c r="H4" s="245">
        <v>99.683380434236938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1.8887931034482757E-2</v>
      </c>
      <c r="H5" s="245">
        <v>91.502203476582892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1.8675287356321842E-2</v>
      </c>
      <c r="H6" s="245">
        <v>95.810389442654198</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1.7982758620689657E-2</v>
      </c>
      <c r="H7" s="245">
        <v>90.15015609840971</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4.5143678160919545E-3</v>
      </c>
      <c r="H8" s="245">
        <v>87.39087220982961</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3.9068965517241379E-2</v>
      </c>
      <c r="H9" s="245">
        <v>99.841094935658376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7.8275862068965512E-3</v>
      </c>
      <c r="H10" s="245">
        <v>85.821037674466865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1.3718390804597698E-2</v>
      </c>
      <c r="H11" s="245">
        <v>94.963309985063177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1.0362068965517243E-2</v>
      </c>
      <c r="H12" s="245">
        <v>93.658334653780756</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0.17655747126436783</v>
      </c>
      <c r="H13" s="245">
        <v>100.0128025162665</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3.0488505747126434E-3</v>
      </c>
      <c r="H14" s="245">
        <v>99.877947777947284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2.232183908045977E-2</v>
      </c>
      <c r="H15" s="245">
        <v>80.494087723868404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8.9068965517241375E-2</v>
      </c>
      <c r="H16" s="245">
        <v>98.014331681110775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2.3804597701149434E-2</v>
      </c>
      <c r="H17" s="245">
        <v>93.978322331768382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1.1051724137931035E-2</v>
      </c>
      <c r="H18" s="245">
        <v>101.04753058829463</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94.660151429433128</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5.241379310344828E-3</v>
      </c>
      <c r="H19" s="245">
        <v>103.44052755373052</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93.804318214737421</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96.461789363708178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99.683380434236938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1.2385057471264367E-2</v>
      </c>
      <c r="H21" s="245">
        <v>107.76348449154436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91.502203476582892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8.5143678160919545E-3</v>
      </c>
      <c r="H22" s="245">
        <v>113.56060330394951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95.810389442654198</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90.15015609840971</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9.8563218390804608E-3</v>
      </c>
      <c r="H24" s="245">
        <v>102.78561660230976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87.39087220982961</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1.7008620689655172E-2</v>
      </c>
      <c r="H25" s="245">
        <v>105.03921426030178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99.841094935658376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7.971264367816094E-3</v>
      </c>
      <c r="H26" s="245">
        <v>99.45959486218355</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85.821037674466865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5.4117816091954027E-2</v>
      </c>
      <c r="H27" s="245">
        <v>91.074405931736919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94.963309985063177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1.0086206896551726E-3</v>
      </c>
      <c r="H28" s="245">
        <v>96.5784256302926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93.658334653780756</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100.0128025162665</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4.0640804597701148E-2</v>
      </c>
      <c r="H30" s="245">
        <v>90.764871215636759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99.877947777947284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4.4790229885057473E-2</v>
      </c>
      <c r="H31" s="245">
        <v>92.672881191588914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80.494087723868404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2.1551724137931039E-3</v>
      </c>
      <c r="H32" s="245">
        <v>79.552011289704879</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98.014331681110775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2.5258620689655176E-3</v>
      </c>
      <c r="H33" s="245">
        <v>86.5770360148816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93.978322331768382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3.0086206896551729E-3</v>
      </c>
      <c r="H34" s="245">
        <v>99.396135856322417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101.04753058829463</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5.8333333333333327E-3</v>
      </c>
      <c r="H35" s="245">
        <v>90.420861719788348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103.44052755373052</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5.494252873563219E-3</v>
      </c>
      <c r="H36" s="245">
        <v>95.618722370397421</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96.461789363708178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0.13950000000000001</v>
      </c>
      <c r="H37" s="245">
        <v>73.216533379124542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107.76348449154436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0.20209482758620687</v>
      </c>
      <c r="H38" s="245">
        <v>92.68652520863624</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113.56060330394951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0.30014367816091952</v>
      </c>
      <c r="H39" s="245">
        <v>107.6013255602908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0.31460632183908049</v>
      </c>
      <c r="H40" s="245">
        <v>105.00984305444845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102.78561660230976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0.40802011494252871</v>
      </c>
      <c r="H41" s="245">
        <v>97.206391604780706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105.03921426030178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3.620977011494253E-2</v>
      </c>
      <c r="H42" s="245">
        <v>90.059934238448534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99.45959486218355</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1.2583333333333335E-2</v>
      </c>
      <c r="H43" s="245">
        <v>85.043106039100593</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91.074405931736919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0.20162643678160919</v>
      </c>
      <c r="H44" s="245">
        <v>98.587444926902904</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96.5784256302926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0.15180747126436783</v>
      </c>
      <c r="H45" s="245">
        <v>92.674972026454682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6.5227011494252862E-2</v>
      </c>
      <c r="H46" s="245">
        <v>91.402769514696885</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90.764871215636759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2.7393678160919539E-2</v>
      </c>
      <c r="H47" s="245">
        <v>79.298636055442287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92.672881191588914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0.16871551724137929</v>
      </c>
      <c r="H48" s="245">
        <v>97.014226778337658</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79.552011289704879</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0.18537068965517242</v>
      </c>
      <c r="H49" s="245">
        <v>85.21497358830446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86.5770360148816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0.23448563218390805</v>
      </c>
      <c r="H50" s="245">
        <v>88.941814267658771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99.396135856322417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0.27101436781609195</v>
      </c>
      <c r="H51" s="245">
        <v>89.109803092609766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90.420861719788348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9.9258620689655172E-2</v>
      </c>
      <c r="H52" s="245">
        <v>84.232174418632923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95.618722370397421</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8.344827586206896E-2</v>
      </c>
      <c r="H53" s="245">
        <v>81.175894428198106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6.9195402298850586E-2</v>
      </c>
      <c r="H54" s="245">
        <v>79.811961867696709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4.6132183908045986E-2</v>
      </c>
      <c r="H55" s="245">
        <v>77.109506625485324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8.4238505747126435E-2</v>
      </c>
      <c r="H56" s="245">
        <v>81.532503043229937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0.14670114942528739</v>
      </c>
      <c r="H57" s="245">
        <v>89.973951178261075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0.21211494252873561</v>
      </c>
      <c r="H58" s="245">
        <v>88.931426287767607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7.2373563218390807E-2</v>
      </c>
      <c r="H59" s="245">
        <v>83.251845404014503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6.7922413793103459E-2</v>
      </c>
      <c r="H60" s="245">
        <v>79.308663090074944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0.11259482758620691</v>
      </c>
      <c r="H61" s="245">
        <v>84.332250875484362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0.11707183908045979</v>
      </c>
      <c r="H62" s="245">
        <v>85.85620012824613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5.094540229885057E-2</v>
      </c>
      <c r="H63" s="245">
        <v>87.14597379884863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4.1827586206896555E-2</v>
      </c>
      <c r="H64" s="245">
        <v>90.562784215136986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2.9617816091954022E-2</v>
      </c>
      <c r="H65" s="245">
        <v>88.525283020659089</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2.9433908045977019E-2</v>
      </c>
      <c r="H66" s="245">
        <v>91.261848712408522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1.3270114942528737E-2</v>
      </c>
      <c r="H67" s="245">
        <v>85.388728793644631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4.6778735632183911E-2</v>
      </c>
      <c r="H68" s="245">
        <v>83.317052844203459</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8.3448275862068964E-3</v>
      </c>
      <c r="H69" s="245">
        <v>83.982393635856283</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4.4201149425287363E-2</v>
      </c>
      <c r="H70" s="245">
        <v>81.812256683784469</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3.0520114942528744E-2</v>
      </c>
      <c r="H71" s="245">
        <v>80.455472614289917</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7.3867816091954017E-2</v>
      </c>
      <c r="H72" s="245">
        <v>86.309911576722044</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6.1502873563218374E-2</v>
      </c>
      <c r="H73" s="245">
        <v>78.244583072133295</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0.32057183908045983</v>
      </c>
      <c r="H74" s="245">
        <v>86.606591067571813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0.18314655172413791</v>
      </c>
      <c r="H75" s="245">
        <v>78.485949332530751</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0.10378735632183907</v>
      </c>
      <c r="H76" s="245">
        <v>76.207087438872264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2.2609195402298853E-2</v>
      </c>
      <c r="H77" s="245">
        <v>72.931303592738232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0.11400574712643678</v>
      </c>
      <c r="H78" s="245">
        <v>85.125501917513517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0.25981034482758619</v>
      </c>
      <c r="H79" s="245">
        <v>86.522935512427708</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0.34452873563218389</v>
      </c>
      <c r="H80" s="245">
        <v>88.711182760831861</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0.36328448275862069</v>
      </c>
      <c r="H81" s="245">
        <v>88.690658528876398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4.1666666666666675E-3</v>
      </c>
      <c r="H82" s="245">
        <v>104.55507643628066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2.4577586206896554E-2</v>
      </c>
      <c r="H83" s="245">
        <v>104.4581855371469</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2.4583333333333332E-2</v>
      </c>
      <c r="H84" s="245">
        <v>99.321073531771304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1.2635057471264368E-2</v>
      </c>
      <c r="H85" s="245">
        <v>97.271320561463327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0.93454310344827607</v>
      </c>
      <c r="H86" s="245">
        <v>99.930733697466451</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0.95214367816091938</v>
      </c>
      <c r="H87" s="245">
        <v>99.922474501230099</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1.584770114942529E-2</v>
      </c>
      <c r="H88" s="245">
        <v>102.93280586274859</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1.4442528735632183E-2</v>
      </c>
      <c r="H89" s="245">
        <v>100.98613607233946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1.2097701149425287E-2</v>
      </c>
      <c r="H90" s="245">
        <v>100.90797485211635</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4.0172413793103448E-3</v>
      </c>
      <c r="H91" s="245">
        <v>101.13586230173593</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1.7183908045977014E-3</v>
      </c>
      <c r="H92" s="245">
        <v>94.959708491994604</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0.96533620689655175</v>
      </c>
      <c r="H93" s="245">
        <v>99.859157227221175</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2.5313218390804595E-2</v>
      </c>
      <c r="H94" s="245">
        <v>104.39661699153359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6.1954022988505754E-3</v>
      </c>
      <c r="H95" s="245">
        <v>105.42885684120481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1.8936781609195403E-3</v>
      </c>
      <c r="H96" s="245">
        <v>104.89314853622678</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0.15980172413793103</v>
      </c>
      <c r="H100" s="245">
        <v>92.551513673937464</v>
      </c>
    </row>
    <row r="101" spans="1:35">
      <c r="A101" s="86" t="str">
        <v>scghqb_sleeploss</v>
      </c>
      <c r="B101" s="239">
        <v>100</v>
      </c>
      <c r="C101" s="86" t="s">
        <v>373</v>
      </c>
      <c r="D101" s="241">
        <f>COUNTIF($C$1:$C101,C101)</f>
        <v>2</v>
      </c>
      <c r="E101" s="241" t="str">
        <f t="shared" si="13"/>
        <v>Wellbeing (GHQ)2</v>
      </c>
      <c r="F101" s="86" t="s">
        <v>376</v>
      </c>
      <c r="G101" s="242">
        <v>0.13661781609195403</v>
      </c>
      <c r="H101" s="245">
        <v>92.213652151020725</v>
      </c>
    </row>
    <row r="102" spans="1:35">
      <c r="A102" s="86" t="str">
        <v>scghqc_usefulrole</v>
      </c>
      <c r="B102" s="239">
        <v>101</v>
      </c>
      <c r="C102" s="86" t="s">
        <v>373</v>
      </c>
      <c r="D102" s="241">
        <f>COUNTIF($C$1:$C102,C102)</f>
        <v>3</v>
      </c>
      <c r="E102" s="241" t="str">
        <f t="shared" si="13"/>
        <v>Wellbeing (GHQ)3</v>
      </c>
      <c r="F102" s="86" t="s">
        <v>378</v>
      </c>
      <c r="G102" s="242">
        <v>0.13749999999999998</v>
      </c>
      <c r="H102" s="245">
        <v>91.672180066569382</v>
      </c>
    </row>
    <row r="103" spans="1:35">
      <c r="A103" s="86" t="str">
        <v>scghqd_decisions</v>
      </c>
      <c r="B103" s="239">
        <v>102</v>
      </c>
      <c r="C103" s="86" t="s">
        <v>373</v>
      </c>
      <c r="D103" s="241">
        <f>COUNTIF($C$1:$C103,C103)</f>
        <v>4</v>
      </c>
      <c r="E103" s="241" t="str">
        <f t="shared" si="13"/>
        <v>Wellbeing (GHQ)4</v>
      </c>
      <c r="F103" s="86" t="s">
        <v>380</v>
      </c>
      <c r="G103" s="242">
        <v>9.4112068965517257E-2</v>
      </c>
      <c r="H103" s="245">
        <v>93.438754305370296</v>
      </c>
    </row>
    <row r="104" spans="1:35">
      <c r="A104" s="86" t="str">
        <v>scghqe_strain</v>
      </c>
      <c r="B104" s="239">
        <v>103</v>
      </c>
      <c r="C104" s="86" t="s">
        <v>373</v>
      </c>
      <c r="D104" s="241">
        <f>COUNTIF($C$1:$C104,C104)</f>
        <v>5</v>
      </c>
      <c r="E104" s="241" t="str">
        <f t="shared" si="13"/>
        <v>Wellbeing (GHQ)5</v>
      </c>
      <c r="F104" s="86" t="s">
        <v>382</v>
      </c>
      <c r="G104" s="242">
        <v>0.20760632183908043</v>
      </c>
      <c r="H104" s="245">
        <v>96.396067438658662</v>
      </c>
    </row>
    <row r="105" spans="1:35">
      <c r="A105" s="86" t="str">
        <v>scghqf_difficulties</v>
      </c>
      <c r="B105" s="239">
        <v>104</v>
      </c>
      <c r="C105" s="86" t="s">
        <v>373</v>
      </c>
      <c r="D105" s="241">
        <f>COUNTIF($C$1:$C105,C105)</f>
        <v>6</v>
      </c>
      <c r="E105" s="241" t="str">
        <f t="shared" si="13"/>
        <v>Wellbeing (GHQ)6</v>
      </c>
      <c r="F105" s="86" t="s">
        <v>384</v>
      </c>
      <c r="G105" s="242">
        <v>0.12972988505747129</v>
      </c>
      <c r="H105" s="245">
        <v>91.600111932300294</v>
      </c>
    </row>
    <row r="106" spans="1:35">
      <c r="A106" s="86" t="str">
        <v>scghqg_enjoyactivs</v>
      </c>
      <c r="B106" s="239">
        <v>105</v>
      </c>
      <c r="C106" s="86" t="s">
        <v>373</v>
      </c>
      <c r="D106" s="241">
        <f>COUNTIF($C$1:$C106,C106)</f>
        <v>7</v>
      </c>
      <c r="E106" s="241" t="str">
        <f t="shared" si="13"/>
        <v>Wellbeing (GHQ)7</v>
      </c>
      <c r="F106" s="86" t="s">
        <v>386</v>
      </c>
      <c r="G106" s="242">
        <v>0.16205459770114941</v>
      </c>
      <c r="H106" s="245">
        <v>93.100207067146982</v>
      </c>
    </row>
    <row r="107" spans="1:35">
      <c r="A107" s="86" t="str">
        <v>scghqh_faceproblems</v>
      </c>
      <c r="B107" s="239">
        <v>106</v>
      </c>
      <c r="C107" s="86" t="s">
        <v>373</v>
      </c>
      <c r="D107" s="241">
        <f>COUNTIF($C$1:$C107,C107)</f>
        <v>8</v>
      </c>
      <c r="E107" s="241" t="str">
        <f t="shared" si="13"/>
        <v>Wellbeing (GHQ)8</v>
      </c>
      <c r="F107" s="86" t="s">
        <v>388</v>
      </c>
      <c r="G107" s="242">
        <v>9.9270114942528728E-2</v>
      </c>
      <c r="H107" s="245">
        <v>89.776602930324827</v>
      </c>
    </row>
    <row r="108" spans="1:35">
      <c r="A108" s="86" t="str">
        <v>scghqi_depressed</v>
      </c>
      <c r="B108" s="239">
        <v>107</v>
      </c>
      <c r="C108" s="86" t="s">
        <v>373</v>
      </c>
      <c r="D108" s="241">
        <f>COUNTIF($C$1:$C108,C108)</f>
        <v>9</v>
      </c>
      <c r="E108" s="241" t="str">
        <f t="shared" si="13"/>
        <v>Wellbeing (GHQ)9</v>
      </c>
      <c r="F108" s="86" t="s">
        <v>390</v>
      </c>
      <c r="G108" s="242">
        <v>0.18998850574712645</v>
      </c>
      <c r="H108" s="245">
        <v>94.342253434221519</v>
      </c>
    </row>
    <row r="109" spans="1:35">
      <c r="A109" s="86" t="str">
        <v>scghqj_confidence</v>
      </c>
      <c r="B109" s="239">
        <v>108</v>
      </c>
      <c r="C109" s="86" t="s">
        <v>373</v>
      </c>
      <c r="D109" s="241">
        <f>COUNTIF($C$1:$C109,C109)</f>
        <v>10</v>
      </c>
      <c r="E109" s="241" t="str">
        <f t="shared" si="13"/>
        <v>Wellbeing (GHQ)10</v>
      </c>
      <c r="F109" s="86" t="s">
        <v>392</v>
      </c>
      <c r="G109" s="242">
        <v>0.15654310344827588</v>
      </c>
      <c r="H109" s="245">
        <v>91.727301295891522</v>
      </c>
    </row>
    <row r="110" spans="1:35">
      <c r="A110" s="86" t="str">
        <v>scghqk_selfworth</v>
      </c>
      <c r="B110" s="239">
        <v>109</v>
      </c>
      <c r="C110" s="86" t="s">
        <v>373</v>
      </c>
      <c r="D110" s="241">
        <f>COUNTIF($C$1:$C110,C110)</f>
        <v>11</v>
      </c>
      <c r="E110" s="241" t="str">
        <f t="shared" si="13"/>
        <v>Wellbeing (GHQ)11</v>
      </c>
      <c r="F110" s="86" t="s">
        <v>111</v>
      </c>
      <c r="G110" s="242">
        <v>8.4301724137931036E-2</v>
      </c>
      <c r="H110" s="245">
        <v>87.14261553161414</v>
      </c>
    </row>
    <row r="111" spans="1:35">
      <c r="A111" s="86" t="str">
        <v>scghql_happiness</v>
      </c>
      <c r="B111" s="239">
        <v>110</v>
      </c>
      <c r="C111" s="86" t="s">
        <v>373</v>
      </c>
      <c r="D111" s="241">
        <f>COUNTIF($C$1:$C111,C111)</f>
        <v>12</v>
      </c>
      <c r="E111" s="241" t="str">
        <f t="shared" si="13"/>
        <v>Wellbeing (GHQ)12</v>
      </c>
      <c r="F111" s="86" t="s">
        <v>109</v>
      </c>
      <c r="G111" s="242">
        <v>0.14110632183908045</v>
      </c>
      <c r="H111" s="245">
        <v>94.243553397617944</v>
      </c>
    </row>
    <row r="112" spans="1:35">
      <c r="A112" s="86" t="str">
        <v>SCOPNGBHA</v>
      </c>
      <c r="B112" s="239">
        <v>111</v>
      </c>
      <c r="C112" s="86" t="s">
        <v>395</v>
      </c>
      <c r="D112" s="241">
        <f>COUNTIF($C$1:$C112,C112)</f>
        <v>1</v>
      </c>
      <c r="E112" s="241" t="str">
        <f t="shared" si="13"/>
        <v>Isolation1</v>
      </c>
      <c r="F112" s="86" t="s">
        <v>396</v>
      </c>
      <c r="G112" s="242">
        <v>6.9928160919540239E-2</v>
      </c>
      <c r="H112" s="245">
        <v>86.507726876787103</v>
      </c>
    </row>
    <row r="113" spans="1:8">
      <c r="A113" s="86" t="str">
        <v>SCOPNGBHD</v>
      </c>
      <c r="B113" s="239">
        <v>112</v>
      </c>
      <c r="C113" s="86" t="s">
        <v>395</v>
      </c>
      <c r="D113" s="241">
        <f>COUNTIF($C$1:$C113,C113)</f>
        <v>2</v>
      </c>
      <c r="E113" s="241" t="str">
        <f t="shared" si="13"/>
        <v>Isolation2</v>
      </c>
      <c r="F113" s="86" t="s">
        <v>398</v>
      </c>
      <c r="G113" s="242">
        <v>0.33923563218390801</v>
      </c>
      <c r="H113" s="245">
        <v>92.301798432420995</v>
      </c>
    </row>
    <row r="114" spans="1:8">
      <c r="A114" s="86" t="str">
        <v>SCOPNGBHH</v>
      </c>
      <c r="B114" s="239">
        <v>113</v>
      </c>
      <c r="C114" s="86" t="s">
        <v>395</v>
      </c>
      <c r="D114" s="241">
        <f>COUNTIF($C$1:$C114,C114)</f>
        <v>3</v>
      </c>
      <c r="E114" s="241" t="str">
        <f t="shared" si="13"/>
        <v>Isolation3</v>
      </c>
      <c r="F114" s="86" t="s">
        <v>400</v>
      </c>
      <c r="G114" s="242">
        <v>0.13673850574712643</v>
      </c>
      <c r="H114" s="245">
        <v>92.060714631120547</v>
      </c>
    </row>
    <row r="115" spans="1:8">
      <c r="A115" s="86" t="str">
        <v>SCOPNGBHC</v>
      </c>
      <c r="B115" s="239">
        <v>114</v>
      </c>
      <c r="C115" s="86" t="s">
        <v>395</v>
      </c>
      <c r="D115" s="241">
        <f>COUNTIF($C$1:$C115,C115)</f>
        <v>4</v>
      </c>
      <c r="E115" s="241" t="str">
        <f t="shared" si="13"/>
        <v>Isolation4</v>
      </c>
      <c r="F115" s="86" t="s">
        <v>402</v>
      </c>
      <c r="G115" s="242">
        <v>0.24669540229885059</v>
      </c>
      <c r="H115" s="245">
        <v>93.102753516570957</v>
      </c>
    </row>
    <row r="116" spans="1:8">
      <c r="A116" s="86" t="str">
        <v>SCOPNGBHA_x</v>
      </c>
      <c r="B116" s="239">
        <v>115</v>
      </c>
      <c r="C116" s="86" t="s">
        <v>395</v>
      </c>
      <c r="D116" s="241">
        <f>COUNTIF($C$1:$C116,C116)</f>
        <v>5</v>
      </c>
      <c r="E116" s="241" t="str">
        <f t="shared" si="13"/>
        <v>Isolation5</v>
      </c>
      <c r="F116" s="86" t="s">
        <v>404</v>
      </c>
      <c r="G116" s="242">
        <v>0.6745977011494253</v>
      </c>
      <c r="H116" s="245">
        <v>105.7424497782165</v>
      </c>
    </row>
    <row r="117" spans="1:8">
      <c r="A117" s="86" t="str">
        <v>SCOPNGBHD_x</v>
      </c>
      <c r="B117" s="239">
        <v>116</v>
      </c>
      <c r="C117" s="86" t="s">
        <v>395</v>
      </c>
      <c r="D117" s="241">
        <f>COUNTIF($C$1:$C117,C117)</f>
        <v>6</v>
      </c>
      <c r="E117" s="241" t="str">
        <f t="shared" si="13"/>
        <v>Isolation6</v>
      </c>
      <c r="F117" s="86" t="s">
        <v>406</v>
      </c>
      <c r="G117" s="242">
        <v>0.42402873563218396</v>
      </c>
      <c r="H117" s="245">
        <v>107.60032324206712</v>
      </c>
    </row>
    <row r="118" spans="1:8">
      <c r="A118" s="86" t="str">
        <v>SCOPNGBHH_x</v>
      </c>
      <c r="B118" s="239">
        <v>117</v>
      </c>
      <c r="C118" s="86" t="s">
        <v>395</v>
      </c>
      <c r="D118" s="241">
        <f>COUNTIF($C$1:$C118,C118)</f>
        <v>7</v>
      </c>
      <c r="E118" s="241" t="str">
        <f t="shared" si="13"/>
        <v>Isolation7</v>
      </c>
      <c r="F118" s="86" t="s">
        <v>408</v>
      </c>
      <c r="G118" s="242">
        <v>0.66593678160919545</v>
      </c>
      <c r="H118" s="245">
        <v>103.21975975676099</v>
      </c>
    </row>
    <row r="119" spans="1:8">
      <c r="A119" s="86" t="str">
        <v>SCOPNGBHC_x</v>
      </c>
      <c r="B119" s="239">
        <v>118</v>
      </c>
      <c r="C119" s="86" t="s">
        <v>395</v>
      </c>
      <c r="D119" s="241">
        <f>COUNTIF($C$1:$C119,C119)</f>
        <v>8</v>
      </c>
      <c r="E119" s="241" t="str">
        <f t="shared" si="13"/>
        <v>Isolation8</v>
      </c>
      <c r="F119" s="86" t="s">
        <v>410</v>
      </c>
      <c r="G119" s="242">
        <v>0.51276436781609203</v>
      </c>
      <c r="H119" s="245">
        <v>105.6048896052971</v>
      </c>
    </row>
    <row r="120" spans="1:8">
      <c r="A120" s="86" t="str">
        <v>ORGM5</v>
      </c>
      <c r="B120" s="239">
        <v>119</v>
      </c>
      <c r="C120" s="86" t="s">
        <v>412</v>
      </c>
      <c r="D120" s="241">
        <f>COUNTIF($C$1:$C120,C120)</f>
        <v>1</v>
      </c>
      <c r="E120" s="241" t="str">
        <f t="shared" si="13"/>
        <v>Community1</v>
      </c>
      <c r="F120" s="86" t="s">
        <v>413</v>
      </c>
      <c r="G120" s="242">
        <v>7.0876436781609195E-2</v>
      </c>
      <c r="H120" s="245">
        <v>108.75873512566574</v>
      </c>
    </row>
    <row r="121" spans="1:8">
      <c r="A121" s="86" t="str">
        <v>ORGM3</v>
      </c>
      <c r="B121" s="239">
        <v>120</v>
      </c>
      <c r="C121" s="86" t="s">
        <v>412</v>
      </c>
      <c r="D121" s="241">
        <f>COUNTIF($C$1:$C121,C121)</f>
        <v>2</v>
      </c>
      <c r="E121" s="241" t="str">
        <f t="shared" si="13"/>
        <v>Community2</v>
      </c>
      <c r="F121" s="86" t="s">
        <v>415</v>
      </c>
      <c r="G121" s="242">
        <v>5.0198275862068972E-2</v>
      </c>
      <c r="H121" s="245">
        <v>115.9294150970091</v>
      </c>
    </row>
    <row r="122" spans="1:8">
      <c r="A122" s="86" t="str">
        <v>ORGM11</v>
      </c>
      <c r="B122" s="239">
        <v>121</v>
      </c>
      <c r="C122" s="86" t="s">
        <v>412</v>
      </c>
      <c r="D122" s="241">
        <f>COUNTIF($C$1:$C122,C122)</f>
        <v>3</v>
      </c>
      <c r="E122" s="241" t="str">
        <f t="shared" si="13"/>
        <v>Community3</v>
      </c>
      <c r="F122" s="86" t="s">
        <v>417</v>
      </c>
      <c r="G122" s="242">
        <v>7.4232758620689662E-2</v>
      </c>
      <c r="H122" s="245">
        <v>117.22343986622958</v>
      </c>
    </row>
    <row r="123" spans="1:8">
      <c r="A123" s="86" t="str">
        <v>ORGM12</v>
      </c>
      <c r="B123" s="239">
        <v>122</v>
      </c>
      <c r="C123" s="86" t="s">
        <v>412</v>
      </c>
      <c r="D123" s="241">
        <f>COUNTIF($C$1:$C123,C123)</f>
        <v>4</v>
      </c>
      <c r="E123" s="241" t="str">
        <f t="shared" si="13"/>
        <v>Community4</v>
      </c>
      <c r="F123" s="86" t="s">
        <v>419</v>
      </c>
      <c r="G123" s="242">
        <v>8.7364942528735626E-2</v>
      </c>
      <c r="H123" s="245">
        <v>82.140046185859759</v>
      </c>
    </row>
    <row r="124" spans="1:8">
      <c r="A124" s="86" t="str">
        <v>ORGM7</v>
      </c>
      <c r="B124" s="239">
        <v>123</v>
      </c>
      <c r="C124" s="86" t="s">
        <v>412</v>
      </c>
      <c r="D124" s="241">
        <f>COUNTIF($C$1:$C124,C124)</f>
        <v>5</v>
      </c>
      <c r="E124" s="241" t="str">
        <f t="shared" si="13"/>
        <v>Community5</v>
      </c>
      <c r="F124" s="86" t="s">
        <v>421</v>
      </c>
      <c r="G124" s="242">
        <v>0.11244252873563219</v>
      </c>
      <c r="H124" s="245">
        <v>104.01720264303921</v>
      </c>
    </row>
    <row r="125" spans="1:8">
      <c r="A125" s="86" t="str">
        <v>ORGM5_x</v>
      </c>
      <c r="B125" s="239">
        <v>124</v>
      </c>
      <c r="C125" s="86" t="s">
        <v>412</v>
      </c>
      <c r="D125" s="241">
        <f>COUNTIF($C$1:$C125,C125)</f>
        <v>6</v>
      </c>
      <c r="E125" s="241" t="str">
        <f t="shared" si="13"/>
        <v>Community6</v>
      </c>
      <c r="F125" s="86" t="s">
        <v>423</v>
      </c>
      <c r="G125" s="242">
        <v>0.92895402298850582</v>
      </c>
      <c r="H125" s="245">
        <v>99.3722582026259</v>
      </c>
    </row>
    <row r="126" spans="1:8">
      <c r="A126" s="86" t="str">
        <v>ORGM3_x</v>
      </c>
      <c r="B126" s="239">
        <v>125</v>
      </c>
      <c r="C126" s="86" t="s">
        <v>412</v>
      </c>
      <c r="D126" s="241">
        <f>COUNTIF($C$1:$C126,C126)</f>
        <v>7</v>
      </c>
      <c r="E126" s="241" t="str">
        <f t="shared" si="13"/>
        <v>Community7</v>
      </c>
      <c r="F126" s="86" t="s">
        <v>425</v>
      </c>
      <c r="G126" s="242">
        <v>0.94980172413793085</v>
      </c>
      <c r="H126" s="245">
        <v>99.277907646321566</v>
      </c>
    </row>
    <row r="127" spans="1:8">
      <c r="A127" s="86" t="str">
        <v>ORGM11_x</v>
      </c>
      <c r="B127" s="239">
        <v>126</v>
      </c>
      <c r="C127" s="86" t="s">
        <v>412</v>
      </c>
      <c r="D127" s="241">
        <f>COUNTIF($C$1:$C127,C127)</f>
        <v>8</v>
      </c>
      <c r="E127" s="241" t="str">
        <f t="shared" si="13"/>
        <v>Community8</v>
      </c>
      <c r="F127" s="86" t="s">
        <v>427</v>
      </c>
      <c r="G127" s="242">
        <v>0.92500574712643679</v>
      </c>
      <c r="H127" s="245">
        <v>98.784694506276011</v>
      </c>
    </row>
    <row r="128" spans="1:8">
      <c r="A128" s="86" t="str">
        <v>ORGM12_x</v>
      </c>
      <c r="B128" s="239">
        <v>127</v>
      </c>
      <c r="C128" s="86" t="s">
        <v>412</v>
      </c>
      <c r="D128" s="241">
        <f>COUNTIF($C$1:$C128,C128)</f>
        <v>9</v>
      </c>
      <c r="E128" s="241" t="str">
        <f t="shared" si="13"/>
        <v>Community9</v>
      </c>
      <c r="F128" s="86" t="s">
        <v>429</v>
      </c>
      <c r="G128" s="242">
        <v>0.91274712643678146</v>
      </c>
      <c r="H128" s="245">
        <v>102.15135466900587</v>
      </c>
    </row>
    <row r="129" spans="1:8">
      <c r="A129" s="86" t="str">
        <v>ORGM7_x</v>
      </c>
      <c r="B129" s="239">
        <v>128</v>
      </c>
      <c r="C129" s="86" t="s">
        <v>412</v>
      </c>
      <c r="D129" s="241">
        <f>COUNTIF($C$1:$C129,C129)</f>
        <v>10</v>
      </c>
      <c r="E129" s="241" t="str">
        <f t="shared" si="13"/>
        <v>Community10</v>
      </c>
      <c r="F129" s="86" t="s">
        <v>431</v>
      </c>
      <c r="G129" s="242">
        <v>0.88755747126436779</v>
      </c>
      <c r="H129" s="245">
        <v>99.51314962065625</v>
      </c>
    </row>
    <row r="130" spans="1:8">
      <c r="A130" s="86" t="str">
        <v>NOISYN</v>
      </c>
      <c r="B130" s="239">
        <v>129</v>
      </c>
      <c r="C130" s="86" t="s">
        <v>433</v>
      </c>
      <c r="D130" s="241">
        <f>COUNTIF($C$1:$C130,C130)</f>
        <v>1</v>
      </c>
      <c r="E130" s="241" t="str">
        <f t="shared" si="13"/>
        <v>Accommodation &amp; Neighbourhood1</v>
      </c>
      <c r="F130" s="86" t="s">
        <v>434</v>
      </c>
      <c r="G130" s="242">
        <v>0.14964080459770115</v>
      </c>
      <c r="H130" s="245">
        <v>79.363176008365613</v>
      </c>
    </row>
    <row r="131" spans="1:8">
      <c r="A131" s="86" t="str">
        <v>NOHEATCH</v>
      </c>
      <c r="B131" s="239">
        <v>130</v>
      </c>
      <c r="C131" s="86" t="s">
        <v>433</v>
      </c>
      <c r="D131" s="241">
        <f>COUNTIF($C$1:$C131,C131)</f>
        <v>2</v>
      </c>
      <c r="E131" s="241" t="str">
        <f t="shared" ref="E131:E194" si="22">C131&amp;D131</f>
        <v>Accommodation &amp; Neighbourhood2</v>
      </c>
      <c r="F131" s="86" t="s">
        <v>436</v>
      </c>
      <c r="G131" s="242">
        <v>0.10881034482758621</v>
      </c>
      <c r="H131" s="245">
        <v>101.09662146649192</v>
      </c>
    </row>
    <row r="132" spans="1:8">
      <c r="A132" s="86" t="str">
        <v>GRIMYN</v>
      </c>
      <c r="B132" s="239">
        <v>131</v>
      </c>
      <c r="C132" s="86" t="s">
        <v>433</v>
      </c>
      <c r="D132" s="241">
        <f>COUNTIF($C$1:$C132,C132)</f>
        <v>3</v>
      </c>
      <c r="E132" s="241" t="str">
        <f t="shared" si="22"/>
        <v>Accommodation &amp; Neighbourhood3</v>
      </c>
      <c r="F132" s="86" t="s">
        <v>438</v>
      </c>
      <c r="G132" s="242">
        <v>0.10512643678160918</v>
      </c>
      <c r="H132" s="245">
        <v>91.789419251826772</v>
      </c>
    </row>
    <row r="133" spans="1:8">
      <c r="A133" s="86" t="str">
        <v>CRVAND</v>
      </c>
      <c r="B133" s="239">
        <v>132</v>
      </c>
      <c r="C133" s="86" t="s">
        <v>433</v>
      </c>
      <c r="D133" s="241">
        <f>COUNTIF($C$1:$C133,C133)</f>
        <v>4</v>
      </c>
      <c r="E133" s="241" t="str">
        <f t="shared" si="22"/>
        <v>Accommodation &amp; Neighbourhood4</v>
      </c>
      <c r="F133" s="86" t="s">
        <v>440</v>
      </c>
      <c r="G133" s="242">
        <v>3.9977011494252868E-2</v>
      </c>
      <c r="H133" s="245">
        <v>62.758094535448592</v>
      </c>
    </row>
    <row r="134" spans="1:8">
      <c r="A134" s="86" t="str">
        <v>NOISYN_x</v>
      </c>
      <c r="B134" s="239">
        <v>133</v>
      </c>
      <c r="C134" s="86" t="s">
        <v>433</v>
      </c>
      <c r="D134" s="241">
        <f>COUNTIF($C$1:$C134,C134)</f>
        <v>5</v>
      </c>
      <c r="E134" s="241" t="str">
        <f t="shared" si="22"/>
        <v>Accommodation &amp; Neighbourhood5</v>
      </c>
      <c r="F134" s="86" t="s">
        <v>442</v>
      </c>
      <c r="G134" s="242">
        <v>0.850367816091954</v>
      </c>
      <c r="H134" s="245">
        <v>104.79406861117424</v>
      </c>
    </row>
    <row r="135" spans="1:8">
      <c r="A135" s="86" t="str">
        <v>HEATCH</v>
      </c>
      <c r="B135" s="239">
        <v>134</v>
      </c>
      <c r="C135" s="86" t="s">
        <v>433</v>
      </c>
      <c r="D135" s="241">
        <f>COUNTIF($C$1:$C135,C135)</f>
        <v>6</v>
      </c>
      <c r="E135" s="241" t="str">
        <f t="shared" si="22"/>
        <v>Accommodation &amp; Neighbourhood6</v>
      </c>
      <c r="F135" s="86" t="s">
        <v>444</v>
      </c>
      <c r="G135" s="242">
        <v>0.89118965517241389</v>
      </c>
      <c r="H135" s="245">
        <v>99.867692745229448</v>
      </c>
    </row>
    <row r="136" spans="1:8">
      <c r="A136" s="86" t="str">
        <v>GRIMYN_x</v>
      </c>
      <c r="B136" s="239">
        <v>135</v>
      </c>
      <c r="C136" s="86" t="s">
        <v>433</v>
      </c>
      <c r="D136" s="241">
        <f>COUNTIF($C$1:$C136,C136)</f>
        <v>7</v>
      </c>
      <c r="E136" s="241" t="str">
        <f t="shared" si="22"/>
        <v>Accommodation &amp; Neighbourhood7</v>
      </c>
      <c r="F136" s="86" t="s">
        <v>446</v>
      </c>
      <c r="G136" s="242">
        <v>0.89502873563218399</v>
      </c>
      <c r="H136" s="245">
        <v>101.07933828194308</v>
      </c>
    </row>
    <row r="137" spans="1:8">
      <c r="A137" s="86" t="str">
        <v>CRVAND_x</v>
      </c>
      <c r="B137" s="239">
        <v>136</v>
      </c>
      <c r="C137" s="86" t="s">
        <v>433</v>
      </c>
      <c r="D137" s="241">
        <f>COUNTIF($C$1:$C137,C137)</f>
        <v>8</v>
      </c>
      <c r="E137" s="241" t="str">
        <f t="shared" si="22"/>
        <v>Accommodation &amp; Neighbourhood8</v>
      </c>
      <c r="F137" s="86" t="s">
        <v>448</v>
      </c>
      <c r="G137" s="242">
        <v>0.96018678160919535</v>
      </c>
      <c r="H137" s="245">
        <v>102.54056789583534</v>
      </c>
    </row>
    <row r="138" spans="1:8">
      <c r="A138" s="86" t="str">
        <v>SCLFSATO_lo</v>
      </c>
      <c r="B138" s="239">
        <v>137</v>
      </c>
      <c r="C138" s="86" t="s">
        <v>450</v>
      </c>
      <c r="D138" s="241">
        <f>COUNTIF($C$1:$C138,C138)</f>
        <v>1</v>
      </c>
      <c r="E138" s="241" t="str">
        <f t="shared" si="22"/>
        <v>Contentment1</v>
      </c>
      <c r="F138" s="86" t="s">
        <v>451</v>
      </c>
      <c r="G138" s="242">
        <v>5.4204022988505747E-2</v>
      </c>
      <c r="H138" s="245">
        <v>83.032224966382941</v>
      </c>
    </row>
    <row r="139" spans="1:8">
      <c r="A139" s="86" t="str">
        <v>SCLFSAT1_lo</v>
      </c>
      <c r="B139" s="239">
        <v>138</v>
      </c>
      <c r="C139" s="86" t="s">
        <v>450</v>
      </c>
      <c r="D139" s="241">
        <f>COUNTIF($C$1:$C139,C139)</f>
        <v>2</v>
      </c>
      <c r="E139" s="241" t="str">
        <f t="shared" si="22"/>
        <v>Contentment2</v>
      </c>
      <c r="F139" s="86" t="s">
        <v>453</v>
      </c>
      <c r="G139" s="242">
        <v>9.4603448275862076E-2</v>
      </c>
      <c r="H139" s="245">
        <v>88.814939382057304</v>
      </c>
    </row>
    <row r="140" spans="1:8">
      <c r="A140" s="86" t="str">
        <v>SCLFSAT2_lo</v>
      </c>
      <c r="B140" s="239">
        <v>139</v>
      </c>
      <c r="C140" s="86" t="s">
        <v>450</v>
      </c>
      <c r="D140" s="241">
        <f>COUNTIF($C$1:$C140,C140)</f>
        <v>3</v>
      </c>
      <c r="E140" s="241" t="str">
        <f t="shared" si="22"/>
        <v>Contentment3</v>
      </c>
      <c r="F140" s="86" t="s">
        <v>455</v>
      </c>
      <c r="G140" s="242">
        <v>8.4373563218390818E-2</v>
      </c>
      <c r="H140" s="245">
        <v>86.08577864358432</v>
      </c>
    </row>
    <row r="141" spans="1:8">
      <c r="A141" s="86" t="str">
        <v>JBSAT_lo</v>
      </c>
      <c r="B141" s="239">
        <v>140</v>
      </c>
      <c r="C141" s="86" t="s">
        <v>450</v>
      </c>
      <c r="D141" s="241">
        <f>COUNTIF($C$1:$C141,C141)</f>
        <v>4</v>
      </c>
      <c r="E141" s="241" t="str">
        <f t="shared" si="22"/>
        <v>Contentment4</v>
      </c>
      <c r="F141" s="86" t="s">
        <v>457</v>
      </c>
      <c r="G141" s="242">
        <v>4.0517241379310336E-2</v>
      </c>
      <c r="H141" s="245">
        <v>94.436540827606805</v>
      </c>
    </row>
    <row r="142" spans="1:8">
      <c r="A142" s="86" t="str">
        <v>SCLFSAT7_lo</v>
      </c>
      <c r="B142" s="239">
        <v>141</v>
      </c>
      <c r="C142" s="86" t="s">
        <v>450</v>
      </c>
      <c r="D142" s="241">
        <f>COUNTIF($C$1:$C142,C142)</f>
        <v>5</v>
      </c>
      <c r="E142" s="241" t="str">
        <f t="shared" si="22"/>
        <v>Contentment5</v>
      </c>
      <c r="F142" s="86" t="s">
        <v>459</v>
      </c>
      <c r="G142" s="242">
        <v>7.5318965517241376E-2</v>
      </c>
      <c r="H142" s="245">
        <v>88.462188870403764</v>
      </c>
    </row>
    <row r="143" spans="1:8">
      <c r="A143" s="86" t="str">
        <v>SCLFSATO_med</v>
      </c>
      <c r="B143" s="239">
        <v>142</v>
      </c>
      <c r="C143" s="86" t="s">
        <v>450</v>
      </c>
      <c r="D143" s="241">
        <f>COUNTIF($C$1:$C143,C143)</f>
        <v>6</v>
      </c>
      <c r="E143" s="241" t="str">
        <f t="shared" si="22"/>
        <v>Contentment6</v>
      </c>
      <c r="F143" s="86" t="s">
        <v>461</v>
      </c>
      <c r="G143" s="242">
        <v>0.35737068965517238</v>
      </c>
      <c r="H143" s="245">
        <v>92.370130937295485</v>
      </c>
    </row>
    <row r="144" spans="1:8">
      <c r="A144" s="86" t="str">
        <v>SCLFSAT1_med</v>
      </c>
      <c r="B144" s="239">
        <v>143</v>
      </c>
      <c r="C144" s="86" t="s">
        <v>450</v>
      </c>
      <c r="D144" s="241">
        <f>COUNTIF($C$1:$C144,C144)</f>
        <v>7</v>
      </c>
      <c r="E144" s="241" t="str">
        <f t="shared" si="22"/>
        <v>Contentment7</v>
      </c>
      <c r="F144" s="86" t="s">
        <v>463</v>
      </c>
      <c r="G144" s="242">
        <v>0.37958908045977013</v>
      </c>
      <c r="H144" s="245">
        <v>93.946373153597108</v>
      </c>
    </row>
    <row r="145" spans="1:8">
      <c r="A145" s="86" t="str">
        <v>SCLFSAT2_med</v>
      </c>
      <c r="B145" s="239">
        <v>144</v>
      </c>
      <c r="C145" s="86" t="s">
        <v>450</v>
      </c>
      <c r="D145" s="241">
        <f>COUNTIF($C$1:$C145,C145)</f>
        <v>8</v>
      </c>
      <c r="E145" s="241" t="str">
        <f t="shared" si="22"/>
        <v>Contentment8</v>
      </c>
      <c r="F145" s="86" t="s">
        <v>465</v>
      </c>
      <c r="G145" s="242">
        <v>0.40387643678160923</v>
      </c>
      <c r="H145" s="245">
        <v>90.452885935636658</v>
      </c>
    </row>
    <row r="146" spans="1:8">
      <c r="A146" s="86" t="str">
        <v>JBSAT_med</v>
      </c>
      <c r="B146" s="239">
        <v>145</v>
      </c>
      <c r="C146" s="86" t="s">
        <v>450</v>
      </c>
      <c r="D146" s="241">
        <f>COUNTIF($C$1:$C146,C146)</f>
        <v>9</v>
      </c>
      <c r="E146" s="241" t="str">
        <f t="shared" si="22"/>
        <v>Contentment9</v>
      </c>
      <c r="F146" s="86" t="s">
        <v>467</v>
      </c>
      <c r="G146" s="242">
        <v>0.36765517241379309</v>
      </c>
      <c r="H146" s="245">
        <v>97.601270961784451</v>
      </c>
    </row>
    <row r="147" spans="1:8">
      <c r="A147" s="86" t="str">
        <v>SCLFSAT7_med</v>
      </c>
      <c r="B147" s="239">
        <v>146</v>
      </c>
      <c r="C147" s="86" t="s">
        <v>450</v>
      </c>
      <c r="D147" s="241">
        <f>COUNTIF($C$1:$C147,C147)</f>
        <v>10</v>
      </c>
      <c r="E147" s="241" t="str">
        <f t="shared" si="22"/>
        <v>Contentment10</v>
      </c>
      <c r="F147" s="86" t="s">
        <v>469</v>
      </c>
      <c r="G147" s="242">
        <v>0.43687931034482758</v>
      </c>
      <c r="H147" s="245">
        <v>93.938317569295421</v>
      </c>
    </row>
    <row r="148" spans="1:8">
      <c r="A148" s="86" t="str">
        <v>SCLFSATO_hi</v>
      </c>
      <c r="B148" s="239">
        <v>147</v>
      </c>
      <c r="C148" s="86" t="s">
        <v>450</v>
      </c>
      <c r="D148" s="241">
        <f>COUNTIF($C$1:$C148,C148)</f>
        <v>11</v>
      </c>
      <c r="E148" s="241" t="str">
        <f t="shared" si="22"/>
        <v>Contentment11</v>
      </c>
      <c r="F148" s="86" t="s">
        <v>471</v>
      </c>
      <c r="G148" s="242">
        <v>0.58887643678160917</v>
      </c>
      <c r="H148" s="245">
        <v>107.40620036119111</v>
      </c>
    </row>
    <row r="149" spans="1:8">
      <c r="A149" s="86" t="str">
        <v>SCLFSAT1_hi</v>
      </c>
      <c r="B149" s="239">
        <v>148</v>
      </c>
      <c r="C149" s="86" t="s">
        <v>450</v>
      </c>
      <c r="D149" s="241">
        <f>COUNTIF($C$1:$C149,C149)</f>
        <v>12</v>
      </c>
      <c r="E149" s="241" t="str">
        <f t="shared" si="22"/>
        <v>Contentment12</v>
      </c>
      <c r="F149" s="86" t="s">
        <v>473</v>
      </c>
      <c r="G149" s="242">
        <v>0.52575862068965507</v>
      </c>
      <c r="H149" s="245">
        <v>107.41769276909639</v>
      </c>
    </row>
    <row r="150" spans="1:8">
      <c r="A150" s="86" t="str">
        <v>SCLFSAT2_hi</v>
      </c>
      <c r="B150" s="239">
        <v>149</v>
      </c>
      <c r="C150" s="86" t="s">
        <v>450</v>
      </c>
      <c r="D150" s="241">
        <f>COUNTIF($C$1:$C150,C150)</f>
        <v>13</v>
      </c>
      <c r="E150" s="241" t="str">
        <f t="shared" si="22"/>
        <v>Contentment13</v>
      </c>
      <c r="F150" s="86" t="s">
        <v>475</v>
      </c>
      <c r="G150" s="242">
        <v>0.51181034482758625</v>
      </c>
      <c r="H150" s="245">
        <v>112.36851416866061</v>
      </c>
    </row>
    <row r="151" spans="1:8">
      <c r="A151" s="86" t="str">
        <v>JBSAT_hi</v>
      </c>
      <c r="B151" s="239">
        <v>150</v>
      </c>
      <c r="C151" s="86" t="s">
        <v>450</v>
      </c>
      <c r="D151" s="241">
        <f>COUNTIF($C$1:$C151,C151)</f>
        <v>14</v>
      </c>
      <c r="E151" s="241" t="str">
        <f t="shared" si="22"/>
        <v>Contentment14</v>
      </c>
      <c r="F151" s="86" t="s">
        <v>477</v>
      </c>
      <c r="G151" s="242">
        <v>0.59176149425287372</v>
      </c>
      <c r="H151" s="245">
        <v>101.96626753571645</v>
      </c>
    </row>
    <row r="152" spans="1:8">
      <c r="A152" s="86" t="str">
        <v>SCLFSAT7_hi</v>
      </c>
      <c r="B152" s="239">
        <v>151</v>
      </c>
      <c r="C152" s="86" t="s">
        <v>450</v>
      </c>
      <c r="D152" s="241">
        <f>COUNTIF($C$1:$C152,C152)</f>
        <v>15</v>
      </c>
      <c r="E152" s="241" t="str">
        <f t="shared" si="22"/>
        <v>Contentment15</v>
      </c>
      <c r="F152" s="86" t="s">
        <v>479</v>
      </c>
      <c r="G152" s="242">
        <v>0.48764942528735633</v>
      </c>
      <c r="H152" s="245">
        <v>108.43212359789798</v>
      </c>
    </row>
    <row r="153" spans="1:8">
      <c r="A153" s="86" t="str">
        <v>age0004</v>
      </c>
      <c r="B153" s="239">
        <v>152</v>
      </c>
      <c r="C153" s="86" t="s">
        <v>52</v>
      </c>
      <c r="D153" s="241">
        <f>COUNTIF($C$1:$C153,C153)</f>
        <v>1</v>
      </c>
      <c r="E153" s="241" t="str">
        <f t="shared" si="22"/>
        <v>Age1</v>
      </c>
      <c r="F153" s="86" t="s">
        <v>481</v>
      </c>
      <c r="G153" s="242">
        <v>4.7482758620689645E-2</v>
      </c>
      <c r="H153" s="245">
        <v>90.545736225067998</v>
      </c>
    </row>
    <row r="154" spans="1:8">
      <c r="A154" s="86" t="str">
        <v>age0517</v>
      </c>
      <c r="B154" s="239">
        <v>153</v>
      </c>
      <c r="C154" s="86" t="s">
        <v>52</v>
      </c>
      <c r="D154" s="241">
        <f>COUNTIF($C$1:$C154,C154)</f>
        <v>2</v>
      </c>
      <c r="E154" s="241" t="str">
        <f t="shared" si="22"/>
        <v>Age2</v>
      </c>
      <c r="F154" s="86" t="s">
        <v>482</v>
      </c>
      <c r="G154" s="242">
        <v>0.15370689655172415</v>
      </c>
      <c r="H154" s="245">
        <v>99.893809079691394</v>
      </c>
    </row>
    <row r="155" spans="1:8">
      <c r="A155" s="86" t="str">
        <v>age1824</v>
      </c>
      <c r="B155" s="239">
        <v>154</v>
      </c>
      <c r="C155" s="86" t="s">
        <v>52</v>
      </c>
      <c r="D155" s="241">
        <f>COUNTIF($C$1:$C155,C155)</f>
        <v>3</v>
      </c>
      <c r="E155" s="241" t="str">
        <f t="shared" si="22"/>
        <v>Age3</v>
      </c>
      <c r="F155" s="86" t="s">
        <v>483</v>
      </c>
      <c r="G155" s="242">
        <v>6.0956896551724128E-2</v>
      </c>
      <c r="H155" s="245">
        <v>83.652807344983643</v>
      </c>
    </row>
    <row r="156" spans="1:8">
      <c r="A156" s="86" t="str">
        <v>age2534</v>
      </c>
      <c r="B156" s="239">
        <v>155</v>
      </c>
      <c r="C156" s="86" t="s">
        <v>52</v>
      </c>
      <c r="D156" s="241">
        <f>COUNTIF($C$1:$C156,C156)</f>
        <v>4</v>
      </c>
      <c r="E156" s="241" t="str">
        <f t="shared" si="22"/>
        <v>Age4</v>
      </c>
      <c r="F156" s="86" t="s">
        <v>484</v>
      </c>
      <c r="G156" s="242">
        <v>9.9117816091954011E-2</v>
      </c>
      <c r="H156" s="245">
        <v>83.314064892036058</v>
      </c>
    </row>
    <row r="157" spans="1:8">
      <c r="A157" s="86" t="str">
        <v>age3549</v>
      </c>
      <c r="B157" s="239">
        <v>156</v>
      </c>
      <c r="C157" s="86" t="s">
        <v>52</v>
      </c>
      <c r="D157" s="241">
        <f>COUNTIF($C$1:$C157,C157)</f>
        <v>5</v>
      </c>
      <c r="E157" s="241" t="str">
        <f t="shared" si="22"/>
        <v>Age5</v>
      </c>
      <c r="F157" s="86" t="s">
        <v>485</v>
      </c>
      <c r="G157" s="242">
        <v>0.18170977011494252</v>
      </c>
      <c r="H157" s="245">
        <v>98.626070027277308</v>
      </c>
    </row>
    <row r="158" spans="1:8">
      <c r="A158" s="86" t="str">
        <v>age5064</v>
      </c>
      <c r="B158" s="239">
        <v>157</v>
      </c>
      <c r="C158" s="86" t="s">
        <v>52</v>
      </c>
      <c r="D158" s="241">
        <f>COUNTIF($C$1:$C158,C158)</f>
        <v>6</v>
      </c>
      <c r="E158" s="241" t="str">
        <f t="shared" si="22"/>
        <v>Age6</v>
      </c>
      <c r="F158" s="86" t="s">
        <v>486</v>
      </c>
      <c r="G158" s="242">
        <v>0.22789367816091952</v>
      </c>
      <c r="H158" s="245">
        <v>109.02609836742107</v>
      </c>
    </row>
    <row r="159" spans="1:8">
      <c r="A159" s="86" t="str">
        <v>age6574</v>
      </c>
      <c r="B159" s="239">
        <v>158</v>
      </c>
      <c r="C159" s="86" t="s">
        <v>52</v>
      </c>
      <c r="D159" s="241">
        <f>COUNTIF($C$1:$C159,C159)</f>
        <v>7</v>
      </c>
      <c r="E159" s="241" t="str">
        <f t="shared" si="22"/>
        <v>Age7</v>
      </c>
      <c r="F159" s="86" t="s">
        <v>487</v>
      </c>
      <c r="G159" s="242">
        <v>0.12637643678160917</v>
      </c>
      <c r="H159" s="245">
        <v>111.71164411912382</v>
      </c>
    </row>
    <row r="160" spans="1:8">
      <c r="A160" s="86" t="str">
        <v>age75p</v>
      </c>
      <c r="B160" s="239">
        <v>159</v>
      </c>
      <c r="C160" s="86" t="s">
        <v>52</v>
      </c>
      <c r="D160" s="241">
        <f>COUNTIF($C$1:$C160,C160)</f>
        <v>8</v>
      </c>
      <c r="E160" s="241" t="str">
        <f t="shared" si="22"/>
        <v>Age8</v>
      </c>
      <c r="F160" s="86" t="s">
        <v>488</v>
      </c>
      <c r="G160" s="242">
        <v>0.10324137931034481</v>
      </c>
      <c r="H160" s="245">
        <v>108.06866224021033</v>
      </c>
    </row>
    <row r="161" spans="1:8">
      <c r="A161" s="86" t="str">
        <v>rcd_gor_dv_101</v>
      </c>
      <c r="B161" s="239">
        <v>160</v>
      </c>
      <c r="C161" s="86" t="s">
        <v>491</v>
      </c>
      <c r="D161" s="241">
        <f>COUNTIF($C$1:$C161,C161)</f>
        <v>1</v>
      </c>
      <c r="E161" s="241" t="str">
        <f t="shared" si="22"/>
        <v>Geography1</v>
      </c>
      <c r="F161" s="86" t="s">
        <v>492</v>
      </c>
      <c r="G161" s="242">
        <v>0.84253448275862053</v>
      </c>
      <c r="H161" s="245">
        <v>100.54931327760308</v>
      </c>
    </row>
    <row r="162" spans="1:8">
      <c r="A162" s="86" t="str">
        <v>rcd_gor_dv_102</v>
      </c>
      <c r="B162" s="239">
        <v>161</v>
      </c>
      <c r="C162" s="86" t="s">
        <v>491</v>
      </c>
      <c r="D162" s="241">
        <f>COUNTIF($C$1:$C162,C162)</f>
        <v>2</v>
      </c>
      <c r="E162" s="241" t="str">
        <f t="shared" si="22"/>
        <v>Geography2</v>
      </c>
      <c r="F162" s="86" t="s">
        <v>494</v>
      </c>
      <c r="G162" s="242">
        <v>4.9879310344827579E-2</v>
      </c>
      <c r="H162" s="245">
        <v>100.41415299250616</v>
      </c>
    </row>
    <row r="163" spans="1:8">
      <c r="A163" s="86" t="str">
        <v>rcd_gor_dv_103</v>
      </c>
      <c r="B163" s="239">
        <v>162</v>
      </c>
      <c r="C163" s="86" t="s">
        <v>491</v>
      </c>
      <c r="D163" s="241">
        <f>COUNTIF($C$1:$C163,C163)</f>
        <v>3</v>
      </c>
      <c r="E163" s="241" t="str">
        <f t="shared" si="22"/>
        <v>Geography3</v>
      </c>
      <c r="F163" s="86" t="s">
        <v>496</v>
      </c>
      <c r="G163" s="242">
        <v>7.8931034482758636E-2</v>
      </c>
      <c r="H163" s="245">
        <v>93.557967348046688</v>
      </c>
    </row>
    <row r="164" spans="1:8">
      <c r="A164" s="86" t="str">
        <v>rcd_gor_dv_104</v>
      </c>
      <c r="B164" s="239">
        <v>163</v>
      </c>
      <c r="C164" s="86" t="s">
        <v>491</v>
      </c>
      <c r="D164" s="241">
        <f>COUNTIF($C$1:$C164,C164)</f>
        <v>4</v>
      </c>
      <c r="E164" s="241" t="str">
        <f t="shared" si="22"/>
        <v>Geography4</v>
      </c>
      <c r="F164" s="86" t="s">
        <v>498</v>
      </c>
      <c r="G164" s="242">
        <v>2.8913793103448274E-2</v>
      </c>
      <c r="H164" s="245">
        <v>102.3874930223699</v>
      </c>
    </row>
    <row r="165" spans="1:8">
      <c r="A165" s="86" t="str">
        <v>rcd_RACEL_DV_101</v>
      </c>
      <c r="B165" s="239">
        <v>164</v>
      </c>
      <c r="C165" s="86" t="s">
        <v>500</v>
      </c>
      <c r="D165" s="241">
        <f>COUNTIF($C$1:$C165,C165)</f>
        <v>1</v>
      </c>
      <c r="E165" s="241" t="str">
        <f t="shared" si="22"/>
        <v>Ethnicity1</v>
      </c>
      <c r="F165" s="86" t="s">
        <v>501</v>
      </c>
      <c r="G165" s="242">
        <v>0.94897126436781609</v>
      </c>
      <c r="H165" s="245">
        <v>101.14877298611393</v>
      </c>
    </row>
    <row r="166" spans="1:8">
      <c r="A166" s="86" t="str">
        <v>rcd_RACEL_DV_102</v>
      </c>
      <c r="B166" s="239">
        <v>165</v>
      </c>
      <c r="C166" s="86" t="s">
        <v>500</v>
      </c>
      <c r="D166" s="241">
        <f>COUNTIF($C$1:$C166,C166)</f>
        <v>2</v>
      </c>
      <c r="E166" s="241" t="str">
        <f t="shared" si="22"/>
        <v>Ethnicity2</v>
      </c>
      <c r="F166" s="86" t="s">
        <v>503</v>
      </c>
      <c r="G166" s="242">
        <v>1.1068965517241382E-2</v>
      </c>
      <c r="H166" s="245">
        <v>93.829863076081281</v>
      </c>
    </row>
    <row r="167" spans="1:8">
      <c r="A167" s="86" t="str">
        <v>rcd_RACEL_DV_103</v>
      </c>
      <c r="B167" s="239">
        <v>166</v>
      </c>
      <c r="C167" s="86" t="s">
        <v>500</v>
      </c>
      <c r="D167" s="241">
        <f>COUNTIF($C$1:$C167,C167)</f>
        <v>3</v>
      </c>
      <c r="E167" s="241" t="str">
        <f t="shared" si="22"/>
        <v>Ethnicity3</v>
      </c>
      <c r="F167" s="86" t="s">
        <v>505</v>
      </c>
      <c r="G167" s="242">
        <v>2.6979885057471266E-2</v>
      </c>
      <c r="H167" s="245">
        <v>83.876398212935868</v>
      </c>
    </row>
    <row r="168" spans="1:8">
      <c r="A168" s="86" t="str">
        <v>rcd_RACEL_DV_104</v>
      </c>
      <c r="B168" s="239">
        <v>167</v>
      </c>
      <c r="C168" s="86" t="s">
        <v>500</v>
      </c>
      <c r="D168" s="241">
        <f>COUNTIF($C$1:$C168,C168)</f>
        <v>4</v>
      </c>
      <c r="E168" s="241" t="str">
        <f t="shared" si="22"/>
        <v>Ethnicity4</v>
      </c>
      <c r="F168" s="86" t="s">
        <v>507</v>
      </c>
      <c r="G168" s="242">
        <v>8.626436781609197E-3</v>
      </c>
      <c r="H168" s="245">
        <v>67.513706390744957</v>
      </c>
    </row>
    <row r="169" spans="1:8">
      <c r="A169" s="86" t="str">
        <v>rcd_RACEL_DV_105</v>
      </c>
      <c r="B169" s="239">
        <v>168</v>
      </c>
      <c r="C169" s="86" t="s">
        <v>500</v>
      </c>
      <c r="D169" s="241">
        <f>COUNTIF($C$1:$C169,C169)</f>
        <v>5</v>
      </c>
      <c r="E169" s="241" t="str">
        <f t="shared" si="22"/>
        <v>Ethnicity5</v>
      </c>
      <c r="F169" s="86" t="s">
        <v>509</v>
      </c>
      <c r="G169" s="242">
        <v>4.307471264367816E-3</v>
      </c>
      <c r="H169" s="245">
        <v>89.332322155831065</v>
      </c>
    </row>
    <row r="170" spans="1:8">
      <c r="A170" s="86" t="str">
        <v>rcd_plbornc_101</v>
      </c>
      <c r="B170" s="239">
        <v>169</v>
      </c>
      <c r="C170" s="86" t="s">
        <v>511</v>
      </c>
      <c r="D170" s="241">
        <f>COUNTIF($C$1:$C170,C170)</f>
        <v>1</v>
      </c>
      <c r="E170" s="241" t="str">
        <f t="shared" si="22"/>
        <v>Country of Birth1</v>
      </c>
      <c r="F170" s="86" t="s">
        <v>512</v>
      </c>
      <c r="G170" s="242">
        <v>0.92803448275862077</v>
      </c>
      <c r="H170" s="245">
        <v>101.08106477528393</v>
      </c>
    </row>
    <row r="171" spans="1:8">
      <c r="A171" s="86" t="str">
        <v>rcd_plbornc_102</v>
      </c>
      <c r="B171" s="239">
        <v>170</v>
      </c>
      <c r="C171" s="86" t="s">
        <v>511</v>
      </c>
      <c r="D171" s="241">
        <f>COUNTIF($C$1:$C171,C171)</f>
        <v>2</v>
      </c>
      <c r="E171" s="241" t="str">
        <f t="shared" si="22"/>
        <v>Country of Birth2</v>
      </c>
      <c r="F171" s="86" t="s">
        <v>514</v>
      </c>
      <c r="G171" s="242">
        <v>1.3732758620689657E-2</v>
      </c>
      <c r="H171" s="245">
        <v>85.094038011731158</v>
      </c>
    </row>
    <row r="172" spans="1:8">
      <c r="A172" s="86" t="str">
        <v>rcd_plbornc_103</v>
      </c>
      <c r="B172" s="239">
        <v>171</v>
      </c>
      <c r="C172" s="86" t="s">
        <v>511</v>
      </c>
      <c r="D172" s="241">
        <f>COUNTIF($C$1:$C172,C172)</f>
        <v>3</v>
      </c>
      <c r="E172" s="241" t="str">
        <f t="shared" si="22"/>
        <v>Country of Birth3</v>
      </c>
      <c r="F172" s="86" t="s">
        <v>516</v>
      </c>
      <c r="G172" s="242">
        <v>2.4770114942528738E-3</v>
      </c>
      <c r="H172" s="245">
        <v>112.05209275633334</v>
      </c>
    </row>
    <row r="173" spans="1:8">
      <c r="A173" s="86" t="str">
        <v>rcd_plbornc_104</v>
      </c>
      <c r="B173" s="239">
        <v>172</v>
      </c>
      <c r="C173" s="86" t="s">
        <v>511</v>
      </c>
      <c r="D173" s="241">
        <f>COUNTIF($C$1:$C173,C173)</f>
        <v>4</v>
      </c>
      <c r="E173" s="241" t="str">
        <f t="shared" si="22"/>
        <v>Country of Birth4</v>
      </c>
      <c r="F173" s="86" t="s">
        <v>518</v>
      </c>
      <c r="G173" s="242">
        <v>4.3132183908045976E-3</v>
      </c>
      <c r="H173" s="245">
        <v>101.69933668732276</v>
      </c>
    </row>
    <row r="174" spans="1:8">
      <c r="A174" s="86" t="str">
        <v>rcd_plbornc_105</v>
      </c>
      <c r="B174" s="239">
        <v>173</v>
      </c>
      <c r="C174" s="86" t="s">
        <v>511</v>
      </c>
      <c r="D174" s="241">
        <f>COUNTIF($C$1:$C174,C174)</f>
        <v>5</v>
      </c>
      <c r="E174" s="241" t="str">
        <f t="shared" si="22"/>
        <v>Country of Birth5</v>
      </c>
      <c r="F174" s="86" t="s">
        <v>520</v>
      </c>
      <c r="G174" s="242">
        <v>1.5772988505747126E-2</v>
      </c>
      <c r="H174" s="245">
        <v>86.914672291960613</v>
      </c>
    </row>
    <row r="175" spans="1:8">
      <c r="A175" s="86" t="str">
        <v>rcd_plbornc_106</v>
      </c>
      <c r="B175" s="239">
        <v>174</v>
      </c>
      <c r="C175" s="86" t="s">
        <v>511</v>
      </c>
      <c r="D175" s="241">
        <f>COUNTIF($C$1:$C175,C175)</f>
        <v>6</v>
      </c>
      <c r="E175" s="241" t="str">
        <f t="shared" si="22"/>
        <v>Country of Birth6</v>
      </c>
      <c r="F175" s="86" t="s">
        <v>522</v>
      </c>
      <c r="G175" s="242">
        <v>7.6695402298850579E-3</v>
      </c>
      <c r="H175" s="245">
        <v>93.598567500025027</v>
      </c>
    </row>
    <row r="176" spans="1:8">
      <c r="A176" s="86" t="str">
        <v>rcd_plbornc_107</v>
      </c>
      <c r="B176" s="239">
        <v>175</v>
      </c>
      <c r="C176" s="86" t="s">
        <v>511</v>
      </c>
      <c r="D176" s="241">
        <f>COUNTIF($C$1:$C176,C176)</f>
        <v>7</v>
      </c>
      <c r="E176" s="241" t="str">
        <f t="shared" si="22"/>
        <v>Country of Birth7</v>
      </c>
      <c r="F176" s="86" t="s">
        <v>49</v>
      </c>
      <c r="G176" s="242">
        <v>2.8080459770114943E-2</v>
      </c>
      <c r="H176" s="245">
        <v>84.974299337539861</v>
      </c>
    </row>
    <row r="177" spans="1:8">
      <c r="A177" s="86" t="str">
        <v>rcd_religion_101</v>
      </c>
      <c r="B177" s="239">
        <v>176</v>
      </c>
      <c r="C177" s="86" t="s">
        <v>525</v>
      </c>
      <c r="D177" s="241">
        <f>COUNTIF($C$1:$C177,C177)</f>
        <v>1</v>
      </c>
      <c r="E177" s="241" t="str">
        <f t="shared" si="22"/>
        <v>Religion1</v>
      </c>
      <c r="F177" s="86" t="s">
        <v>526</v>
      </c>
      <c r="G177" s="242">
        <v>0.46397413793103454</v>
      </c>
      <c r="H177" s="245">
        <v>106.35994576369416</v>
      </c>
    </row>
    <row r="178" spans="1:8">
      <c r="A178" s="86" t="str">
        <v>rcd_religion_102</v>
      </c>
      <c r="B178" s="239">
        <v>177</v>
      </c>
      <c r="C178" s="86" t="s">
        <v>525</v>
      </c>
      <c r="D178" s="241">
        <f>COUNTIF($C$1:$C178,C178)</f>
        <v>2</v>
      </c>
      <c r="E178" s="241" t="str">
        <f t="shared" si="22"/>
        <v>Religion2</v>
      </c>
      <c r="F178" s="86" t="s">
        <v>528</v>
      </c>
      <c r="G178" s="242">
        <v>4.6982758620689657E-3</v>
      </c>
      <c r="H178" s="245">
        <v>118.33433433238221</v>
      </c>
    </row>
    <row r="179" spans="1:8">
      <c r="A179" s="86" t="str">
        <v>rcd_religion_103</v>
      </c>
      <c r="B179" s="239">
        <v>178</v>
      </c>
      <c r="C179" s="86" t="s">
        <v>525</v>
      </c>
      <c r="D179" s="241">
        <f>COUNTIF($C$1:$C179,C179)</f>
        <v>3</v>
      </c>
      <c r="E179" s="241" t="str">
        <f t="shared" si="22"/>
        <v>Religion3</v>
      </c>
      <c r="F179" s="86" t="s">
        <v>530</v>
      </c>
      <c r="G179" s="242">
        <v>3.2500000000000007E-3</v>
      </c>
      <c r="H179" s="245">
        <v>96.219805960402184</v>
      </c>
    </row>
    <row r="180" spans="1:8">
      <c r="A180" s="86" t="str">
        <v>rcd_religion_104</v>
      </c>
      <c r="B180" s="239">
        <v>179</v>
      </c>
      <c r="C180" s="86" t="s">
        <v>525</v>
      </c>
      <c r="D180" s="241">
        <f>COUNTIF($C$1:$C180,C180)</f>
        <v>4</v>
      </c>
      <c r="E180" s="241" t="str">
        <f t="shared" si="22"/>
        <v>Religion4</v>
      </c>
      <c r="F180" s="86" t="s">
        <v>532</v>
      </c>
      <c r="G180" s="242">
        <v>1.1109195402298849E-2</v>
      </c>
      <c r="H180" s="245">
        <v>67.392682956571065</v>
      </c>
    </row>
    <row r="181" spans="1:8">
      <c r="A181" s="86" t="str">
        <v>rcd_religion_105</v>
      </c>
      <c r="B181" s="239">
        <v>180</v>
      </c>
      <c r="C181" s="86" t="s">
        <v>525</v>
      </c>
      <c r="D181" s="241">
        <f>COUNTIF($C$1:$C181,C181)</f>
        <v>5</v>
      </c>
      <c r="E181" s="241" t="str">
        <f t="shared" si="22"/>
        <v>Religion5</v>
      </c>
      <c r="F181" s="86" t="s">
        <v>534</v>
      </c>
      <c r="G181" s="242">
        <v>9.2816091954022982E-3</v>
      </c>
      <c r="H181" s="245">
        <v>99.759559703676572</v>
      </c>
    </row>
    <row r="182" spans="1:8">
      <c r="A182" s="86" t="str">
        <v>rcd_religion_106</v>
      </c>
      <c r="B182" s="239">
        <v>181</v>
      </c>
      <c r="C182" s="86" t="s">
        <v>525</v>
      </c>
      <c r="D182" s="241">
        <f>COUNTIF($C$1:$C182,C182)</f>
        <v>6</v>
      </c>
      <c r="E182" s="241" t="str">
        <f t="shared" si="22"/>
        <v>Religion6</v>
      </c>
      <c r="F182" s="86" t="s">
        <v>536</v>
      </c>
      <c r="G182" s="242">
        <v>3.2155172413793108E-3</v>
      </c>
      <c r="H182" s="245">
        <v>102.24168850326585</v>
      </c>
    </row>
    <row r="183" spans="1:8">
      <c r="A183" s="86" t="str">
        <v>rcd_religion_107</v>
      </c>
      <c r="B183" s="239">
        <v>182</v>
      </c>
      <c r="C183" s="86" t="s">
        <v>525</v>
      </c>
      <c r="D183" s="241">
        <f>COUNTIF($C$1:$C183,C183)</f>
        <v>7</v>
      </c>
      <c r="E183" s="241" t="str">
        <f t="shared" si="22"/>
        <v>Religion7</v>
      </c>
      <c r="F183" s="86" t="s">
        <v>538</v>
      </c>
      <c r="G183" s="242">
        <v>8.7816091954022995E-3</v>
      </c>
      <c r="H183" s="245">
        <v>89.816131798683458</v>
      </c>
    </row>
    <row r="184" spans="1:8">
      <c r="A184" s="86" t="str">
        <v>rcd_religion_108</v>
      </c>
      <c r="B184" s="239">
        <v>183</v>
      </c>
      <c r="C184" s="86" t="s">
        <v>525</v>
      </c>
      <c r="D184" s="241">
        <f>COUNTIF($C$1:$C184,C184)</f>
        <v>8</v>
      </c>
      <c r="E184" s="241" t="str">
        <f t="shared" si="22"/>
        <v>Religion8</v>
      </c>
      <c r="F184" s="86" t="s">
        <v>540</v>
      </c>
      <c r="G184" s="242">
        <v>0.49600862068965512</v>
      </c>
      <c r="H184" s="245">
        <v>95.766739222926475</v>
      </c>
    </row>
    <row r="185" spans="1:8">
      <c r="A185" s="86" t="str">
        <v>A2_HOUSE5</v>
      </c>
      <c r="B185" s="239">
        <v>184</v>
      </c>
      <c r="C185" s="86" t="s">
        <v>543</v>
      </c>
      <c r="D185" s="241">
        <f>COUNTIF($C$1:$C185,C185)</f>
        <v>1</v>
      </c>
      <c r="E185" s="241" t="str">
        <f t="shared" si="22"/>
        <v>House Type1</v>
      </c>
      <c r="F185" s="86" t="s">
        <v>544</v>
      </c>
      <c r="G185" s="242">
        <v>0.40947701149425292</v>
      </c>
      <c r="H185" s="245">
        <v>145.32041122638523</v>
      </c>
    </row>
    <row r="186" spans="1:8">
      <c r="A186" s="86" t="str">
        <v>A2_HOUSE6</v>
      </c>
      <c r="B186" s="239">
        <v>185</v>
      </c>
      <c r="C186" s="86" t="s">
        <v>543</v>
      </c>
      <c r="D186" s="241">
        <f>COUNTIF($C$1:$C186,C186)</f>
        <v>2</v>
      </c>
      <c r="E186" s="241" t="str">
        <f t="shared" si="22"/>
        <v>House Type2</v>
      </c>
      <c r="F186" s="86" t="s">
        <v>546</v>
      </c>
      <c r="G186" s="242">
        <v>8.7270114942528745E-2</v>
      </c>
      <c r="H186" s="245">
        <v>61.442007819483237</v>
      </c>
    </row>
    <row r="187" spans="1:8">
      <c r="A187" s="86" t="str">
        <v>A2_HOUSE7</v>
      </c>
      <c r="B187" s="239">
        <v>186</v>
      </c>
      <c r="C187" s="86" t="s">
        <v>543</v>
      </c>
      <c r="D187" s="241">
        <f>COUNTIF($C$1:$C187,C187)</f>
        <v>3</v>
      </c>
      <c r="E187" s="241" t="str">
        <f t="shared" si="22"/>
        <v>House Type3</v>
      </c>
      <c r="F187" s="86" t="s">
        <v>548</v>
      </c>
      <c r="G187" s="242">
        <v>0.34425</v>
      </c>
      <c r="H187" s="245">
        <v>97.739716690530173</v>
      </c>
    </row>
    <row r="188" spans="1:8">
      <c r="A188" s="86" t="str">
        <v>A2_HOUSE8</v>
      </c>
      <c r="B188" s="239">
        <v>187</v>
      </c>
      <c r="C188" s="86" t="s">
        <v>543</v>
      </c>
      <c r="D188" s="241">
        <f>COUNTIF($C$1:$C188,C188)</f>
        <v>4</v>
      </c>
      <c r="E188" s="241" t="str">
        <f t="shared" si="22"/>
        <v>House Type4</v>
      </c>
      <c r="F188" s="86" t="s">
        <v>550</v>
      </c>
      <c r="G188" s="242">
        <v>0.15909770114942529</v>
      </c>
      <c r="H188" s="245">
        <v>70.96531127103556</v>
      </c>
    </row>
    <row r="189" spans="1:8">
      <c r="A189" s="86" t="str">
        <v>TENURE2</v>
      </c>
      <c r="B189" s="239">
        <v>188</v>
      </c>
      <c r="C189" s="86" t="s">
        <v>552</v>
      </c>
      <c r="D189" s="241">
        <f>COUNTIF($C$1:$C189,C189)</f>
        <v>1</v>
      </c>
      <c r="E189" s="241" t="str">
        <f t="shared" si="22"/>
        <v>House Tenure1</v>
      </c>
      <c r="F189" s="86" t="s">
        <v>553</v>
      </c>
      <c r="G189" s="242">
        <v>0.44975287356321836</v>
      </c>
      <c r="H189" s="245">
        <v>117.63045135768695</v>
      </c>
    </row>
    <row r="190" spans="1:8">
      <c r="A190" s="86" t="str">
        <v>TENURE1</v>
      </c>
      <c r="B190" s="239">
        <v>189</v>
      </c>
      <c r="C190" s="86" t="s">
        <v>552</v>
      </c>
      <c r="D190" s="241">
        <f>COUNTIF($C$1:$C190,C190)</f>
        <v>2</v>
      </c>
      <c r="E190" s="241" t="str">
        <f t="shared" si="22"/>
        <v>House Tenure2</v>
      </c>
      <c r="F190" s="86" t="s">
        <v>555</v>
      </c>
      <c r="G190" s="242">
        <v>0.29637643678160919</v>
      </c>
      <c r="H190" s="245">
        <v>109.31667759124986</v>
      </c>
    </row>
    <row r="191" spans="1:8">
      <c r="A191" s="86" t="str">
        <v>TENURE7</v>
      </c>
      <c r="B191" s="239">
        <v>190</v>
      </c>
      <c r="C191" s="86" t="s">
        <v>552</v>
      </c>
      <c r="D191" s="241">
        <f>COUNTIF($C$1:$C191,C191)</f>
        <v>3</v>
      </c>
      <c r="E191" s="241" t="str">
        <f t="shared" si="22"/>
        <v>House Tenure3</v>
      </c>
      <c r="F191" s="86" t="s">
        <v>557</v>
      </c>
      <c r="G191" s="242">
        <v>7.4166666666666669E-3</v>
      </c>
      <c r="H191" s="245">
        <v>96.79627519495439</v>
      </c>
    </row>
    <row r="192" spans="1:8">
      <c r="A192" s="86" t="str">
        <v>TENURE4</v>
      </c>
      <c r="B192" s="239">
        <v>191</v>
      </c>
      <c r="C192" s="86" t="s">
        <v>552</v>
      </c>
      <c r="D192" s="241">
        <f>COUNTIF($C$1:$C192,C192)</f>
        <v>4</v>
      </c>
      <c r="E192" s="241" t="str">
        <f t="shared" si="22"/>
        <v>House Tenure4</v>
      </c>
      <c r="F192" s="86" t="s">
        <v>559</v>
      </c>
      <c r="G192" s="242">
        <v>0.14820977011494255</v>
      </c>
      <c r="H192" s="245">
        <v>87.445617255309017</v>
      </c>
    </row>
    <row r="193" spans="1:8">
      <c r="A193" s="86" t="str">
        <v>TENURE9</v>
      </c>
      <c r="B193" s="239">
        <v>192</v>
      </c>
      <c r="C193" s="86" t="s">
        <v>552</v>
      </c>
      <c r="D193" s="241">
        <f>COUNTIF($C$1:$C193,C193)</f>
        <v>5</v>
      </c>
      <c r="E193" s="241" t="str">
        <f t="shared" si="22"/>
        <v>House Tenure5</v>
      </c>
      <c r="F193" s="86" t="s">
        <v>561</v>
      </c>
      <c r="G193" s="242">
        <v>9.8376436781609219E-2</v>
      </c>
      <c r="H193" s="245">
        <v>58.074182327251798</v>
      </c>
    </row>
    <row r="194" spans="1:8">
      <c r="A194" s="86" t="str">
        <v>NBEDS1</v>
      </c>
      <c r="B194" s="239">
        <v>193</v>
      </c>
      <c r="C194" s="86" t="s">
        <v>563</v>
      </c>
      <c r="D194" s="241">
        <f>COUNTIF($C$1:$C194,C194)</f>
        <v>1</v>
      </c>
      <c r="E194" s="241" t="str">
        <f t="shared" si="22"/>
        <v>House Size1</v>
      </c>
      <c r="F194" s="86" t="s">
        <v>564</v>
      </c>
      <c r="G194" s="242">
        <v>4.6000000000000006E-2</v>
      </c>
      <c r="H194" s="245">
        <v>64.778205846588094</v>
      </c>
    </row>
    <row r="195" spans="1:8">
      <c r="A195" s="86" t="str">
        <v>NBEDS2</v>
      </c>
      <c r="B195" s="239">
        <v>194</v>
      </c>
      <c r="C195" s="86" t="s">
        <v>563</v>
      </c>
      <c r="D195" s="241">
        <f>COUNTIF($C$1:$C195,C195)</f>
        <v>2</v>
      </c>
      <c r="E195" s="241" t="str">
        <f t="shared" ref="E195:E258" si="23">C195&amp;D195</f>
        <v>House Size2</v>
      </c>
      <c r="F195" s="86" t="s">
        <v>566</v>
      </c>
      <c r="G195" s="242">
        <v>0.18958045977011495</v>
      </c>
      <c r="H195" s="245">
        <v>78.240461461446145</v>
      </c>
    </row>
    <row r="196" spans="1:8">
      <c r="A196" s="86" t="str">
        <v>NBEDS3</v>
      </c>
      <c r="B196" s="239">
        <v>195</v>
      </c>
      <c r="C196" s="86" t="s">
        <v>563</v>
      </c>
      <c r="D196" s="241">
        <f>COUNTIF($C$1:$C196,C196)</f>
        <v>3</v>
      </c>
      <c r="E196" s="241" t="str">
        <f t="shared" si="23"/>
        <v>House Size3</v>
      </c>
      <c r="F196" s="86" t="s">
        <v>568</v>
      </c>
      <c r="G196" s="242">
        <v>0.42525862068965514</v>
      </c>
      <c r="H196" s="245">
        <v>95.705288059151925</v>
      </c>
    </row>
    <row r="197" spans="1:8">
      <c r="A197" s="86" t="str">
        <v>NBEDS4</v>
      </c>
      <c r="B197" s="239">
        <v>196</v>
      </c>
      <c r="C197" s="86" t="s">
        <v>563</v>
      </c>
      <c r="D197" s="241">
        <f>COUNTIF($C$1:$C197,C197)</f>
        <v>4</v>
      </c>
      <c r="E197" s="241" t="str">
        <f t="shared" si="23"/>
        <v>House Size4</v>
      </c>
      <c r="F197" s="86" t="s">
        <v>570</v>
      </c>
      <c r="G197" s="242">
        <v>0.25159195402298851</v>
      </c>
      <c r="H197" s="245">
        <v>134.9878032398195</v>
      </c>
    </row>
    <row r="198" spans="1:8">
      <c r="A198" s="86" t="str">
        <v>NBEDS5P</v>
      </c>
      <c r="B198" s="239">
        <v>197</v>
      </c>
      <c r="C198" s="86" t="s">
        <v>563</v>
      </c>
      <c r="D198" s="241">
        <f>COUNTIF($C$1:$C198,C198)</f>
        <v>5</v>
      </c>
      <c r="E198" s="241" t="str">
        <f t="shared" si="23"/>
        <v>House Size5</v>
      </c>
      <c r="F198" s="86" t="s">
        <v>572</v>
      </c>
      <c r="G198" s="242">
        <v>8.680747126436783E-2</v>
      </c>
      <c r="H198" s="245">
        <v>156.16014903770781</v>
      </c>
    </row>
    <row r="199" spans="1:8">
      <c r="A199" s="86" t="str">
        <v>hhdval0to100k</v>
      </c>
      <c r="B199" s="239">
        <v>198</v>
      </c>
      <c r="C199" s="86" t="s">
        <v>574</v>
      </c>
      <c r="D199" s="241">
        <f>COUNTIF($C$1:$C199,C199)</f>
        <v>1</v>
      </c>
      <c r="E199" s="241" t="str">
        <f t="shared" si="23"/>
        <v>House Value1</v>
      </c>
      <c r="F199" s="86" t="s">
        <v>575</v>
      </c>
      <c r="G199" s="242">
        <v>4.6801724137931044E-2</v>
      </c>
      <c r="H199" s="245">
        <v>42.296000869941601</v>
      </c>
    </row>
    <row r="200" spans="1:8">
      <c r="A200" s="86" t="str">
        <v>hhdval100to150k</v>
      </c>
      <c r="B200" s="239">
        <v>199</v>
      </c>
      <c r="C200" s="86" t="s">
        <v>574</v>
      </c>
      <c r="D200" s="241">
        <f>COUNTIF($C$1:$C200,C200)</f>
        <v>2</v>
      </c>
      <c r="E200" s="241" t="str">
        <f t="shared" si="23"/>
        <v>House Value2</v>
      </c>
      <c r="F200" s="86" t="s">
        <v>577</v>
      </c>
      <c r="G200" s="242">
        <v>8.7922413793103449E-2</v>
      </c>
      <c r="H200" s="245">
        <v>64.084149590398511</v>
      </c>
    </row>
    <row r="201" spans="1:8">
      <c r="A201" s="86" t="str">
        <v>hhdval150to250k</v>
      </c>
      <c r="B201" s="239">
        <v>200</v>
      </c>
      <c r="C201" s="86" t="s">
        <v>574</v>
      </c>
      <c r="D201" s="241">
        <f>COUNTIF($C$1:$C201,C201)</f>
        <v>3</v>
      </c>
      <c r="E201" s="241" t="str">
        <f t="shared" si="23"/>
        <v>House Value3</v>
      </c>
      <c r="F201" s="86" t="s">
        <v>579</v>
      </c>
      <c r="G201" s="242">
        <v>0.21722126436781611</v>
      </c>
      <c r="H201" s="245">
        <v>84.260362396016291</v>
      </c>
    </row>
    <row r="202" spans="1:8">
      <c r="A202" s="86" t="str">
        <v>hhdval250to500k</v>
      </c>
      <c r="B202" s="239">
        <v>201</v>
      </c>
      <c r="C202" s="86" t="s">
        <v>574</v>
      </c>
      <c r="D202" s="241">
        <f>COUNTIF($C$1:$C202,C202)</f>
        <v>4</v>
      </c>
      <c r="E202" s="241" t="str">
        <f t="shared" si="23"/>
        <v>House Value4</v>
      </c>
      <c r="F202" s="86" t="s">
        <v>581</v>
      </c>
      <c r="G202" s="242">
        <v>0.35541091954022985</v>
      </c>
      <c r="H202" s="245">
        <v>109.18668380875623</v>
      </c>
    </row>
    <row r="203" spans="1:8">
      <c r="A203" s="86" t="str">
        <v>hhdval500to750k</v>
      </c>
      <c r="B203" s="239">
        <v>202</v>
      </c>
      <c r="C203" s="86" t="s">
        <v>574</v>
      </c>
      <c r="D203" s="241">
        <f>COUNTIF($C$1:$C203,C203)</f>
        <v>5</v>
      </c>
      <c r="E203" s="241" t="str">
        <f t="shared" si="23"/>
        <v>House Value5</v>
      </c>
      <c r="F203" s="86" t="s">
        <v>583</v>
      </c>
      <c r="G203" s="242">
        <v>0.15014655172413793</v>
      </c>
      <c r="H203" s="245">
        <v>151.59583182447258</v>
      </c>
    </row>
    <row r="204" spans="1:8">
      <c r="A204" s="86" t="str">
        <v>hhdval750kto1m</v>
      </c>
      <c r="B204" s="239">
        <v>203</v>
      </c>
      <c r="C204" s="86" t="s">
        <v>574</v>
      </c>
      <c r="D204" s="241">
        <f>COUNTIF($C$1:$C204,C204)</f>
        <v>6</v>
      </c>
      <c r="E204" s="241" t="str">
        <f t="shared" si="23"/>
        <v>House Value6</v>
      </c>
      <c r="F204" s="86" t="s">
        <v>585</v>
      </c>
      <c r="G204" s="242">
        <v>6.7425287356321847E-2</v>
      </c>
      <c r="H204" s="245">
        <v>186.07617031941439</v>
      </c>
    </row>
    <row r="205" spans="1:8">
      <c r="A205" s="86" t="str">
        <v>hhdval1mplus</v>
      </c>
      <c r="B205" s="239">
        <v>204</v>
      </c>
      <c r="C205" s="86" t="s">
        <v>574</v>
      </c>
      <c r="D205" s="241">
        <f>COUNTIF($C$1:$C205,C205)</f>
        <v>7</v>
      </c>
      <c r="E205" s="241" t="str">
        <f t="shared" si="23"/>
        <v>House Value7</v>
      </c>
      <c r="F205" s="86" t="s">
        <v>587</v>
      </c>
      <c r="G205" s="242">
        <v>7.5359195402298851E-2</v>
      </c>
      <c r="H205" s="245">
        <v>223.35112359140402</v>
      </c>
    </row>
    <row r="206" spans="1:8">
      <c r="A206" s="86" t="str">
        <v>move_ind</v>
      </c>
      <c r="B206" s="239">
        <v>205</v>
      </c>
      <c r="C206" s="86" t="s">
        <v>589</v>
      </c>
      <c r="D206" s="241">
        <f>COUNTIF($C$1:$C206,C206)</f>
        <v>1</v>
      </c>
      <c r="E206" s="241" t="str">
        <f t="shared" si="23"/>
        <v>House Move1</v>
      </c>
      <c r="F206" s="86" t="s">
        <v>590</v>
      </c>
      <c r="G206" s="242">
        <v>0.14837356321839082</v>
      </c>
      <c r="H206" s="245">
        <v>93.432482865814393</v>
      </c>
    </row>
    <row r="207" spans="1:8">
      <c r="A207" s="86" t="str">
        <v>RCD_HHTYPE_DV_101</v>
      </c>
      <c r="B207" s="239">
        <v>206</v>
      </c>
      <c r="C207" s="86" t="s">
        <v>54</v>
      </c>
      <c r="D207" s="241">
        <f>COUNTIF($C$1:$C207,C207)</f>
        <v>1</v>
      </c>
      <c r="E207" s="241" t="str">
        <f t="shared" si="23"/>
        <v>Structure1</v>
      </c>
      <c r="F207" s="86" t="s">
        <v>591</v>
      </c>
      <c r="G207" s="242">
        <v>0.13766091954022991</v>
      </c>
      <c r="H207" s="245">
        <v>81.958740618406139</v>
      </c>
    </row>
    <row r="208" spans="1:8">
      <c r="A208" s="86" t="str">
        <v>RCD_HHTYPE_DV_102</v>
      </c>
      <c r="B208" s="239">
        <v>207</v>
      </c>
      <c r="C208" s="86" t="s">
        <v>54</v>
      </c>
      <c r="D208" s="241">
        <f>COUNTIF($C$1:$C208,C208)</f>
        <v>2</v>
      </c>
      <c r="E208" s="241" t="str">
        <f t="shared" si="23"/>
        <v>Structure2</v>
      </c>
      <c r="F208" s="86" t="s">
        <v>592</v>
      </c>
      <c r="G208" s="242">
        <v>2.435057471264368E-2</v>
      </c>
      <c r="H208" s="245">
        <v>79.09721986020547</v>
      </c>
    </row>
    <row r="209" spans="1:8">
      <c r="A209" s="86" t="str">
        <v>RCD_HHTYPE_DV_103</v>
      </c>
      <c r="B209" s="239">
        <v>208</v>
      </c>
      <c r="C209" s="86" t="s">
        <v>54</v>
      </c>
      <c r="D209" s="241">
        <f>COUNTIF($C$1:$C209,C209)</f>
        <v>3</v>
      </c>
      <c r="E209" s="241" t="str">
        <f t="shared" si="23"/>
        <v>Structure3</v>
      </c>
      <c r="F209" s="86" t="s">
        <v>593</v>
      </c>
      <c r="G209" s="242">
        <v>0.34275574712643675</v>
      </c>
      <c r="H209" s="245">
        <v>113.34505100181234</v>
      </c>
    </row>
    <row r="210" spans="1:8">
      <c r="A210" s="86" t="str">
        <v>RCD_HHTYPE_DV_104</v>
      </c>
      <c r="B210" s="239">
        <v>209</v>
      </c>
      <c r="C210" s="86" t="s">
        <v>54</v>
      </c>
      <c r="D210" s="241">
        <f>COUNTIF($C$1:$C210,C210)</f>
        <v>4</v>
      </c>
      <c r="E210" s="241" t="str">
        <f t="shared" si="23"/>
        <v>Structure4</v>
      </c>
      <c r="F210" s="86" t="s">
        <v>160</v>
      </c>
      <c r="G210" s="242">
        <v>0.18976436781609193</v>
      </c>
      <c r="H210" s="245">
        <v>102.03662466017049</v>
      </c>
    </row>
    <row r="211" spans="1:8">
      <c r="A211" s="86" t="str">
        <v>RCD_HHTYPE_DV_105</v>
      </c>
      <c r="B211" s="239">
        <v>210</v>
      </c>
      <c r="C211" s="86" t="s">
        <v>54</v>
      </c>
      <c r="D211" s="241">
        <f>COUNTIF($C$1:$C211,C211)</f>
        <v>5</v>
      </c>
      <c r="E211" s="241" t="str">
        <f t="shared" si="23"/>
        <v>Structure5</v>
      </c>
      <c r="F211" s="86" t="s">
        <v>594</v>
      </c>
      <c r="G211" s="242">
        <v>0.3057155172413793</v>
      </c>
      <c r="H211" s="245">
        <v>97.656497556363959</v>
      </c>
    </row>
    <row r="212" spans="1:8">
      <c r="A212" s="86" t="str">
        <v>RCD_NKIDS05_101</v>
      </c>
      <c r="B212" s="239">
        <v>211</v>
      </c>
      <c r="C212" s="86" t="s">
        <v>596</v>
      </c>
      <c r="D212" s="241">
        <f>COUNTIF($C$1:$C212,C212)</f>
        <v>1</v>
      </c>
      <c r="E212" s="241" t="str">
        <f t="shared" si="23"/>
        <v>Number of Children by Age1</v>
      </c>
      <c r="F212" s="86" t="s">
        <v>597</v>
      </c>
      <c r="G212" s="242">
        <v>0.91017816091954029</v>
      </c>
      <c r="H212" s="245">
        <v>101.09271998386279</v>
      </c>
    </row>
    <row r="213" spans="1:8">
      <c r="A213" s="86" t="str">
        <v>RCD_NKIDS05_102</v>
      </c>
      <c r="B213" s="239">
        <v>212</v>
      </c>
      <c r="C213" s="86" t="s">
        <v>596</v>
      </c>
      <c r="D213" s="241">
        <f>COUNTIF($C$1:$C213,C213)</f>
        <v>2</v>
      </c>
      <c r="E213" s="241" t="str">
        <f t="shared" si="23"/>
        <v>Number of Children by Age2</v>
      </c>
      <c r="F213" s="86" t="s">
        <v>599</v>
      </c>
      <c r="G213" s="242">
        <v>6.511494252873562E-2</v>
      </c>
      <c r="H213" s="245">
        <v>87.912549164862412</v>
      </c>
    </row>
    <row r="214" spans="1:8">
      <c r="A214" s="86" t="str">
        <v>RCD_NKIDS05_103</v>
      </c>
      <c r="B214" s="239">
        <v>213</v>
      </c>
      <c r="C214" s="86" t="s">
        <v>596</v>
      </c>
      <c r="D214" s="241">
        <f>COUNTIF($C$1:$C214,C214)</f>
        <v>3</v>
      </c>
      <c r="E214" s="241" t="str">
        <f t="shared" si="23"/>
        <v>Number of Children by Age3</v>
      </c>
      <c r="F214" s="86" t="s">
        <v>601</v>
      </c>
      <c r="G214" s="242">
        <v>2.4491379310344827E-2</v>
      </c>
      <c r="H214" s="245">
        <v>95.995671704737518</v>
      </c>
    </row>
    <row r="215" spans="1:8">
      <c r="A215" s="86" t="str">
        <v>RCD_NKIDS615_101</v>
      </c>
      <c r="B215" s="239">
        <v>214</v>
      </c>
      <c r="C215" s="86" t="s">
        <v>596</v>
      </c>
      <c r="D215" s="241">
        <f>COUNTIF($C$1:$C215,C215)</f>
        <v>4</v>
      </c>
      <c r="E215" s="241" t="str">
        <f t="shared" si="23"/>
        <v>Number of Children by Age4</v>
      </c>
      <c r="F215" s="86" t="s">
        <v>603</v>
      </c>
      <c r="G215" s="242">
        <v>0.79083908045977014</v>
      </c>
      <c r="H215" s="245">
        <v>100.51681415587122</v>
      </c>
    </row>
    <row r="216" spans="1:8">
      <c r="A216" s="86" t="str">
        <v>RCD_NKIDS615_102</v>
      </c>
      <c r="B216" s="239">
        <v>215</v>
      </c>
      <c r="C216" s="86" t="s">
        <v>596</v>
      </c>
      <c r="D216" s="241">
        <f>COUNTIF($C$1:$C216,C216)</f>
        <v>5</v>
      </c>
      <c r="E216" s="241" t="str">
        <f t="shared" si="23"/>
        <v>Number of Children by Age5</v>
      </c>
      <c r="F216" s="86" t="s">
        <v>605</v>
      </c>
      <c r="G216" s="242">
        <v>0.11747413793103451</v>
      </c>
      <c r="H216" s="245">
        <v>96.491361209444221</v>
      </c>
    </row>
    <row r="217" spans="1:8">
      <c r="A217" s="86" t="str">
        <v>RCD_NKIDS615_103</v>
      </c>
      <c r="B217" s="239">
        <v>216</v>
      </c>
      <c r="C217" s="86" t="s">
        <v>596</v>
      </c>
      <c r="D217" s="241">
        <f>COUNTIF($C$1:$C217,C217)</f>
        <v>6</v>
      </c>
      <c r="E217" s="241" t="str">
        <f t="shared" si="23"/>
        <v>Number of Children by Age6</v>
      </c>
      <c r="F217" s="86" t="s">
        <v>607</v>
      </c>
      <c r="G217" s="242">
        <v>9.1879310344827603E-2</v>
      </c>
      <c r="H217" s="245">
        <v>100.23318330583852</v>
      </c>
    </row>
    <row r="218" spans="1:8">
      <c r="A218" s="86" t="str">
        <v>A2_CHILDREN1</v>
      </c>
      <c r="B218" s="239">
        <v>217</v>
      </c>
      <c r="C218" s="86" t="s">
        <v>608</v>
      </c>
      <c r="D218" s="241">
        <f>COUNTIF($C$1:$C218,C218)</f>
        <v>1</v>
      </c>
      <c r="E218" s="241" t="str">
        <f t="shared" si="23"/>
        <v>Children in household1</v>
      </c>
      <c r="F218" s="86" t="s">
        <v>609</v>
      </c>
      <c r="G218" s="242">
        <v>0.74183620689655172</v>
      </c>
      <c r="H218" s="245">
        <v>101.83932403992672</v>
      </c>
    </row>
    <row r="219" spans="1:8">
      <c r="A219" s="86" t="str">
        <v>A2_CHILDREN2A</v>
      </c>
      <c r="B219" s="239">
        <v>218</v>
      </c>
      <c r="C219" s="86" t="s">
        <v>608</v>
      </c>
      <c r="D219" s="241">
        <f>COUNTIF($C$1:$C219,C219)</f>
        <v>2</v>
      </c>
      <c r="E219" s="241" t="str">
        <f t="shared" si="23"/>
        <v>Children in household2</v>
      </c>
      <c r="F219" s="86" t="s">
        <v>610</v>
      </c>
      <c r="G219" s="242">
        <v>0.11958333333333332</v>
      </c>
      <c r="H219" s="245">
        <v>94.978332500455508</v>
      </c>
    </row>
    <row r="220" spans="1:8">
      <c r="A220" s="86" t="str">
        <v>A2_CHILDREN2B</v>
      </c>
      <c r="B220" s="239">
        <v>219</v>
      </c>
      <c r="C220" s="86" t="s">
        <v>608</v>
      </c>
      <c r="D220" s="241">
        <f>COUNTIF($C$1:$C220,C220)</f>
        <v>3</v>
      </c>
      <c r="E220" s="241" t="str">
        <f t="shared" si="23"/>
        <v>Children in household3</v>
      </c>
      <c r="F220" s="86" t="s">
        <v>611</v>
      </c>
      <c r="G220" s="242">
        <v>0.10397413793103451</v>
      </c>
      <c r="H220" s="245">
        <v>98.016846231744807</v>
      </c>
    </row>
    <row r="221" spans="1:8">
      <c r="A221" s="86" t="str">
        <v>A2_CHILDREN3</v>
      </c>
      <c r="B221" s="239">
        <v>220</v>
      </c>
      <c r="C221" s="86" t="s">
        <v>608</v>
      </c>
      <c r="D221" s="241">
        <f>COUNTIF($C$1:$C221,C221)</f>
        <v>4</v>
      </c>
      <c r="E221" s="241" t="str">
        <f t="shared" si="23"/>
        <v>Children in household4</v>
      </c>
      <c r="F221" s="86" t="s">
        <v>612</v>
      </c>
      <c r="G221" s="242">
        <v>3.4772988505747129E-2</v>
      </c>
      <c r="H221" s="245">
        <v>87.411488739627856</v>
      </c>
    </row>
    <row r="222" spans="1:8">
      <c r="A222" s="86" t="str">
        <v>A2_HHD1</v>
      </c>
      <c r="B222" s="239">
        <v>221</v>
      </c>
      <c r="C222" s="86" t="s">
        <v>613</v>
      </c>
      <c r="D222" s="241">
        <f>COUNTIF($C$1:$C222,C222)</f>
        <v>1</v>
      </c>
      <c r="E222" s="241" t="str">
        <f t="shared" si="23"/>
        <v>Household Size1</v>
      </c>
      <c r="F222" s="86" t="s">
        <v>614</v>
      </c>
      <c r="G222" s="242">
        <v>0.16293678160919539</v>
      </c>
      <c r="H222" s="245">
        <v>85.445975509281013</v>
      </c>
    </row>
    <row r="223" spans="1:8">
      <c r="A223" s="86" t="str">
        <v>A2_HHD2</v>
      </c>
      <c r="B223" s="239">
        <v>222</v>
      </c>
      <c r="C223" s="86" t="s">
        <v>613</v>
      </c>
      <c r="D223" s="241">
        <f>COUNTIF($C$1:$C223,C223)</f>
        <v>2</v>
      </c>
      <c r="E223" s="241" t="str">
        <f t="shared" si="23"/>
        <v>Household Size2</v>
      </c>
      <c r="F223" s="86" t="s">
        <v>615</v>
      </c>
      <c r="G223" s="242">
        <v>0.41097413793103443</v>
      </c>
      <c r="H223" s="245">
        <v>105.83082365485954</v>
      </c>
    </row>
    <row r="224" spans="1:8">
      <c r="A224" s="86" t="str">
        <v>A2_HHD5</v>
      </c>
      <c r="B224" s="239">
        <v>223</v>
      </c>
      <c r="C224" s="86" t="s">
        <v>613</v>
      </c>
      <c r="D224" s="241">
        <f>COUNTIF($C$1:$C224,C224)</f>
        <v>3</v>
      </c>
      <c r="E224" s="241" t="str">
        <f t="shared" si="23"/>
        <v>Household Size3</v>
      </c>
      <c r="F224" s="86" t="s">
        <v>616</v>
      </c>
      <c r="G224" s="242">
        <v>0.34829885057471266</v>
      </c>
      <c r="H224" s="245">
        <v>102.00181278370668</v>
      </c>
    </row>
    <row r="225" spans="1:8">
      <c r="A225" s="86" t="str">
        <v>A2_HHD6</v>
      </c>
      <c r="B225" s="239">
        <v>224</v>
      </c>
      <c r="C225" s="86" t="s">
        <v>613</v>
      </c>
      <c r="D225" s="241">
        <f>COUNTIF($C$1:$C225,C225)</f>
        <v>4</v>
      </c>
      <c r="E225" s="241" t="str">
        <f t="shared" si="23"/>
        <v>Household Size4</v>
      </c>
      <c r="F225" s="86" t="s">
        <v>617</v>
      </c>
      <c r="G225" s="242">
        <v>7.8135057471264369E-2</v>
      </c>
      <c r="H225" s="245">
        <v>98.048341665323363</v>
      </c>
    </row>
    <row r="226" spans="1:8">
      <c r="A226" s="86" t="str">
        <v>rcd_jbnssec8_dv_101</v>
      </c>
      <c r="B226" s="239">
        <v>225</v>
      </c>
      <c r="C226" s="86" t="s">
        <v>620</v>
      </c>
      <c r="D226" s="241">
        <f>COUNTIF($C$1:$C226,C226)</f>
        <v>1</v>
      </c>
      <c r="E226" s="241" t="str">
        <f t="shared" si="23"/>
        <v>NS SEC (% of people in employment)1</v>
      </c>
      <c r="F226" s="86" t="s">
        <v>621</v>
      </c>
      <c r="G226" s="242">
        <v>0.15697701149425286</v>
      </c>
      <c r="H226" s="245">
        <v>120.09928594913519</v>
      </c>
    </row>
    <row r="227" spans="1:8">
      <c r="A227" s="86" t="str">
        <v>rcd_jbnssec8_dv_102</v>
      </c>
      <c r="B227" s="239">
        <v>226</v>
      </c>
      <c r="C227" s="86" t="s">
        <v>620</v>
      </c>
      <c r="D227" s="241">
        <f>COUNTIF($C$1:$C227,C227)</f>
        <v>2</v>
      </c>
      <c r="E227" s="241" t="str">
        <f t="shared" si="23"/>
        <v>NS SEC (% of people in employment)2</v>
      </c>
      <c r="F227" s="86" t="s">
        <v>623</v>
      </c>
      <c r="G227" s="242">
        <v>0.31473275862068967</v>
      </c>
      <c r="H227" s="245">
        <v>108.95491126241244</v>
      </c>
    </row>
    <row r="228" spans="1:8">
      <c r="A228" s="86" t="str">
        <v>rcd_jbnssec8_dv_103</v>
      </c>
      <c r="B228" s="239">
        <v>227</v>
      </c>
      <c r="C228" s="86" t="s">
        <v>620</v>
      </c>
      <c r="D228" s="241">
        <f>COUNTIF($C$1:$C228,C228)</f>
        <v>3</v>
      </c>
      <c r="E228" s="241" t="str">
        <f t="shared" si="23"/>
        <v>NS SEC (% of people in employment)3</v>
      </c>
      <c r="F228" s="86" t="s">
        <v>625</v>
      </c>
      <c r="G228" s="242">
        <v>0.13046839080459771</v>
      </c>
      <c r="H228" s="245">
        <v>98.29109019837955</v>
      </c>
    </row>
    <row r="229" spans="1:8">
      <c r="A229" s="86" t="str">
        <v>rcd_jbnssec8_dv_104</v>
      </c>
      <c r="B229" s="239">
        <v>228</v>
      </c>
      <c r="C229" s="86" t="s">
        <v>620</v>
      </c>
      <c r="D229" s="241">
        <f>COUNTIF($C$1:$C229,C229)</f>
        <v>4</v>
      </c>
      <c r="E229" s="241" t="str">
        <f t="shared" si="23"/>
        <v>NS SEC (% of people in employment)4</v>
      </c>
      <c r="F229" s="86" t="s">
        <v>627</v>
      </c>
      <c r="G229" s="242">
        <v>0.11116954022988505</v>
      </c>
      <c r="H229" s="245">
        <v>108.35656883821827</v>
      </c>
    </row>
    <row r="230" spans="1:8">
      <c r="A230" s="86" t="str">
        <v>rcd_jbnssec8_dv_105</v>
      </c>
      <c r="B230" s="239">
        <v>229</v>
      </c>
      <c r="C230" s="86" t="s">
        <v>620</v>
      </c>
      <c r="D230" s="241">
        <f>COUNTIF($C$1:$C230,C230)</f>
        <v>5</v>
      </c>
      <c r="E230" s="241" t="str">
        <f t="shared" si="23"/>
        <v>NS SEC (% of people in employment)5</v>
      </c>
      <c r="F230" s="86" t="s">
        <v>629</v>
      </c>
      <c r="G230" s="242">
        <v>5.9491379310344823E-2</v>
      </c>
      <c r="H230" s="245">
        <v>88.782391808719012</v>
      </c>
    </row>
    <row r="231" spans="1:8">
      <c r="A231" s="86" t="str">
        <v>rcd_jbnssec8_dv_106</v>
      </c>
      <c r="B231" s="239">
        <v>230</v>
      </c>
      <c r="C231" s="86" t="s">
        <v>620</v>
      </c>
      <c r="D231" s="241">
        <f>COUNTIF($C$1:$C231,C231)</f>
        <v>6</v>
      </c>
      <c r="E231" s="241" t="str">
        <f t="shared" si="23"/>
        <v>NS SEC (% of people in employment)6</v>
      </c>
      <c r="F231" s="86" t="s">
        <v>631</v>
      </c>
      <c r="G231" s="242">
        <v>0.14433908045977012</v>
      </c>
      <c r="H231" s="245">
        <v>81.167628330873683</v>
      </c>
    </row>
    <row r="232" spans="1:8">
      <c r="A232" s="86" t="str">
        <v>rcd_jbnssec8_dv_107</v>
      </c>
      <c r="B232" s="239">
        <v>231</v>
      </c>
      <c r="C232" s="86" t="s">
        <v>620</v>
      </c>
      <c r="D232" s="241">
        <f>COUNTIF($C$1:$C232,C232)</f>
        <v>7</v>
      </c>
      <c r="E232" s="241" t="str">
        <f t="shared" si="23"/>
        <v>NS SEC (% of people in employment)7</v>
      </c>
      <c r="F232" s="86" t="s">
        <v>633</v>
      </c>
      <c r="G232" s="242">
        <v>8.3048850574712632E-2</v>
      </c>
      <c r="H232" s="245">
        <v>82.694692849613119</v>
      </c>
    </row>
    <row r="233" spans="1:8">
      <c r="A233" s="86" t="str">
        <v>CLASS1</v>
      </c>
      <c r="B233" s="239">
        <v>232</v>
      </c>
      <c r="C233" s="86" t="s">
        <v>635</v>
      </c>
      <c r="D233" s="241">
        <f>COUNTIF($C$1:$C233,C233)</f>
        <v>1</v>
      </c>
      <c r="E233" s="241" t="str">
        <f t="shared" si="23"/>
        <v>Social Grade1</v>
      </c>
      <c r="F233" s="86" t="s">
        <v>636</v>
      </c>
      <c r="G233" s="242">
        <v>8.0132183908045981E-2</v>
      </c>
      <c r="H233" s="245">
        <v>143.04788951251189</v>
      </c>
    </row>
    <row r="234" spans="1:8">
      <c r="A234" s="86" t="str">
        <v>CLASS2</v>
      </c>
      <c r="B234" s="239">
        <v>233</v>
      </c>
      <c r="C234" s="86" t="s">
        <v>635</v>
      </c>
      <c r="D234" s="241">
        <f>COUNTIF($C$1:$C234,C234)</f>
        <v>2</v>
      </c>
      <c r="E234" s="241" t="str">
        <f t="shared" si="23"/>
        <v>Social Grade2</v>
      </c>
      <c r="F234" s="86" t="s">
        <v>638</v>
      </c>
      <c r="G234" s="242">
        <v>0.29727873563218393</v>
      </c>
      <c r="H234" s="245">
        <v>120.07731750428083</v>
      </c>
    </row>
    <row r="235" spans="1:8">
      <c r="A235" s="86" t="str">
        <v>CLASS3</v>
      </c>
      <c r="B235" s="239">
        <v>234</v>
      </c>
      <c r="C235" s="86" t="s">
        <v>635</v>
      </c>
      <c r="D235" s="241">
        <f>COUNTIF($C$1:$C235,C235)</f>
        <v>3</v>
      </c>
      <c r="E235" s="241" t="str">
        <f t="shared" si="23"/>
        <v>Social Grade3</v>
      </c>
      <c r="F235" s="86" t="s">
        <v>640</v>
      </c>
      <c r="G235" s="242">
        <v>0.27292528735632182</v>
      </c>
      <c r="H235" s="245">
        <v>100.05007408747637</v>
      </c>
    </row>
    <row r="236" spans="1:8">
      <c r="A236" s="86" t="str">
        <v>CLASS4</v>
      </c>
      <c r="B236" s="239">
        <v>235</v>
      </c>
      <c r="C236" s="86" t="s">
        <v>635</v>
      </c>
      <c r="D236" s="241">
        <f>COUNTIF($C$1:$C236,C236)</f>
        <v>4</v>
      </c>
      <c r="E236" s="241" t="str">
        <f t="shared" si="23"/>
        <v>Social Grade4</v>
      </c>
      <c r="F236" s="86" t="s">
        <v>642</v>
      </c>
      <c r="G236" s="242">
        <v>0.18629022988505745</v>
      </c>
      <c r="H236" s="245">
        <v>90.155225819702551</v>
      </c>
    </row>
    <row r="237" spans="1:8">
      <c r="A237" s="86" t="str">
        <v>CLASS5</v>
      </c>
      <c r="B237" s="239">
        <v>236</v>
      </c>
      <c r="C237" s="86" t="s">
        <v>635</v>
      </c>
      <c r="D237" s="241">
        <f>COUNTIF($C$1:$C237,C237)</f>
        <v>5</v>
      </c>
      <c r="E237" s="241" t="str">
        <f t="shared" si="23"/>
        <v>Social Grade5</v>
      </c>
      <c r="F237" s="86" t="s">
        <v>644</v>
      </c>
      <c r="G237" s="242">
        <v>9.4997126436781598E-2</v>
      </c>
      <c r="H237" s="245">
        <v>75.845843163056045</v>
      </c>
    </row>
    <row r="238" spans="1:8">
      <c r="A238" s="86" t="str">
        <v>CLASS6</v>
      </c>
      <c r="B238" s="239">
        <v>237</v>
      </c>
      <c r="C238" s="86" t="s">
        <v>635</v>
      </c>
      <c r="D238" s="241">
        <f>COUNTIF($C$1:$C238,C238)</f>
        <v>6</v>
      </c>
      <c r="E238" s="241" t="str">
        <f t="shared" si="23"/>
        <v>Social Grade6</v>
      </c>
      <c r="F238" s="86" t="s">
        <v>646</v>
      </c>
      <c r="G238" s="242">
        <v>6.8005747126436783E-2</v>
      </c>
      <c r="H238" s="245">
        <v>74.302787933771185</v>
      </c>
    </row>
    <row r="239" spans="1:8">
      <c r="A239" s="86" t="str">
        <v>OCCD2</v>
      </c>
      <c r="B239" s="239">
        <v>238</v>
      </c>
      <c r="C239" s="86" t="s">
        <v>648</v>
      </c>
      <c r="D239" s="241">
        <f>COUNTIF($C$1:$C239,C239)</f>
        <v>1</v>
      </c>
      <c r="E239" s="241" t="str">
        <f t="shared" si="23"/>
        <v>Occupation1</v>
      </c>
      <c r="F239" s="86" t="s">
        <v>649</v>
      </c>
      <c r="G239" s="242">
        <v>7.5247126436781608E-2</v>
      </c>
      <c r="H239" s="245">
        <v>117.54066800438436</v>
      </c>
    </row>
    <row r="240" spans="1:8">
      <c r="A240" s="86" t="str">
        <v>OCCD6</v>
      </c>
      <c r="B240" s="239">
        <v>239</v>
      </c>
      <c r="C240" s="86" t="s">
        <v>648</v>
      </c>
      <c r="D240" s="241">
        <f>COUNTIF($C$1:$C240,C240)</f>
        <v>2</v>
      </c>
      <c r="E240" s="241" t="str">
        <f t="shared" si="23"/>
        <v>Occupation2</v>
      </c>
      <c r="F240" s="86" t="s">
        <v>651</v>
      </c>
      <c r="G240" s="242">
        <v>0.22886206896551725</v>
      </c>
      <c r="H240" s="245">
        <v>107.46091478781501</v>
      </c>
    </row>
    <row r="241" spans="1:8">
      <c r="A241" s="86" t="str">
        <v>OCCD3</v>
      </c>
      <c r="B241" s="239">
        <v>240</v>
      </c>
      <c r="C241" s="86" t="s">
        <v>648</v>
      </c>
      <c r="D241" s="241">
        <f>COUNTIF($C$1:$C241,C241)</f>
        <v>3</v>
      </c>
      <c r="E241" s="241" t="str">
        <f t="shared" si="23"/>
        <v>Occupation3</v>
      </c>
      <c r="F241" s="86" t="s">
        <v>653</v>
      </c>
      <c r="G241" s="242">
        <v>0.147183908045977</v>
      </c>
      <c r="H241" s="245">
        <v>98.148109603589845</v>
      </c>
    </row>
    <row r="242" spans="1:8">
      <c r="A242" s="86" t="str">
        <v>OCCD5</v>
      </c>
      <c r="B242" s="239">
        <v>241</v>
      </c>
      <c r="C242" s="86" t="s">
        <v>648</v>
      </c>
      <c r="D242" s="241">
        <f>COUNTIF($C$1:$C242,C242)</f>
        <v>4</v>
      </c>
      <c r="E242" s="241" t="str">
        <f t="shared" si="23"/>
        <v>Occupation4</v>
      </c>
      <c r="F242" s="86" t="s">
        <v>655</v>
      </c>
      <c r="G242" s="242">
        <v>5.4686781609195399E-2</v>
      </c>
      <c r="H242" s="245">
        <v>99.729797570722639</v>
      </c>
    </row>
    <row r="243" spans="1:8">
      <c r="A243" s="86" t="str">
        <v>OCCD8</v>
      </c>
      <c r="B243" s="239">
        <v>242</v>
      </c>
      <c r="C243" s="86" t="s">
        <v>648</v>
      </c>
      <c r="D243" s="241">
        <f>COUNTIF($C$1:$C243,C243)</f>
        <v>5</v>
      </c>
      <c r="E243" s="241" t="str">
        <f t="shared" si="23"/>
        <v>Occupation5</v>
      </c>
      <c r="F243" s="86" t="s">
        <v>657</v>
      </c>
      <c r="G243" s="242">
        <v>0.15837931034482758</v>
      </c>
      <c r="H243" s="245">
        <v>104.37093779250233</v>
      </c>
    </row>
    <row r="244" spans="1:8">
      <c r="A244" s="86" t="str">
        <v>OCCD9</v>
      </c>
      <c r="B244" s="239">
        <v>243</v>
      </c>
      <c r="C244" s="86" t="s">
        <v>648</v>
      </c>
      <c r="D244" s="241">
        <f>COUNTIF($C$1:$C244,C244)</f>
        <v>6</v>
      </c>
      <c r="E244" s="241" t="str">
        <f t="shared" si="23"/>
        <v>Occupation6</v>
      </c>
      <c r="F244" s="86" t="s">
        <v>659</v>
      </c>
      <c r="G244" s="242">
        <v>8.3000000000000004E-2</v>
      </c>
      <c r="H244" s="245">
        <v>111.28802197194992</v>
      </c>
    </row>
    <row r="245" spans="1:8">
      <c r="A245" s="86" t="str">
        <v>OCCD10</v>
      </c>
      <c r="B245" s="239">
        <v>244</v>
      </c>
      <c r="C245" s="86" t="s">
        <v>648</v>
      </c>
      <c r="D245" s="241">
        <f>COUNTIF($C$1:$C245,C245)</f>
        <v>7</v>
      </c>
      <c r="E245" s="241" t="str">
        <f t="shared" si="23"/>
        <v>Occupation7</v>
      </c>
      <c r="F245" s="86" t="s">
        <v>661</v>
      </c>
      <c r="G245" s="242">
        <v>7.1876436781609196E-2</v>
      </c>
      <c r="H245" s="245">
        <v>85.314739341074215</v>
      </c>
    </row>
    <row r="246" spans="1:8">
      <c r="A246" s="86" t="str">
        <v>OCCD11</v>
      </c>
      <c r="B246" s="239">
        <v>245</v>
      </c>
      <c r="C246" s="86" t="s">
        <v>648</v>
      </c>
      <c r="D246" s="241">
        <f>COUNTIF($C$1:$C246,C246)</f>
        <v>8</v>
      </c>
      <c r="E246" s="241" t="str">
        <f t="shared" si="23"/>
        <v>Occupation8</v>
      </c>
      <c r="F246" s="86" t="s">
        <v>663</v>
      </c>
      <c r="G246" s="242">
        <v>0.11390804597701151</v>
      </c>
      <c r="H246" s="245">
        <v>86.111984716016082</v>
      </c>
    </row>
    <row r="247" spans="1:8">
      <c r="A247" s="86" t="str">
        <v>OCCD12</v>
      </c>
      <c r="B247" s="239">
        <v>246</v>
      </c>
      <c r="C247" s="86" t="s">
        <v>648</v>
      </c>
      <c r="D247" s="241">
        <f>COUNTIF($C$1:$C247,C247)</f>
        <v>9</v>
      </c>
      <c r="E247" s="241" t="str">
        <f t="shared" si="23"/>
        <v>Occupation9</v>
      </c>
      <c r="F247" s="86" t="s">
        <v>665</v>
      </c>
      <c r="G247" s="242">
        <v>4.6387931034482757E-2</v>
      </c>
      <c r="H247" s="245">
        <v>95.859538673569062</v>
      </c>
    </row>
    <row r="248" spans="1:8">
      <c r="A248" s="86" t="str">
        <v>OCCD13</v>
      </c>
      <c r="B248" s="239">
        <v>247</v>
      </c>
      <c r="C248" s="86" t="s">
        <v>648</v>
      </c>
      <c r="D248" s="241">
        <f>COUNTIF($C$1:$C248,C248)</f>
        <v>10</v>
      </c>
      <c r="E248" s="241" t="str">
        <f t="shared" si="23"/>
        <v>Occupation10</v>
      </c>
      <c r="F248" s="86" t="s">
        <v>667</v>
      </c>
      <c r="G248" s="242">
        <v>2.0250000000000001E-2</v>
      </c>
      <c r="H248" s="245">
        <v>76.217057257973693</v>
      </c>
    </row>
    <row r="249" spans="1:8">
      <c r="A249" s="86" t="str">
        <v>rcd_qfhigh_101</v>
      </c>
      <c r="B249" s="239">
        <v>248</v>
      </c>
      <c r="C249" s="86" t="s">
        <v>670</v>
      </c>
      <c r="D249" s="241">
        <f>COUNTIF($C$1:$C249,C249)</f>
        <v>1</v>
      </c>
      <c r="E249" s="241" t="str">
        <f t="shared" si="23"/>
        <v>Highest Level of Qualifications (Adults)1</v>
      </c>
      <c r="F249" s="86" t="s">
        <v>671</v>
      </c>
      <c r="G249" s="242">
        <v>0.27578160919540229</v>
      </c>
      <c r="H249" s="245">
        <v>121.43660496988903</v>
      </c>
    </row>
    <row r="250" spans="1:8">
      <c r="A250" s="86" t="str">
        <v>rcd_qfhigh_102</v>
      </c>
      <c r="B250" s="239">
        <v>249</v>
      </c>
      <c r="C250" s="86" t="s">
        <v>670</v>
      </c>
      <c r="D250" s="241">
        <f>COUNTIF($C$1:$C250,C250)</f>
        <v>2</v>
      </c>
      <c r="E250" s="241" t="str">
        <f t="shared" si="23"/>
        <v>Highest Level of Qualifications (Adults)2</v>
      </c>
      <c r="F250" s="86" t="s">
        <v>673</v>
      </c>
      <c r="G250" s="242">
        <v>0.10447126436781609</v>
      </c>
      <c r="H250" s="245">
        <v>105.43441932627877</v>
      </c>
    </row>
    <row r="251" spans="1:8">
      <c r="A251" s="86" t="str">
        <v>rcd_qfhigh_103</v>
      </c>
      <c r="B251" s="239">
        <v>250</v>
      </c>
      <c r="C251" s="86" t="s">
        <v>670</v>
      </c>
      <c r="D251" s="241">
        <f>COUNTIF($C$1:$C251,C251)</f>
        <v>3</v>
      </c>
      <c r="E251" s="241" t="str">
        <f t="shared" si="23"/>
        <v>Highest Level of Qualifications (Adults)3</v>
      </c>
      <c r="F251" s="86" t="s">
        <v>675</v>
      </c>
      <c r="G251" s="242">
        <v>8.840804597701149E-2</v>
      </c>
      <c r="H251" s="245">
        <v>100.65976113947421</v>
      </c>
    </row>
    <row r="252" spans="1:8">
      <c r="A252" s="86" t="str">
        <v>rcd_qfhigh_104</v>
      </c>
      <c r="B252" s="239">
        <v>251</v>
      </c>
      <c r="C252" s="86" t="s">
        <v>670</v>
      </c>
      <c r="D252" s="241">
        <f>COUNTIF($C$1:$C252,C252)</f>
        <v>4</v>
      </c>
      <c r="E252" s="241" t="str">
        <f t="shared" si="23"/>
        <v>Highest Level of Qualifications (Adults)4</v>
      </c>
      <c r="F252" s="86" t="s">
        <v>677</v>
      </c>
      <c r="G252" s="242">
        <v>0.35129885057471261</v>
      </c>
      <c r="H252" s="245">
        <v>95.026511356725692</v>
      </c>
    </row>
    <row r="253" spans="1:8">
      <c r="A253" s="86" t="str">
        <v>rcd_qfhigh_105</v>
      </c>
      <c r="B253" s="239">
        <v>252</v>
      </c>
      <c r="C253" s="86" t="s">
        <v>670</v>
      </c>
      <c r="D253" s="241">
        <f>COUNTIF($C$1:$C253,C253)</f>
        <v>5</v>
      </c>
      <c r="E253" s="241" t="str">
        <f t="shared" si="23"/>
        <v>Highest Level of Qualifications (Adults)5</v>
      </c>
      <c r="F253" s="86" t="s">
        <v>679</v>
      </c>
      <c r="G253" s="242">
        <v>0.18025574712643677</v>
      </c>
      <c r="H253" s="245">
        <v>83.323064883549947</v>
      </c>
    </row>
    <row r="254" spans="1:8">
      <c r="A254" s="86" t="str">
        <v>Num_reading</v>
      </c>
      <c r="B254" s="239">
        <v>253</v>
      </c>
      <c r="C254" s="86" t="s">
        <v>681</v>
      </c>
      <c r="D254" s="241">
        <f>COUNTIF($C$1:$C254,C254)</f>
        <v>1</v>
      </c>
      <c r="E254" s="241" t="str">
        <f t="shared" si="23"/>
        <v>England: Pupils at the end of KS11</v>
      </c>
      <c r="F254" s="86" t="s">
        <v>682</v>
      </c>
      <c r="G254" s="242">
        <v>0.92740229885057468</v>
      </c>
      <c r="H254" s="245">
        <v>101.71335229487141</v>
      </c>
    </row>
    <row r="255" spans="1:8">
      <c r="A255" s="86" t="str">
        <v>Num_writing</v>
      </c>
      <c r="B255" s="239">
        <v>254</v>
      </c>
      <c r="C255" s="86" t="s">
        <v>681</v>
      </c>
      <c r="D255" s="241">
        <f>COUNTIF($C$1:$C255,C255)</f>
        <v>2</v>
      </c>
      <c r="E255" s="241" t="str">
        <f t="shared" si="23"/>
        <v>England: Pupils at the end of KS12</v>
      </c>
      <c r="F255" s="86" t="s">
        <v>684</v>
      </c>
      <c r="G255" s="242">
        <v>0.89355747126436791</v>
      </c>
      <c r="H255" s="245">
        <v>102.21792909557274</v>
      </c>
    </row>
    <row r="256" spans="1:8">
      <c r="A256" s="86" t="str">
        <v>Num_maths</v>
      </c>
      <c r="B256" s="239">
        <v>255</v>
      </c>
      <c r="C256" s="86" t="s">
        <v>681</v>
      </c>
      <c r="D256" s="241">
        <f>COUNTIF($C$1:$C256,C256)</f>
        <v>3</v>
      </c>
      <c r="E256" s="241" t="str">
        <f t="shared" si="23"/>
        <v>England: Pupils at the end of KS13</v>
      </c>
      <c r="F256" s="86" t="s">
        <v>686</v>
      </c>
      <c r="G256" s="242">
        <v>0.94930172413793079</v>
      </c>
      <c r="H256" s="245">
        <v>101.32958636824598</v>
      </c>
    </row>
    <row r="257" spans="1:8">
      <c r="A257" s="86" t="str">
        <v>Num_science</v>
      </c>
      <c r="B257" s="239">
        <v>256</v>
      </c>
      <c r="C257" s="86" t="s">
        <v>681</v>
      </c>
      <c r="D257" s="241">
        <f>COUNTIF($C$1:$C257,C257)</f>
        <v>4</v>
      </c>
      <c r="E257" s="241" t="str">
        <f t="shared" si="23"/>
        <v>England: Pupils at the end of KS14</v>
      </c>
      <c r="F257" s="86" t="s">
        <v>688</v>
      </c>
      <c r="G257" s="242">
        <v>0.94117241379310346</v>
      </c>
      <c r="H257" s="245">
        <v>101.86699987747845</v>
      </c>
    </row>
    <row r="258" spans="1:8">
      <c r="A258" s="86" t="str">
        <v>Num_All_Reading</v>
      </c>
      <c r="B258" s="239">
        <v>257</v>
      </c>
      <c r="C258" s="86" t="s">
        <v>690</v>
      </c>
      <c r="D258" s="241">
        <f>COUNTIF($C$1:$C258,C258)</f>
        <v>1</v>
      </c>
      <c r="E258" s="241" t="str">
        <f t="shared" si="23"/>
        <v>England: Pupils at the end of KS21</v>
      </c>
      <c r="F258" s="86" t="s">
        <v>682</v>
      </c>
      <c r="G258" s="242">
        <v>0.91883620689655188</v>
      </c>
      <c r="H258" s="245">
        <v>101.80618291905603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0.8799511494252874</v>
      </c>
      <c r="H259" s="245">
        <v>102.08915219223671</v>
      </c>
    </row>
    <row r="260" spans="1:8">
      <c r="A260" s="86" t="str">
        <v>Num_All_maths</v>
      </c>
      <c r="B260" s="239">
        <v>259</v>
      </c>
      <c r="C260" s="86" t="s">
        <v>690</v>
      </c>
      <c r="D260" s="241">
        <f>COUNTIF($C$1:$C260,C260)</f>
        <v>3</v>
      </c>
      <c r="E260" s="241" t="str">
        <f t="shared" si="24"/>
        <v>England: Pupils at the end of KS23</v>
      </c>
      <c r="F260" s="86" t="s">
        <v>686</v>
      </c>
      <c r="G260" s="242">
        <v>0.88473563218390816</v>
      </c>
      <c r="H260" s="245">
        <v>101.79576399217729</v>
      </c>
    </row>
    <row r="261" spans="1:8">
      <c r="A261" s="86" t="str">
        <v>Num_All_RWM</v>
      </c>
      <c r="B261" s="239">
        <v>260</v>
      </c>
      <c r="C261" s="86" t="s">
        <v>690</v>
      </c>
      <c r="D261" s="241">
        <f>COUNTIF($C$1:$C261,C261)</f>
        <v>4</v>
      </c>
      <c r="E261" s="241" t="str">
        <f t="shared" si="24"/>
        <v>England: Pupils at the end of KS24</v>
      </c>
      <c r="F261" s="86" t="s">
        <v>694</v>
      </c>
      <c r="G261" s="242">
        <v>0.81214942528735623</v>
      </c>
      <c r="H261" s="245">
        <v>102.82688178624424</v>
      </c>
    </row>
    <row r="262" spans="1:8">
      <c r="A262" s="86" t="str">
        <v>LEVEL2_all</v>
      </c>
      <c r="B262" s="239">
        <v>261</v>
      </c>
      <c r="C262" s="86" t="s">
        <v>696</v>
      </c>
      <c r="D262" s="241">
        <f>COUNTIF($C$1:$C262,C262)</f>
        <v>1</v>
      </c>
      <c r="E262" s="241" t="str">
        <f t="shared" si="24"/>
        <v>England: Pupils at the end of KS41</v>
      </c>
      <c r="F262" s="86" t="s">
        <v>697</v>
      </c>
      <c r="G262" s="242">
        <v>0.70734482758620687</v>
      </c>
      <c r="H262" s="245">
        <v>106.71377823694827</v>
      </c>
    </row>
    <row r="263" spans="1:8">
      <c r="A263" s="86" t="str">
        <v>LEVEL2_EM_all</v>
      </c>
      <c r="B263" s="239">
        <v>262</v>
      </c>
      <c r="C263" s="86" t="s">
        <v>696</v>
      </c>
      <c r="D263" s="241">
        <f>COUNTIF($C$1:$C263,C263)</f>
        <v>2</v>
      </c>
      <c r="E263" s="241" t="str">
        <f t="shared" si="24"/>
        <v>England: Pupils at the end of KS42</v>
      </c>
      <c r="F263" s="86" t="s">
        <v>699</v>
      </c>
      <c r="G263" s="242">
        <v>0.62216666666666653</v>
      </c>
      <c r="H263" s="245">
        <v>107.76061334340392</v>
      </c>
    </row>
    <row r="264" spans="1:8">
      <c r="A264" s="86" t="str">
        <v>NS4T5PAL5P</v>
      </c>
      <c r="B264" s="239">
        <v>263</v>
      </c>
      <c r="C264" s="86" t="s">
        <v>701</v>
      </c>
      <c r="D264" s="241">
        <f>COUNTIF($C$1:$C264,C264)</f>
        <v>1</v>
      </c>
      <c r="E264" s="241" t="str">
        <f t="shared" si="24"/>
        <v>Scotland: Pupils in the S4 cohort1</v>
      </c>
      <c r="F264" s="86" t="s">
        <v>702</v>
      </c>
      <c r="G264" s="242">
        <v>0.5072959770114942</v>
      </c>
      <c r="H264" s="245">
        <v>116.25080123353698</v>
      </c>
    </row>
    <row r="265" spans="1:8">
      <c r="A265" s="86" t="str">
        <v>NS5T3PAL6P</v>
      </c>
      <c r="B265" s="239">
        <v>264</v>
      </c>
      <c r="C265" s="86" t="s">
        <v>704</v>
      </c>
      <c r="D265" s="241">
        <f>COUNTIF($C$1:$C265,C265)</f>
        <v>1</v>
      </c>
      <c r="E265" s="241" t="str">
        <f t="shared" si="24"/>
        <v>Scotland: Pupils in the S5 cohort1</v>
      </c>
      <c r="F265" s="86" t="s">
        <v>705</v>
      </c>
      <c r="G265" s="242">
        <v>0.43616379310344827</v>
      </c>
      <c r="H265" s="245">
        <v>119.09063535533835</v>
      </c>
    </row>
    <row r="266" spans="1:8">
      <c r="A266" s="86" t="str">
        <v>NS5T5PAL6P</v>
      </c>
      <c r="B266" s="239">
        <v>265</v>
      </c>
      <c r="C266" s="86" t="s">
        <v>704</v>
      </c>
      <c r="D266" s="241">
        <f>COUNTIF($C$1:$C266,C266)</f>
        <v>2</v>
      </c>
      <c r="E266" s="241" t="str">
        <f t="shared" si="24"/>
        <v>Scotland: Pupils in the S5 cohort2</v>
      </c>
      <c r="F266" s="86" t="s">
        <v>707</v>
      </c>
      <c r="G266" s="242">
        <v>0.22930747126436785</v>
      </c>
      <c r="H266" s="245">
        <v>128.38645133507396</v>
      </c>
    </row>
    <row r="267" spans="1:8">
      <c r="A267" s="86" t="str">
        <v>rcd_worktrav_101</v>
      </c>
      <c r="B267" s="239">
        <v>266</v>
      </c>
      <c r="C267" s="86" t="s">
        <v>710</v>
      </c>
      <c r="D267" s="241">
        <f>COUNTIF($C$1:$C267,C267)</f>
        <v>1</v>
      </c>
      <c r="E267" s="241" t="str">
        <f t="shared" si="24"/>
        <v>Travel To Work (% of Workers)1</v>
      </c>
      <c r="F267" s="86" t="s">
        <v>711</v>
      </c>
      <c r="G267" s="242">
        <v>6.5568965517241368E-2</v>
      </c>
      <c r="H267" s="245">
        <v>99.82717448064156</v>
      </c>
    </row>
    <row r="268" spans="1:8">
      <c r="A268" s="86" t="str">
        <v>rcd_worktrav_102</v>
      </c>
      <c r="B268" s="239">
        <v>267</v>
      </c>
      <c r="C268" s="86" t="s">
        <v>710</v>
      </c>
      <c r="D268" s="241">
        <f>COUNTIF($C$1:$C268,C268)</f>
        <v>2</v>
      </c>
      <c r="E268" s="241" t="str">
        <f t="shared" si="24"/>
        <v>Travel To Work (% of Workers)2</v>
      </c>
      <c r="F268" s="86" t="s">
        <v>713</v>
      </c>
      <c r="G268" s="242">
        <v>0.6903275862068966</v>
      </c>
      <c r="H268" s="245">
        <v>103.72589454686081</v>
      </c>
    </row>
    <row r="269" spans="1:8">
      <c r="A269" s="86" t="str">
        <v>rcd_worktrav_103</v>
      </c>
      <c r="B269" s="239">
        <v>268</v>
      </c>
      <c r="C269" s="86" t="s">
        <v>710</v>
      </c>
      <c r="D269" s="241">
        <f>COUNTIF($C$1:$C269,C269)</f>
        <v>3</v>
      </c>
      <c r="E269" s="241" t="str">
        <f t="shared" si="24"/>
        <v>Travel To Work (% of Workers)3</v>
      </c>
      <c r="F269" s="86" t="s">
        <v>715</v>
      </c>
      <c r="G269" s="242">
        <v>4.4755747126436776E-2</v>
      </c>
      <c r="H269" s="245">
        <v>74.532679173830701</v>
      </c>
    </row>
    <row r="270" spans="1:8">
      <c r="A270" s="86" t="str">
        <v>rcd_worktrav_104</v>
      </c>
      <c r="B270" s="239">
        <v>269</v>
      </c>
      <c r="C270" s="86" t="s">
        <v>710</v>
      </c>
      <c r="D270" s="241">
        <f>COUNTIF($C$1:$C270,C270)</f>
        <v>4</v>
      </c>
      <c r="E270" s="241" t="str">
        <f t="shared" si="24"/>
        <v>Travel To Work (% of Workers)4</v>
      </c>
      <c r="F270" s="86" t="s">
        <v>717</v>
      </c>
      <c r="G270" s="242">
        <v>3.3094827586206903E-2</v>
      </c>
      <c r="H270" s="245">
        <v>97.512592060064023</v>
      </c>
    </row>
    <row r="271" spans="1:8">
      <c r="A271" s="86" t="str">
        <v>rcd_worktrav_105</v>
      </c>
      <c r="B271" s="239">
        <v>270</v>
      </c>
      <c r="C271" s="86" t="s">
        <v>710</v>
      </c>
      <c r="D271" s="241">
        <f>COUNTIF($C$1:$C271,C271)</f>
        <v>5</v>
      </c>
      <c r="E271" s="241" t="str">
        <f t="shared" si="24"/>
        <v>Travel To Work (% of Workers)5</v>
      </c>
      <c r="F271" s="86" t="s">
        <v>719</v>
      </c>
      <c r="G271" s="242">
        <v>9.8649425287356332E-2</v>
      </c>
      <c r="H271" s="245">
        <v>80.743438183076648</v>
      </c>
    </row>
    <row r="272" spans="1:8">
      <c r="A272" s="86" t="str">
        <v>rcd_worktrav_106</v>
      </c>
      <c r="B272" s="239">
        <v>271</v>
      </c>
      <c r="C272" s="86" t="s">
        <v>710</v>
      </c>
      <c r="D272" s="241">
        <f>COUNTIF($C$1:$C272,C272)</f>
        <v>6</v>
      </c>
      <c r="E272" s="241" t="str">
        <f t="shared" si="24"/>
        <v>Travel To Work (% of Workers)6</v>
      </c>
      <c r="F272" s="86" t="s">
        <v>721</v>
      </c>
      <c r="G272" s="242">
        <v>9.8103448275862065E-3</v>
      </c>
      <c r="H272" s="245">
        <v>99.16015771922909</v>
      </c>
    </row>
    <row r="273" spans="1:8">
      <c r="A273" s="86" t="str">
        <v>rcd_worktrav_107</v>
      </c>
      <c r="B273" s="239">
        <v>272</v>
      </c>
      <c r="C273" s="86" t="s">
        <v>710</v>
      </c>
      <c r="D273" s="241">
        <f>COUNTIF($C$1:$C273,C273)</f>
        <v>7</v>
      </c>
      <c r="E273" s="241" t="str">
        <f t="shared" si="24"/>
        <v>Travel To Work (% of Workers)7</v>
      </c>
      <c r="F273" s="86" t="s">
        <v>723</v>
      </c>
      <c r="G273" s="242">
        <v>5.7675287356321846E-2</v>
      </c>
      <c r="H273" s="245">
        <v>135.39895146842991</v>
      </c>
    </row>
    <row r="274" spans="1:8">
      <c r="A274" s="86" t="str">
        <v>car0</v>
      </c>
      <c r="B274" s="239">
        <v>273</v>
      </c>
      <c r="C274" s="86" t="s">
        <v>725</v>
      </c>
      <c r="D274" s="241">
        <f>COUNTIF($C$1:$C274,C274)</f>
        <v>1</v>
      </c>
      <c r="E274" s="241" t="str">
        <f t="shared" si="24"/>
        <v>Car Ownership1</v>
      </c>
      <c r="F274" s="86" t="s">
        <v>726</v>
      </c>
      <c r="G274" s="242">
        <v>0.11558908045977012</v>
      </c>
      <c r="H274" s="245">
        <v>62.068568105674657</v>
      </c>
    </row>
    <row r="275" spans="1:8">
      <c r="A275" s="86" t="str">
        <v>car1</v>
      </c>
      <c r="B275" s="239">
        <v>274</v>
      </c>
      <c r="C275" s="86" t="s">
        <v>725</v>
      </c>
      <c r="D275" s="241">
        <f>COUNTIF($C$1:$C275,C275)</f>
        <v>2</v>
      </c>
      <c r="E275" s="241" t="str">
        <f t="shared" si="24"/>
        <v>Car Ownership2</v>
      </c>
      <c r="F275" s="86" t="s">
        <v>728</v>
      </c>
      <c r="G275" s="242">
        <v>0.36920402298850574</v>
      </c>
      <c r="H275" s="245">
        <v>92.400730531388803</v>
      </c>
    </row>
    <row r="276" spans="1:8">
      <c r="A276" s="86" t="str">
        <v>car2</v>
      </c>
      <c r="B276" s="239">
        <v>275</v>
      </c>
      <c r="C276" s="86" t="s">
        <v>725</v>
      </c>
      <c r="D276" s="241">
        <f>COUNTIF($C$1:$C276,C276)</f>
        <v>3</v>
      </c>
      <c r="E276" s="241" t="str">
        <f t="shared" si="24"/>
        <v>Car Ownership3</v>
      </c>
      <c r="F276" s="86" t="s">
        <v>730</v>
      </c>
      <c r="G276" s="242">
        <v>0.38528735632183903</v>
      </c>
      <c r="H276" s="245">
        <v>120.04466535560113</v>
      </c>
    </row>
    <row r="277" spans="1:8">
      <c r="A277" s="86" t="str">
        <v>car3p</v>
      </c>
      <c r="B277" s="239">
        <v>276</v>
      </c>
      <c r="C277" s="86" t="s">
        <v>725</v>
      </c>
      <c r="D277" s="241">
        <f>COUNTIF($C$1:$C277,C277)</f>
        <v>4</v>
      </c>
      <c r="E277" s="241" t="str">
        <f t="shared" si="24"/>
        <v>Car Ownership4</v>
      </c>
      <c r="F277" s="86" t="s">
        <v>732</v>
      </c>
      <c r="G277" s="242">
        <v>0.1298735632183908</v>
      </c>
      <c r="H277" s="245">
        <v>139.36266429715141</v>
      </c>
    </row>
    <row r="278" spans="1:8">
      <c r="A278" s="86" t="str">
        <v>car1recent</v>
      </c>
      <c r="B278" s="239">
        <v>277</v>
      </c>
      <c r="C278" s="86" t="s">
        <v>725</v>
      </c>
      <c r="D278" s="241">
        <f>COUNTIF($C$1:$C278,C278)</f>
        <v>5</v>
      </c>
      <c r="E278" s="241" t="str">
        <f t="shared" si="24"/>
        <v>Car Ownership5</v>
      </c>
      <c r="F278" s="86" t="s">
        <v>734</v>
      </c>
      <c r="G278" s="242">
        <v>0.15542816091954026</v>
      </c>
      <c r="H278" s="245">
        <v>115.90997080713473</v>
      </c>
    </row>
    <row r="279" spans="1:8">
      <c r="A279" s="86" t="str">
        <v>car1co</v>
      </c>
      <c r="B279" s="239">
        <v>278</v>
      </c>
      <c r="C279" s="86" t="s">
        <v>736</v>
      </c>
      <c r="D279" s="241">
        <f>COUNTIF($C$1:$C279,C279)</f>
        <v>1</v>
      </c>
      <c r="E279" s="241" t="str">
        <f t="shared" si="24"/>
        <v>Main Car (% of car owners)1</v>
      </c>
      <c r="F279" s="86" t="s">
        <v>737</v>
      </c>
      <c r="G279" s="242">
        <v>1.7054597701149424E-2</v>
      </c>
      <c r="H279" s="245">
        <v>107.95928218338233</v>
      </c>
    </row>
    <row r="280" spans="1:8">
      <c r="A280" s="86" t="str">
        <v>car1priv</v>
      </c>
      <c r="B280" s="239">
        <v>279</v>
      </c>
      <c r="C280" s="86" t="s">
        <v>736</v>
      </c>
      <c r="D280" s="241">
        <f>COUNTIF($C$1:$C280,C280)</f>
        <v>2</v>
      </c>
      <c r="E280" s="241" t="str">
        <f t="shared" si="24"/>
        <v>Main Car (% of car owners)2</v>
      </c>
      <c r="F280" s="86" t="s">
        <v>739</v>
      </c>
      <c r="G280" s="242">
        <v>0.98294540229885052</v>
      </c>
      <c r="H280" s="245">
        <v>99.872247084815882</v>
      </c>
    </row>
    <row r="281" spans="1:8">
      <c r="A281" s="86" t="str">
        <v>carsaloon</v>
      </c>
      <c r="B281" s="239">
        <v>280</v>
      </c>
      <c r="C281" s="86" t="s">
        <v>736</v>
      </c>
      <c r="D281" s="241">
        <f>COUNTIF($C$1:$C281,C281)</f>
        <v>3</v>
      </c>
      <c r="E281" s="241" t="str">
        <f t="shared" si="24"/>
        <v>Main Car (% of car owners)3</v>
      </c>
      <c r="F281" s="86" t="s">
        <v>741</v>
      </c>
      <c r="G281" s="242">
        <v>0.17492816091954022</v>
      </c>
      <c r="H281" s="245">
        <v>97.19680453465547</v>
      </c>
    </row>
    <row r="282" spans="1:8">
      <c r="A282" s="86" t="str">
        <v>carhatchback</v>
      </c>
      <c r="B282" s="239">
        <v>281</v>
      </c>
      <c r="C282" s="86" t="s">
        <v>736</v>
      </c>
      <c r="D282" s="241">
        <f>COUNTIF($C$1:$C282,C282)</f>
        <v>4</v>
      </c>
      <c r="E282" s="241" t="str">
        <f t="shared" si="24"/>
        <v>Main Car (% of car owners)4</v>
      </c>
      <c r="F282" s="86" t="s">
        <v>743</v>
      </c>
      <c r="G282" s="242">
        <v>0.48676149425287363</v>
      </c>
      <c r="H282" s="245">
        <v>96.905482007456911</v>
      </c>
    </row>
    <row r="283" spans="1:8">
      <c r="A283" s="86" t="str">
        <v>carestate</v>
      </c>
      <c r="B283" s="239">
        <v>282</v>
      </c>
      <c r="C283" s="86" t="s">
        <v>736</v>
      </c>
      <c r="D283" s="241">
        <f>COUNTIF($C$1:$C283,C283)</f>
        <v>5</v>
      </c>
      <c r="E283" s="241" t="str">
        <f t="shared" si="24"/>
        <v>Main Car (% of car owners)5</v>
      </c>
      <c r="F283" s="86" t="s">
        <v>745</v>
      </c>
      <c r="G283" s="242">
        <v>7.6241379310344831E-2</v>
      </c>
      <c r="H283" s="245">
        <v>108.35542656187273</v>
      </c>
    </row>
    <row r="284" spans="1:8">
      <c r="A284" s="86" t="str">
        <v>carlux</v>
      </c>
      <c r="B284" s="239">
        <v>283</v>
      </c>
      <c r="C284" s="86" t="s">
        <v>736</v>
      </c>
      <c r="D284" s="241">
        <f>COUNTIF($C$1:$C284,C284)</f>
        <v>6</v>
      </c>
      <c r="E284" s="241" t="str">
        <f t="shared" si="24"/>
        <v>Main Car (% of car owners)6</v>
      </c>
      <c r="F284" s="86" t="s">
        <v>747</v>
      </c>
      <c r="G284" s="242">
        <v>7.8528735632183905E-2</v>
      </c>
      <c r="H284" s="245">
        <v>100.61892917951853</v>
      </c>
    </row>
    <row r="285" spans="1:8">
      <c r="A285" s="86" t="str">
        <v>carother</v>
      </c>
      <c r="B285" s="239">
        <v>284</v>
      </c>
      <c r="C285" s="86" t="s">
        <v>736</v>
      </c>
      <c r="D285" s="241">
        <f>COUNTIF($C$1:$C285,C285)</f>
        <v>7</v>
      </c>
      <c r="E285" s="241" t="str">
        <f t="shared" si="24"/>
        <v>Main Car (% of car owners)7</v>
      </c>
      <c r="F285" s="86" t="s">
        <v>749</v>
      </c>
      <c r="G285" s="242">
        <v>0.18354885057471268</v>
      </c>
      <c r="H285" s="245">
        <v>108.43613881071954</v>
      </c>
    </row>
    <row r="286" spans="1:8">
      <c r="A286" s="86" t="str">
        <v>car1btnew</v>
      </c>
      <c r="B286" s="239">
        <v>285</v>
      </c>
      <c r="C286" s="86" t="s">
        <v>736</v>
      </c>
      <c r="D286" s="241">
        <f>COUNTIF($C$1:$C286,C286)</f>
        <v>8</v>
      </c>
      <c r="E286" s="241" t="str">
        <f t="shared" si="24"/>
        <v>Main Car (% of car owners)8</v>
      </c>
      <c r="F286" s="86" t="s">
        <v>751</v>
      </c>
      <c r="G286" s="242">
        <v>0.4018793103448276</v>
      </c>
      <c r="H286" s="245">
        <v>107.60240422220868</v>
      </c>
    </row>
    <row r="287" spans="1:8">
      <c r="A287" s="86" t="str">
        <v>car1btused</v>
      </c>
      <c r="B287" s="239">
        <v>286</v>
      </c>
      <c r="C287" s="86" t="s">
        <v>736</v>
      </c>
      <c r="D287" s="241">
        <f>COUNTIF($C$1:$C287,C287)</f>
        <v>9</v>
      </c>
      <c r="E287" s="241" t="str">
        <f t="shared" si="24"/>
        <v>Main Car (% of car owners)9</v>
      </c>
      <c r="F287" s="86" t="s">
        <v>753</v>
      </c>
      <c r="G287" s="242">
        <v>0.5981206896551724</v>
      </c>
      <c r="H287" s="245">
        <v>95.467962855281812</v>
      </c>
    </row>
    <row r="288" spans="1:8">
      <c r="A288" s="86" t="str">
        <v>rcd_hhdyrinc_101</v>
      </c>
      <c r="B288" s="239">
        <v>287</v>
      </c>
      <c r="C288" s="86" t="s">
        <v>755</v>
      </c>
      <c r="D288" s="241">
        <f>COUNTIF($C$1:$C288,C288)</f>
        <v>1</v>
      </c>
      <c r="E288" s="241" t="str">
        <f t="shared" si="24"/>
        <v>Household Annual Income1</v>
      </c>
      <c r="F288" s="86" t="s">
        <v>756</v>
      </c>
      <c r="G288" s="242">
        <v>0.13234482758620689</v>
      </c>
      <c r="H288" s="245">
        <v>78.650755796159572</v>
      </c>
    </row>
    <row r="289" spans="1:8">
      <c r="A289" s="86" t="str">
        <v>rcd_hhdyrinc_102</v>
      </c>
      <c r="B289" s="239">
        <v>288</v>
      </c>
      <c r="C289" s="86" t="s">
        <v>755</v>
      </c>
      <c r="D289" s="241">
        <f>COUNTIF($C$1:$C289,C289)</f>
        <v>2</v>
      </c>
      <c r="E289" s="241" t="str">
        <f t="shared" si="24"/>
        <v>Household Annual Income2</v>
      </c>
      <c r="F289" s="86" t="s">
        <v>757</v>
      </c>
      <c r="G289" s="242">
        <v>0.28775574712643676</v>
      </c>
      <c r="H289" s="245">
        <v>91.335343802882818</v>
      </c>
    </row>
    <row r="290" spans="1:8">
      <c r="A290" s="86" t="str">
        <v>rcd_hhdyrinc_103</v>
      </c>
      <c r="B290" s="239">
        <v>289</v>
      </c>
      <c r="C290" s="86" t="s">
        <v>755</v>
      </c>
      <c r="D290" s="241">
        <f>COUNTIF($C$1:$C290,C290)</f>
        <v>3</v>
      </c>
      <c r="E290" s="241" t="str">
        <f t="shared" si="24"/>
        <v>Household Annual Income3</v>
      </c>
      <c r="F290" s="86" t="s">
        <v>758</v>
      </c>
      <c r="G290" s="242">
        <v>0.21439942528735628</v>
      </c>
      <c r="H290" s="245">
        <v>101.30485247063376</v>
      </c>
    </row>
    <row r="291" spans="1:8">
      <c r="A291" s="86" t="str">
        <v>rcd_hhdyrinc_104</v>
      </c>
      <c r="B291" s="239">
        <v>290</v>
      </c>
      <c r="C291" s="86" t="s">
        <v>755</v>
      </c>
      <c r="D291" s="241">
        <f>COUNTIF($C$1:$C291,C291)</f>
        <v>4</v>
      </c>
      <c r="E291" s="241" t="str">
        <f t="shared" si="24"/>
        <v>Household Annual Income4</v>
      </c>
      <c r="F291" s="86" t="s">
        <v>759</v>
      </c>
      <c r="G291" s="242">
        <v>0.14772988505747126</v>
      </c>
      <c r="H291" s="245">
        <v>105.74895206127437</v>
      </c>
    </row>
    <row r="292" spans="1:8">
      <c r="A292" s="86" t="str">
        <v>rcd_hhdyrinc_105</v>
      </c>
      <c r="B292" s="239">
        <v>291</v>
      </c>
      <c r="C292" s="86" t="s">
        <v>755</v>
      </c>
      <c r="D292" s="241">
        <f>COUNTIF($C$1:$C292,C292)</f>
        <v>5</v>
      </c>
      <c r="E292" s="241" t="str">
        <f t="shared" si="24"/>
        <v>Household Annual Income5</v>
      </c>
      <c r="F292" s="86" t="s">
        <v>760</v>
      </c>
      <c r="G292" s="242">
        <v>8.7908045977011504E-2</v>
      </c>
      <c r="H292" s="245">
        <v>120.28659528930967</v>
      </c>
    </row>
    <row r="293" spans="1:8">
      <c r="A293" s="86" t="str">
        <v>rcd_hhdyrinc_106</v>
      </c>
      <c r="B293" s="239">
        <v>292</v>
      </c>
      <c r="C293" s="86" t="s">
        <v>755</v>
      </c>
      <c r="D293" s="241">
        <f>COUNTIF($C$1:$C293,C293)</f>
        <v>6</v>
      </c>
      <c r="E293" s="241" t="str">
        <f t="shared" si="24"/>
        <v>Household Annual Income6</v>
      </c>
      <c r="F293" s="86" t="s">
        <v>761</v>
      </c>
      <c r="G293" s="242">
        <v>0.1297471264367816</v>
      </c>
      <c r="H293" s="245">
        <v>140.74852281633733</v>
      </c>
    </row>
    <row r="294" spans="1:8">
      <c r="A294" s="86" t="str">
        <v>incmean</v>
      </c>
      <c r="B294" s="239">
        <v>293</v>
      </c>
      <c r="C294" s="86" t="s">
        <v>755</v>
      </c>
      <c r="D294" s="241">
        <f>COUNTIF($C$1:$C294,C294)</f>
        <v>7</v>
      </c>
      <c r="E294" s="241" t="str">
        <f t="shared" si="24"/>
        <v>Household Annual Income7</v>
      </c>
      <c r="F294" s="86" t="s">
        <v>763</v>
      </c>
      <c r="G294" s="242">
        <v>493.72917727643687</v>
      </c>
      <c r="H294" s="245">
        <v>116.7168727637651</v>
      </c>
    </row>
    <row r="295" spans="1:8">
      <c r="A295" s="86" t="str">
        <v>benbase1</v>
      </c>
      <c r="B295" s="239">
        <v>294</v>
      </c>
      <c r="C295" s="86" t="s">
        <v>765</v>
      </c>
      <c r="D295" s="241">
        <f>COUNTIF($C$1:$C295,C295)</f>
        <v>1</v>
      </c>
      <c r="E295" s="241" t="str">
        <f t="shared" si="24"/>
        <v>Benefits1</v>
      </c>
      <c r="F295" s="86" t="s">
        <v>766</v>
      </c>
      <c r="G295" s="242">
        <v>1.33132183908046E-2</v>
      </c>
      <c r="H295" s="245">
        <v>67.146682065464233</v>
      </c>
    </row>
    <row r="296" spans="1:8">
      <c r="A296" s="86" t="str">
        <v>benbase2</v>
      </c>
      <c r="B296" s="239">
        <v>295</v>
      </c>
      <c r="C296" s="86" t="s">
        <v>765</v>
      </c>
      <c r="D296" s="241">
        <f>COUNTIF($C$1:$C296,C296)</f>
        <v>2</v>
      </c>
      <c r="E296" s="241" t="str">
        <f t="shared" si="24"/>
        <v>Benefits2</v>
      </c>
      <c r="F296" s="86" t="s">
        <v>768</v>
      </c>
      <c r="G296" s="242">
        <v>4.5862068965517241E-3</v>
      </c>
      <c r="H296" s="245">
        <v>62.940822401446269</v>
      </c>
    </row>
    <row r="297" spans="1:8">
      <c r="A297" s="86" t="str">
        <v>benbase3</v>
      </c>
      <c r="B297" s="239">
        <v>296</v>
      </c>
      <c r="C297" s="86" t="s">
        <v>765</v>
      </c>
      <c r="D297" s="241">
        <f>COUNTIF($C$1:$C297,C297)</f>
        <v>3</v>
      </c>
      <c r="E297" s="241" t="str">
        <f t="shared" si="24"/>
        <v>Benefits3</v>
      </c>
      <c r="F297" s="86" t="s">
        <v>770</v>
      </c>
      <c r="G297" s="242">
        <v>0.12857183908045977</v>
      </c>
      <c r="H297" s="245">
        <v>91.024849227985229</v>
      </c>
    </row>
    <row r="298" spans="1:8">
      <c r="A298" s="86" t="str">
        <v>benbase4</v>
      </c>
      <c r="B298" s="239">
        <v>297</v>
      </c>
      <c r="C298" s="86" t="s">
        <v>765</v>
      </c>
      <c r="D298" s="241">
        <f>COUNTIF($C$1:$C298,C298)</f>
        <v>4</v>
      </c>
      <c r="E298" s="241" t="str">
        <f t="shared" si="24"/>
        <v>Benefits4</v>
      </c>
      <c r="F298" s="86" t="s">
        <v>772</v>
      </c>
      <c r="G298" s="242">
        <v>1.5005747126436781E-2</v>
      </c>
      <c r="H298" s="245">
        <v>66.003713594990671</v>
      </c>
    </row>
    <row r="299" spans="1:8">
      <c r="A299" s="86" t="str">
        <v>finsit_savalot</v>
      </c>
      <c r="B299" s="239">
        <v>298</v>
      </c>
      <c r="C299" s="86" t="s">
        <v>774</v>
      </c>
      <c r="D299" s="241">
        <f>COUNTIF($C$1:$C299,C299)</f>
        <v>1</v>
      </c>
      <c r="E299" s="241" t="str">
        <f t="shared" si="24"/>
        <v>Financial Situation1</v>
      </c>
      <c r="F299" s="86" t="s">
        <v>775</v>
      </c>
      <c r="G299" s="242">
        <v>0.13184770114942529</v>
      </c>
      <c r="H299" s="245">
        <v>116.85633007241248</v>
      </c>
    </row>
    <row r="300" spans="1:8">
      <c r="A300" s="86" t="str">
        <v>finsit_savlittle</v>
      </c>
      <c r="B300" s="239">
        <v>299</v>
      </c>
      <c r="C300" s="86" t="s">
        <v>774</v>
      </c>
      <c r="D300" s="241">
        <f>COUNTIF($C$1:$C300,C300)</f>
        <v>2</v>
      </c>
      <c r="E300" s="241" t="str">
        <f t="shared" si="24"/>
        <v>Financial Situation2</v>
      </c>
      <c r="F300" s="86" t="s">
        <v>777</v>
      </c>
      <c r="G300" s="242">
        <v>0.54703735632183914</v>
      </c>
      <c r="H300" s="245">
        <v>102.76073855106713</v>
      </c>
    </row>
    <row r="301" spans="1:8">
      <c r="A301" s="86" t="str">
        <v>finsit_even</v>
      </c>
      <c r="B301" s="239">
        <v>300</v>
      </c>
      <c r="C301" s="86" t="s">
        <v>774</v>
      </c>
      <c r="D301" s="241">
        <f>COUNTIF($C$1:$C301,C301)</f>
        <v>3</v>
      </c>
      <c r="E301" s="241" t="str">
        <f t="shared" si="24"/>
        <v>Financial Situation3</v>
      </c>
      <c r="F301" s="86" t="s">
        <v>779</v>
      </c>
      <c r="G301" s="242">
        <v>0.2550316091954023</v>
      </c>
      <c r="H301" s="245">
        <v>87.775285731500787</v>
      </c>
    </row>
    <row r="302" spans="1:8">
      <c r="A302" s="86" t="str">
        <v>finsit_debt</v>
      </c>
      <c r="B302" s="239">
        <v>301</v>
      </c>
      <c r="C302" s="86" t="s">
        <v>774</v>
      </c>
      <c r="D302" s="241">
        <f>COUNTIF($C$1:$C302,C302)</f>
        <v>4</v>
      </c>
      <c r="E302" s="241" t="str">
        <f t="shared" si="24"/>
        <v>Financial Situation4</v>
      </c>
      <c r="F302" s="86" t="s">
        <v>781</v>
      </c>
      <c r="G302" s="242">
        <v>6.652298850574713E-2</v>
      </c>
      <c r="H302" s="245">
        <v>103.02300772002506</v>
      </c>
    </row>
    <row r="303" spans="1:8">
      <c r="A303" s="86" t="str">
        <v>smartband</v>
      </c>
      <c r="B303" s="239">
        <v>302</v>
      </c>
      <c r="C303" s="86" t="s">
        <v>783</v>
      </c>
      <c r="D303" s="241">
        <f>COUNTIF($C$1:$C303,C303)</f>
        <v>1</v>
      </c>
      <c r="E303" s="241" t="str">
        <f t="shared" si="24"/>
        <v>Contactless1</v>
      </c>
      <c r="F303" s="86" t="s">
        <v>784</v>
      </c>
      <c r="G303" s="242">
        <v>0.14509195402298852</v>
      </c>
      <c r="H303" s="245">
        <v>111.40963614043508</v>
      </c>
    </row>
    <row r="304" spans="1:8">
      <c r="A304" s="86" t="str">
        <v>cur_contless</v>
      </c>
      <c r="B304" s="239">
        <v>303</v>
      </c>
      <c r="C304" s="86" t="s">
        <v>783</v>
      </c>
      <c r="D304" s="241">
        <f>COUNTIF($C$1:$C304,C304)</f>
        <v>2</v>
      </c>
      <c r="E304" s="241" t="str">
        <f t="shared" si="24"/>
        <v>Contactless2</v>
      </c>
      <c r="F304" s="86" t="s">
        <v>786</v>
      </c>
      <c r="G304" s="242">
        <v>0.61491379310344829</v>
      </c>
      <c r="H304" s="245">
        <v>102.04462693323148</v>
      </c>
    </row>
    <row r="305" spans="1:8">
      <c r="A305" s="86" t="str">
        <v>CDS_1PLUS</v>
      </c>
      <c r="B305" s="239">
        <v>304</v>
      </c>
      <c r="C305" s="86" t="s">
        <v>788</v>
      </c>
      <c r="D305" s="241">
        <f>COUNTIF($C$1:$C305,C305)</f>
        <v>1</v>
      </c>
      <c r="E305" s="241" t="str">
        <f t="shared" si="24"/>
        <v>Credit Cards1</v>
      </c>
      <c r="F305" s="86" t="s">
        <v>789</v>
      </c>
      <c r="G305" s="242">
        <v>0.59493390804597701</v>
      </c>
      <c r="H305" s="245">
        <v>111.24069482728534</v>
      </c>
    </row>
    <row r="306" spans="1:8">
      <c r="A306" s="86" t="str">
        <v>CDS_2PLUS</v>
      </c>
      <c r="B306" s="239">
        <v>305</v>
      </c>
      <c r="C306" s="86" t="s">
        <v>788</v>
      </c>
      <c r="D306" s="241">
        <f>COUNTIF($C$1:$C306,C306)</f>
        <v>2</v>
      </c>
      <c r="E306" s="241" t="str">
        <f t="shared" si="24"/>
        <v>Credit Cards2</v>
      </c>
      <c r="F306" s="86" t="s">
        <v>791</v>
      </c>
      <c r="G306" s="242">
        <v>0.26376149425287354</v>
      </c>
      <c r="H306" s="245">
        <v>119.94169728467709</v>
      </c>
    </row>
    <row r="307" spans="1:8">
      <c r="A307" s="86" t="str">
        <v>CDS_SPE500PLUS</v>
      </c>
      <c r="B307" s="239">
        <v>306</v>
      </c>
      <c r="C307" s="86" t="s">
        <v>788</v>
      </c>
      <c r="D307" s="241">
        <f>COUNTIF($C$1:$C307,C307)</f>
        <v>3</v>
      </c>
      <c r="E307" s="241" t="str">
        <f t="shared" si="24"/>
        <v>Credit Cards3</v>
      </c>
      <c r="F307" s="86" t="s">
        <v>793</v>
      </c>
      <c r="G307" s="242">
        <v>0.18170977011494252</v>
      </c>
      <c r="H307" s="245">
        <v>130.0257804227976</v>
      </c>
    </row>
    <row r="308" spans="1:8">
      <c r="A308" s="86" t="str">
        <v>CDS_USE6T1M</v>
      </c>
      <c r="B308" s="239">
        <v>307</v>
      </c>
      <c r="C308" s="86" t="s">
        <v>788</v>
      </c>
      <c r="D308" s="241">
        <f>COUNTIF($C$1:$C308,C308)</f>
        <v>4</v>
      </c>
      <c r="E308" s="241" t="str">
        <f t="shared" si="24"/>
        <v>Credit Cards4</v>
      </c>
      <c r="F308" s="86" t="s">
        <v>795</v>
      </c>
      <c r="G308" s="242">
        <v>0.25991379310344831</v>
      </c>
      <c r="H308" s="245">
        <v>123.99874060540709</v>
      </c>
    </row>
    <row r="309" spans="1:8">
      <c r="A309" s="86" t="str">
        <v>CDS_REVOL</v>
      </c>
      <c r="B309" s="239">
        <v>308</v>
      </c>
      <c r="C309" s="86" t="s">
        <v>788</v>
      </c>
      <c r="D309" s="241">
        <f>COUNTIF($C$1:$C309,C309)</f>
        <v>5</v>
      </c>
      <c r="E309" s="241" t="str">
        <f t="shared" si="24"/>
        <v>Credit Cards5</v>
      </c>
      <c r="F309" s="86" t="s">
        <v>797</v>
      </c>
      <c r="G309" s="242">
        <v>8.107183908045977E-2</v>
      </c>
      <c r="H309" s="245">
        <v>99.353224827648134</v>
      </c>
    </row>
    <row r="310" spans="1:8">
      <c r="A310" s="86" t="str">
        <v>CDS_TRANS</v>
      </c>
      <c r="B310" s="239">
        <v>309</v>
      </c>
      <c r="C310" s="86" t="s">
        <v>788</v>
      </c>
      <c r="D310" s="241">
        <f>COUNTIF($C$1:$C310,C310)</f>
        <v>6</v>
      </c>
      <c r="E310" s="241" t="str">
        <f t="shared" si="24"/>
        <v>Credit Cards6</v>
      </c>
      <c r="F310" s="86" t="s">
        <v>799</v>
      </c>
      <c r="G310" s="242">
        <v>0.4549224137931035</v>
      </c>
      <c r="H310" s="245">
        <v>117.70215732544602</v>
      </c>
    </row>
    <row r="311" spans="1:8">
      <c r="A311" s="86" t="str">
        <v>ca_have</v>
      </c>
      <c r="B311" s="239">
        <v>310</v>
      </c>
      <c r="C311" s="86" t="s">
        <v>801</v>
      </c>
      <c r="D311" s="241">
        <f>COUNTIF($C$1:$C311,C311)</f>
        <v>1</v>
      </c>
      <c r="E311" s="241" t="str">
        <f t="shared" si="24"/>
        <v>Current account, Savings and Investments1</v>
      </c>
      <c r="F311" s="86" t="s">
        <v>802</v>
      </c>
      <c r="G311" s="242">
        <v>0.89952873563218394</v>
      </c>
      <c r="H311" s="245">
        <v>99.699011254435362</v>
      </c>
    </row>
    <row r="312" spans="1:8">
      <c r="A312" s="86" t="str">
        <v>sv_have</v>
      </c>
      <c r="B312" s="239">
        <v>311</v>
      </c>
      <c r="C312" s="86" t="s">
        <v>801</v>
      </c>
      <c r="D312" s="241">
        <f>COUNTIF($C$1:$C312,C312)</f>
        <v>2</v>
      </c>
      <c r="E312" s="241" t="str">
        <f t="shared" si="24"/>
        <v>Current account, Savings and Investments2</v>
      </c>
      <c r="F312" s="86" t="s">
        <v>804</v>
      </c>
      <c r="G312" s="242">
        <v>0.6252844827586207</v>
      </c>
      <c r="H312" s="245">
        <v>107.7434533298874</v>
      </c>
    </row>
    <row r="313" spans="1:8">
      <c r="A313" s="86" t="str">
        <v>unreg_have</v>
      </c>
      <c r="B313" s="239">
        <v>312</v>
      </c>
      <c r="C313" s="86" t="s">
        <v>801</v>
      </c>
      <c r="D313" s="241">
        <f>COUNTIF($C$1:$C313,C313)</f>
        <v>3</v>
      </c>
      <c r="E313" s="241" t="str">
        <f t="shared" si="24"/>
        <v>Current account, Savings and Investments3</v>
      </c>
      <c r="F313" s="86" t="s">
        <v>806</v>
      </c>
      <c r="G313" s="242">
        <v>0.8792729885057472</v>
      </c>
      <c r="H313" s="245">
        <v>102.81930064117975</v>
      </c>
    </row>
    <row r="314" spans="1:8">
      <c r="A314" s="86" t="str">
        <v>reg_have</v>
      </c>
      <c r="B314" s="239">
        <v>313</v>
      </c>
      <c r="C314" s="86" t="s">
        <v>801</v>
      </c>
      <c r="D314" s="241">
        <f>COUNTIF($C$1:$C314,C314)</f>
        <v>4</v>
      </c>
      <c r="E314" s="241" t="str">
        <f t="shared" si="24"/>
        <v>Current account, Savings and Investments4</v>
      </c>
      <c r="F314" s="86" t="s">
        <v>808</v>
      </c>
      <c r="G314" s="242">
        <v>0.64119540229885053</v>
      </c>
      <c r="H314" s="245">
        <v>103.43243266696973</v>
      </c>
    </row>
    <row r="315" spans="1:8">
      <c r="A315" s="86" t="str">
        <v>SAV_INSTANT</v>
      </c>
      <c r="B315" s="239">
        <v>314</v>
      </c>
      <c r="C315" s="86" t="s">
        <v>801</v>
      </c>
      <c r="D315" s="241">
        <f>COUNTIF($C$1:$C315,C315)</f>
        <v>5</v>
      </c>
      <c r="E315" s="241" t="str">
        <f t="shared" si="24"/>
        <v>Current account, Savings and Investments5</v>
      </c>
      <c r="F315" s="86" t="s">
        <v>810</v>
      </c>
      <c r="G315" s="242">
        <v>0.45820114942528728</v>
      </c>
      <c r="H315" s="245">
        <v>105.79549978986978</v>
      </c>
    </row>
    <row r="316" spans="1:8">
      <c r="A316" s="86" t="str">
        <v>SAV_CASHISA</v>
      </c>
      <c r="B316" s="239">
        <v>315</v>
      </c>
      <c r="C316" s="86" t="s">
        <v>801</v>
      </c>
      <c r="D316" s="241">
        <f>COUNTIF($C$1:$C316,C316)</f>
        <v>6</v>
      </c>
      <c r="E316" s="241" t="str">
        <f t="shared" si="24"/>
        <v>Current account, Savings and Investments6</v>
      </c>
      <c r="F316" s="86" t="s">
        <v>812</v>
      </c>
      <c r="G316" s="242">
        <v>0.29461781609195398</v>
      </c>
      <c r="H316" s="245">
        <v>106.62012284259559</v>
      </c>
    </row>
    <row r="317" spans="1:8">
      <c r="A317" s="86" t="str">
        <v>INV_SHARESISA</v>
      </c>
      <c r="B317" s="239">
        <v>316</v>
      </c>
      <c r="C317" s="86" t="s">
        <v>801</v>
      </c>
      <c r="D317" s="241">
        <f>COUNTIF($C$1:$C317,C317)</f>
        <v>7</v>
      </c>
      <c r="E317" s="241" t="str">
        <f t="shared" si="24"/>
        <v>Current account, Savings and Investments7</v>
      </c>
      <c r="F317" s="86" t="s">
        <v>814</v>
      </c>
      <c r="G317" s="242">
        <v>0.13667816091954021</v>
      </c>
      <c r="H317" s="245">
        <v>128.5884383870669</v>
      </c>
    </row>
    <row r="318" spans="1:8">
      <c r="A318" s="86" t="str">
        <v>INV_UNITTRUST</v>
      </c>
      <c r="B318" s="239">
        <v>317</v>
      </c>
      <c r="C318" s="86" t="s">
        <v>801</v>
      </c>
      <c r="D318" s="241">
        <f>COUNTIF($C$1:$C318,C318)</f>
        <v>8</v>
      </c>
      <c r="E318" s="241" t="str">
        <f t="shared" si="24"/>
        <v>Current account, Savings and Investments8</v>
      </c>
      <c r="F318" s="86" t="s">
        <v>816</v>
      </c>
      <c r="G318" s="242">
        <v>1.9962643678160918E-2</v>
      </c>
      <c r="H318" s="245">
        <v>141.37877138825633</v>
      </c>
    </row>
    <row r="319" spans="1:8">
      <c r="A319" s="86" t="str">
        <v>INV_SHARES</v>
      </c>
      <c r="B319" s="239">
        <v>318</v>
      </c>
      <c r="C319" s="86" t="s">
        <v>801</v>
      </c>
      <c r="D319" s="241">
        <f>COUNTIF($C$1:$C319,C319)</f>
        <v>9</v>
      </c>
      <c r="E319" s="241" t="str">
        <f t="shared" si="24"/>
        <v>Current account, Savings and Investments9</v>
      </c>
      <c r="F319" s="86" t="s">
        <v>818</v>
      </c>
      <c r="G319" s="242">
        <v>0.13045402298850575</v>
      </c>
      <c r="H319" s="245">
        <v>132.56262120284941</v>
      </c>
    </row>
    <row r="320" spans="1:8">
      <c r="A320" s="86" t="str">
        <v>INV_BONDS</v>
      </c>
      <c r="B320" s="239">
        <v>319</v>
      </c>
      <c r="C320" s="86" t="s">
        <v>801</v>
      </c>
      <c r="D320" s="241">
        <f>COUNTIF($C$1:$C320,C320)</f>
        <v>10</v>
      </c>
      <c r="E320" s="241" t="str">
        <f t="shared" si="24"/>
        <v>Current account, Savings and Investments10</v>
      </c>
      <c r="F320" s="86" t="s">
        <v>820</v>
      </c>
      <c r="G320" s="242">
        <v>3.3031609195402295E-2</v>
      </c>
      <c r="H320" s="245">
        <v>122.89266238634301</v>
      </c>
    </row>
    <row r="321" spans="1:8">
      <c r="A321" s="86" t="str">
        <v>SAV_NATSAV</v>
      </c>
      <c r="B321" s="239">
        <v>320</v>
      </c>
      <c r="C321" s="86" t="s">
        <v>801</v>
      </c>
      <c r="D321" s="241">
        <f>COUNTIF($C$1:$C321,C321)</f>
        <v>11</v>
      </c>
      <c r="E321" s="241" t="str">
        <f t="shared" si="24"/>
        <v>Current account, Savings and Investments11</v>
      </c>
      <c r="F321" s="86" t="s">
        <v>822</v>
      </c>
      <c r="G321" s="242">
        <v>0.23839367816091953</v>
      </c>
      <c r="H321" s="245">
        <v>123.06728394743433</v>
      </c>
    </row>
    <row r="322" spans="1:8">
      <c r="A322" s="86" t="str">
        <v>INV_ANY</v>
      </c>
      <c r="B322" s="239">
        <v>321</v>
      </c>
      <c r="C322" s="86" t="s">
        <v>801</v>
      </c>
      <c r="D322" s="241">
        <f>COUNTIF($C$1:$C322,C322)</f>
        <v>12</v>
      </c>
      <c r="E322" s="241" t="str">
        <f t="shared" si="24"/>
        <v>Current account, Savings and Investments12</v>
      </c>
      <c r="F322" s="86" t="s">
        <v>824</v>
      </c>
      <c r="G322" s="242">
        <v>0.26616666666666666</v>
      </c>
      <c r="H322" s="245">
        <v>125.16222154776023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9.1962643678160913E-2</v>
      </c>
      <c r="H323" s="245">
        <v>139.62124527960364</v>
      </c>
    </row>
    <row r="324" spans="1:8">
      <c r="A324" s="86" t="str">
        <v>SAV_VALA</v>
      </c>
      <c r="B324" s="239">
        <v>323</v>
      </c>
      <c r="C324" s="86" t="s">
        <v>801</v>
      </c>
      <c r="D324" s="241">
        <f>COUNTIF($C$1:$C324,C324)</f>
        <v>14</v>
      </c>
      <c r="E324" s="241" t="str">
        <f t="shared" si="25"/>
        <v>Current account, Savings and Investments14</v>
      </c>
      <c r="F324" s="86" t="s">
        <v>828</v>
      </c>
      <c r="G324" s="242">
        <v>0.12539367816091954</v>
      </c>
      <c r="H324" s="245">
        <v>95.280735790146764</v>
      </c>
    </row>
    <row r="325" spans="1:8">
      <c r="A325" s="86" t="str">
        <v>SAV_VAL3</v>
      </c>
      <c r="B325" s="239">
        <v>324</v>
      </c>
      <c r="C325" s="86" t="s">
        <v>801</v>
      </c>
      <c r="D325" s="241">
        <f>COUNTIF($C$1:$C325,C325)</f>
        <v>15</v>
      </c>
      <c r="E325" s="241" t="str">
        <f t="shared" si="25"/>
        <v>Current account, Savings and Investments15</v>
      </c>
      <c r="F325" s="86" t="s">
        <v>830</v>
      </c>
      <c r="G325" s="242">
        <v>0.10421551724137931</v>
      </c>
      <c r="H325" s="245">
        <v>98.590362085718155</v>
      </c>
    </row>
    <row r="326" spans="1:8">
      <c r="A326" s="86" t="str">
        <v>SAV_VAL4</v>
      </c>
      <c r="B326" s="239">
        <v>325</v>
      </c>
      <c r="C326" s="86" t="s">
        <v>801</v>
      </c>
      <c r="D326" s="241">
        <f>COUNTIF($C$1:$C326,C326)</f>
        <v>16</v>
      </c>
      <c r="E326" s="241" t="str">
        <f t="shared" si="25"/>
        <v>Current account, Savings and Investments16</v>
      </c>
      <c r="F326" s="86" t="s">
        <v>832</v>
      </c>
      <c r="G326" s="242">
        <v>0.13320402298850573</v>
      </c>
      <c r="H326" s="245">
        <v>104.26236507320166</v>
      </c>
    </row>
    <row r="327" spans="1:8">
      <c r="A327" s="86" t="str">
        <v>SAV_VALC</v>
      </c>
      <c r="B327" s="239">
        <v>326</v>
      </c>
      <c r="C327" s="86" t="s">
        <v>801</v>
      </c>
      <c r="D327" s="241">
        <f>COUNTIF($C$1:$C327,C327)</f>
        <v>17</v>
      </c>
      <c r="E327" s="241" t="str">
        <f t="shared" si="25"/>
        <v>Current account, Savings and Investments17</v>
      </c>
      <c r="F327" s="86" t="s">
        <v>834</v>
      </c>
      <c r="G327" s="242">
        <v>0.26235919540229879</v>
      </c>
      <c r="H327" s="245">
        <v>121.9398540629596</v>
      </c>
    </row>
    <row r="328" spans="1:8">
      <c r="A328" s="86" t="str">
        <v>LOA_HAS</v>
      </c>
      <c r="B328" s="239">
        <v>327</v>
      </c>
      <c r="C328" s="86" t="s">
        <v>836</v>
      </c>
      <c r="D328" s="241">
        <f>COUNTIF($C$1:$C328,C328)</f>
        <v>1</v>
      </c>
      <c r="E328" s="241" t="str">
        <f t="shared" si="25"/>
        <v>Loans1</v>
      </c>
      <c r="F328" s="86" t="s">
        <v>837</v>
      </c>
      <c r="G328" s="242">
        <v>0.12822413793103449</v>
      </c>
      <c r="H328" s="245">
        <v>103.91970140555419</v>
      </c>
    </row>
    <row r="329" spans="1:8">
      <c r="A329" s="86" t="str">
        <v>LOA_UNS</v>
      </c>
      <c r="B329" s="239">
        <v>328</v>
      </c>
      <c r="C329" s="86" t="s">
        <v>836</v>
      </c>
      <c r="D329" s="241">
        <f>COUNTIF($C$1:$C329,C329)</f>
        <v>2</v>
      </c>
      <c r="E329" s="241" t="str">
        <f t="shared" si="25"/>
        <v>Loans2</v>
      </c>
      <c r="F329" s="86" t="s">
        <v>839</v>
      </c>
      <c r="G329" s="242">
        <v>6.6830459770114939E-2</v>
      </c>
      <c r="H329" s="245">
        <v>100.20293971853467</v>
      </c>
    </row>
    <row r="330" spans="1:8">
      <c r="A330" s="86" t="str">
        <v>LOA_2PLUS</v>
      </c>
      <c r="B330" s="239">
        <v>329</v>
      </c>
      <c r="C330" s="86" t="s">
        <v>836</v>
      </c>
      <c r="D330" s="241">
        <f>COUNTIF($C$1:$C330,C330)</f>
        <v>3</v>
      </c>
      <c r="E330" s="241" t="str">
        <f t="shared" si="25"/>
        <v>Loans3</v>
      </c>
      <c r="F330" s="86" t="s">
        <v>841</v>
      </c>
      <c r="G330" s="242">
        <v>2.5767241379310347E-2</v>
      </c>
      <c r="H330" s="245">
        <v>102.89036255791871</v>
      </c>
    </row>
    <row r="331" spans="1:8">
      <c r="A331" s="86" t="str">
        <v>UNSECGT15K</v>
      </c>
      <c r="B331" s="239">
        <v>330</v>
      </c>
      <c r="C331" s="86" t="s">
        <v>836</v>
      </c>
      <c r="D331" s="241">
        <f>COUNTIF($C$1:$C331,C331)</f>
        <v>4</v>
      </c>
      <c r="E331" s="241" t="str">
        <f t="shared" si="25"/>
        <v>Loans4</v>
      </c>
      <c r="F331" s="86" t="s">
        <v>843</v>
      </c>
      <c r="G331" s="242">
        <v>1.3235632183908046E-2</v>
      </c>
      <c r="H331" s="245">
        <v>111.80664977888128</v>
      </c>
    </row>
    <row r="332" spans="1:8">
      <c r="A332" s="86" t="str">
        <v>PHLTH</v>
      </c>
      <c r="B332" s="239">
        <v>331</v>
      </c>
      <c r="C332" s="86" t="s">
        <v>845</v>
      </c>
      <c r="D332" s="241">
        <f>COUNTIF($C$1:$C332,C332)</f>
        <v>1</v>
      </c>
      <c r="E332" s="241" t="str">
        <f t="shared" si="25"/>
        <v>Insurance and Pensions1</v>
      </c>
      <c r="F332" s="86" t="s">
        <v>846</v>
      </c>
      <c r="G332" s="242">
        <v>5.0606321839080461E-2</v>
      </c>
      <c r="H332" s="245">
        <v>117.97301066693215</v>
      </c>
    </row>
    <row r="333" spans="1:8">
      <c r="A333" s="86" t="str">
        <v>CHLTH</v>
      </c>
      <c r="B333" s="239">
        <v>332</v>
      </c>
      <c r="C333" s="86" t="s">
        <v>845</v>
      </c>
      <c r="D333" s="241">
        <f>COUNTIF($C$1:$C333,C333)</f>
        <v>2</v>
      </c>
      <c r="E333" s="241" t="str">
        <f t="shared" si="25"/>
        <v>Insurance and Pensions2</v>
      </c>
      <c r="F333" s="86" t="s">
        <v>848</v>
      </c>
      <c r="G333" s="242">
        <v>5.197988505747126E-2</v>
      </c>
      <c r="H333" s="245">
        <v>121.76086091506917</v>
      </c>
    </row>
    <row r="334" spans="1:8">
      <c r="A334" s="86" t="str">
        <v>LIF_ASSUR</v>
      </c>
      <c r="B334" s="239">
        <v>333</v>
      </c>
      <c r="C334" s="86" t="s">
        <v>845</v>
      </c>
      <c r="D334" s="241">
        <f>COUNTIF($C$1:$C334,C334)</f>
        <v>3</v>
      </c>
      <c r="E334" s="241" t="str">
        <f t="shared" si="25"/>
        <v>Insurance and Pensions3</v>
      </c>
      <c r="F334" s="86" t="s">
        <v>850</v>
      </c>
      <c r="G334" s="242">
        <v>0.3495344827586207</v>
      </c>
      <c r="H334" s="245">
        <v>102.61360113022484</v>
      </c>
    </row>
    <row r="335" spans="1:8">
      <c r="A335" s="86" t="str">
        <v>LIF_PROTECT</v>
      </c>
      <c r="B335" s="239">
        <v>334</v>
      </c>
      <c r="C335" s="86" t="s">
        <v>845</v>
      </c>
      <c r="D335" s="241">
        <f>COUNTIF($C$1:$C335,C335)</f>
        <v>4</v>
      </c>
      <c r="E335" s="241" t="str">
        <f t="shared" si="25"/>
        <v>Insurance and Pensions4</v>
      </c>
      <c r="F335" s="86" t="s">
        <v>852</v>
      </c>
      <c r="G335" s="242">
        <v>0.24035344827586208</v>
      </c>
      <c r="H335" s="245">
        <v>100.46728906484998</v>
      </c>
    </row>
    <row r="336" spans="1:8">
      <c r="A336" s="86" t="str">
        <v>PEN_CO</v>
      </c>
      <c r="B336" s="239">
        <v>335</v>
      </c>
      <c r="C336" s="86" t="s">
        <v>845</v>
      </c>
      <c r="D336" s="241">
        <f>COUNTIF($C$1:$C336,C336)</f>
        <v>5</v>
      </c>
      <c r="E336" s="241" t="str">
        <f t="shared" si="25"/>
        <v>Insurance and Pensions5</v>
      </c>
      <c r="F336" s="86" t="s">
        <v>854</v>
      </c>
      <c r="G336" s="242">
        <v>0.33316091954022992</v>
      </c>
      <c r="H336" s="245">
        <v>98.395670831540158</v>
      </c>
    </row>
    <row r="337" spans="1:8">
      <c r="A337" s="86" t="str">
        <v>PEN_PERS</v>
      </c>
      <c r="B337" s="239">
        <v>336</v>
      </c>
      <c r="C337" s="86" t="s">
        <v>845</v>
      </c>
      <c r="D337" s="241">
        <f>COUNTIF($C$1:$C337,C337)</f>
        <v>6</v>
      </c>
      <c r="E337" s="241" t="str">
        <f t="shared" si="25"/>
        <v>Insurance and Pensions6</v>
      </c>
      <c r="F337" s="86" t="s">
        <v>856</v>
      </c>
      <c r="G337" s="242">
        <v>6.7591954022988496E-2</v>
      </c>
      <c r="H337" s="245">
        <v>110.02040737532424</v>
      </c>
    </row>
    <row r="338" spans="1:8">
      <c r="A338" s="86" t="str">
        <v>PEN_OTHER</v>
      </c>
      <c r="B338" s="239">
        <v>337</v>
      </c>
      <c r="C338" s="86" t="s">
        <v>845</v>
      </c>
      <c r="D338" s="241">
        <f>COUNTIF($C$1:$C338,C338)</f>
        <v>7</v>
      </c>
      <c r="E338" s="241" t="str">
        <f t="shared" si="25"/>
        <v>Insurance and Pensions7</v>
      </c>
      <c r="F338" s="86" t="s">
        <v>858</v>
      </c>
      <c r="G338" s="242">
        <v>0.20316379310344829</v>
      </c>
      <c r="H338" s="245">
        <v>109.73013718556766</v>
      </c>
    </row>
    <row r="339" spans="1:8">
      <c r="A339" s="86" t="str">
        <v>banktool</v>
      </c>
      <c r="B339" s="239">
        <v>338</v>
      </c>
      <c r="C339" s="86" t="s">
        <v>860</v>
      </c>
      <c r="D339" s="241">
        <f>COUNTIF($C$1:$C339,C339)</f>
        <v>1</v>
      </c>
      <c r="E339" s="241" t="str">
        <f t="shared" si="25"/>
        <v>FinTech1</v>
      </c>
      <c r="F339" s="86" t="s">
        <v>861</v>
      </c>
      <c r="G339" s="242">
        <v>5.6198275862068964E-2</v>
      </c>
      <c r="H339" s="245">
        <v>102.64363694099512</v>
      </c>
    </row>
    <row r="340" spans="1:8">
      <c r="A340" s="86" t="str">
        <v>mmgttool</v>
      </c>
      <c r="B340" s="239">
        <v>339</v>
      </c>
      <c r="C340" s="86" t="s">
        <v>860</v>
      </c>
      <c r="D340" s="241">
        <f>COUNTIF($C$1:$C340,C340)</f>
        <v>2</v>
      </c>
      <c r="E340" s="241" t="str">
        <f t="shared" si="25"/>
        <v>FinTech2</v>
      </c>
      <c r="F340" s="86" t="s">
        <v>863</v>
      </c>
      <c r="G340" s="242">
        <v>4.6390804597701153E-2</v>
      </c>
      <c r="H340" s="245">
        <v>100.07599085540708</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0.37618103448275864</v>
      </c>
      <c r="H341" s="245">
        <v>97.136177820885536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0.3988045977011494</v>
      </c>
      <c r="H342" s="245">
        <v>102.93012161351325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0.11858620689655168</v>
      </c>
      <c r="H343" s="245">
        <v>100.40859029422251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4.9727011494252869E-2</v>
      </c>
      <c r="H344" s="245">
        <v>98.015681156427775</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5.7048850574712637E-2</v>
      </c>
      <c r="H345" s="245">
        <v>101.068207185671</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0.13483045977011493</v>
      </c>
      <c r="H346" s="245">
        <v>94.129222275173291</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0.3931005747126437</v>
      </c>
      <c r="H347" s="245">
        <v>102.11566250435729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0.22020689655172415</v>
      </c>
      <c r="H348" s="245">
        <v>104.65708836552976</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7.5522988505747124E-2</v>
      </c>
      <c r="H349" s="245">
        <v>89.880957749873915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0.17615229885057471</v>
      </c>
      <c r="H350" s="245">
        <v>99.439950591962912</v>
      </c>
    </row>
    <row r="351" spans="1:8">
      <c r="A351" s="86" t="str">
        <v>reg_fac</v>
      </c>
      <c r="B351" s="239">
        <v>350</v>
      </c>
      <c r="C351" s="86" t="s">
        <v>883</v>
      </c>
      <c r="D351" s="241">
        <f>COUNTIF($C$1:$C351,C351)</f>
        <v>1</v>
      </c>
      <c r="E351" s="241" t="str">
        <f t="shared" si="25"/>
        <v>Arrange mortgage (% of all people with a mortgage)1</v>
      </c>
      <c r="F351" s="86" t="s">
        <v>867</v>
      </c>
      <c r="G351" s="242">
        <v>0.59070402298850577</v>
      </c>
      <c r="H351" s="245">
        <v>96.66256915949981</v>
      </c>
    </row>
    <row r="352" spans="1:8">
      <c r="A352" s="86" t="str">
        <v>reg_net</v>
      </c>
      <c r="B352" s="239">
        <v>351</v>
      </c>
      <c r="C352" s="86" t="s">
        <v>883</v>
      </c>
      <c r="D352" s="241">
        <f>COUNTIF($C$1:$C352,C352)</f>
        <v>2</v>
      </c>
      <c r="E352" s="241" t="str">
        <f t="shared" si="25"/>
        <v>Arrange mortgage (% of all people with a mortgage)2</v>
      </c>
      <c r="F352" s="86" t="s">
        <v>869</v>
      </c>
      <c r="G352" s="242">
        <v>0.11021839080459771</v>
      </c>
      <c r="H352" s="245">
        <v>107.56740393438503</v>
      </c>
    </row>
    <row r="353" spans="1:8">
      <c r="A353" s="86" t="str">
        <v>reg_pho</v>
      </c>
      <c r="B353" s="239">
        <v>352</v>
      </c>
      <c r="C353" s="86" t="s">
        <v>883</v>
      </c>
      <c r="D353" s="241">
        <f>COUNTIF($C$1:$C353,C353)</f>
        <v>3</v>
      </c>
      <c r="E353" s="241" t="str">
        <f t="shared" si="25"/>
        <v>Arrange mortgage (% of all people with a mortgage)3</v>
      </c>
      <c r="F353" s="86" t="s">
        <v>871</v>
      </c>
      <c r="G353" s="242">
        <v>0.2007385057471264</v>
      </c>
      <c r="H353" s="245">
        <v>107.10917355619809</v>
      </c>
    </row>
    <row r="354" spans="1:8">
      <c r="A354" s="86" t="str">
        <v>reg_pst</v>
      </c>
      <c r="B354" s="239">
        <v>353</v>
      </c>
      <c r="C354" s="86" t="s">
        <v>883</v>
      </c>
      <c r="D354" s="241">
        <f>COUNTIF($C$1:$C354,C354)</f>
        <v>4</v>
      </c>
      <c r="E354" s="241" t="str">
        <f t="shared" si="25"/>
        <v>Arrange mortgage (% of all people with a mortgage)4</v>
      </c>
      <c r="F354" s="86" t="s">
        <v>873</v>
      </c>
      <c r="G354" s="242">
        <v>5.8224137931034474E-2</v>
      </c>
      <c r="H354" s="245">
        <v>97.535709071267945</v>
      </c>
    </row>
    <row r="355" spans="1:8">
      <c r="A355" s="86" t="str">
        <v>reg_pcs</v>
      </c>
      <c r="B355" s="239">
        <v>354</v>
      </c>
      <c r="C355" s="86" t="s">
        <v>883</v>
      </c>
      <c r="D355" s="241">
        <f>COUNTIF($C$1:$C355,C355)</f>
        <v>5</v>
      </c>
      <c r="E355" s="241" t="str">
        <f t="shared" si="25"/>
        <v>Arrange mortgage (% of all people with a mortgage)5</v>
      </c>
      <c r="F355" s="86" t="s">
        <v>875</v>
      </c>
      <c r="G355" s="242">
        <v>9.4770114942528735E-3</v>
      </c>
      <c r="H355" s="245">
        <v>99.25946578234857</v>
      </c>
    </row>
    <row r="356" spans="1:8">
      <c r="A356" s="86" t="str">
        <v>reg_ifa</v>
      </c>
      <c r="B356" s="239">
        <v>355</v>
      </c>
      <c r="C356" s="86" t="s">
        <v>883</v>
      </c>
      <c r="D356" s="241">
        <f>COUNTIF($C$1:$C356,C356)</f>
        <v>6</v>
      </c>
      <c r="E356" s="241" t="str">
        <f t="shared" si="25"/>
        <v>Arrange mortgage (% of all people with a mortgage)6</v>
      </c>
      <c r="F356" s="86" t="s">
        <v>889</v>
      </c>
      <c r="G356" s="242">
        <v>3.0908045977011495E-2</v>
      </c>
      <c r="H356" s="245">
        <v>103.3981166160239</v>
      </c>
    </row>
    <row r="357" spans="1:8">
      <c r="A357" s="86" t="str">
        <v>manca_branch</v>
      </c>
      <c r="B357" s="239">
        <v>356</v>
      </c>
      <c r="C357" s="86" t="s">
        <v>891</v>
      </c>
      <c r="D357" s="241">
        <f>COUNTIF($C$1:$C357,C357)</f>
        <v>1</v>
      </c>
      <c r="E357" s="241" t="str">
        <f t="shared" si="25"/>
        <v>Manage current account1</v>
      </c>
      <c r="F357" s="86" t="s">
        <v>892</v>
      </c>
      <c r="G357" s="242">
        <v>0.56041666666666679</v>
      </c>
      <c r="H357" s="245">
        <v>97.591650606807605</v>
      </c>
    </row>
    <row r="358" spans="1:8">
      <c r="A358" s="86" t="str">
        <v>manca_net</v>
      </c>
      <c r="B358" s="239">
        <v>357</v>
      </c>
      <c r="C358" s="86" t="s">
        <v>891</v>
      </c>
      <c r="D358" s="241">
        <f>COUNTIF($C$1:$C358,C358)</f>
        <v>2</v>
      </c>
      <c r="E358" s="241" t="str">
        <f t="shared" si="25"/>
        <v>Manage current account2</v>
      </c>
      <c r="F358" s="86" t="s">
        <v>869</v>
      </c>
      <c r="G358" s="242">
        <v>0.62199137931034487</v>
      </c>
      <c r="H358" s="245">
        <v>105.75947369631247</v>
      </c>
    </row>
    <row r="359" spans="1:8">
      <c r="A359" s="86" t="str">
        <v>manca_mobnet</v>
      </c>
      <c r="B359" s="239">
        <v>358</v>
      </c>
      <c r="C359" s="86" t="s">
        <v>891</v>
      </c>
      <c r="D359" s="241">
        <f>COUNTIF($C$1:$C359,C359)</f>
        <v>3</v>
      </c>
      <c r="E359" s="241" t="str">
        <f t="shared" si="25"/>
        <v>Manage current account3</v>
      </c>
      <c r="F359" s="86" t="s">
        <v>895</v>
      </c>
      <c r="G359" s="242">
        <v>0.38009482758620688</v>
      </c>
      <c r="H359" s="245">
        <v>101.3603968518</v>
      </c>
    </row>
    <row r="360" spans="1:8">
      <c r="A360" s="86" t="str">
        <v>manca_fixnet</v>
      </c>
      <c r="B360" s="239">
        <v>359</v>
      </c>
      <c r="C360" s="86" t="s">
        <v>891</v>
      </c>
      <c r="D360" s="241">
        <f>COUNTIF($C$1:$C360,C360)</f>
        <v>4</v>
      </c>
      <c r="E360" s="241" t="str">
        <f t="shared" si="25"/>
        <v>Manage current account4</v>
      </c>
      <c r="F360" s="86" t="s">
        <v>897</v>
      </c>
      <c r="G360" s="242">
        <v>0.44769827586206901</v>
      </c>
      <c r="H360" s="245">
        <v>111.13648002930712</v>
      </c>
    </row>
    <row r="361" spans="1:8">
      <c r="A361" s="86" t="str">
        <v>manca_pho</v>
      </c>
      <c r="B361" s="239">
        <v>360</v>
      </c>
      <c r="C361" s="86" t="s">
        <v>891</v>
      </c>
      <c r="D361" s="241">
        <f>COUNTIF($C$1:$C361,C361)</f>
        <v>5</v>
      </c>
      <c r="E361" s="241" t="str">
        <f t="shared" si="25"/>
        <v>Manage current account5</v>
      </c>
      <c r="F361" s="86" t="s">
        <v>871</v>
      </c>
      <c r="G361" s="242">
        <v>7.1919540229885059E-2</v>
      </c>
      <c r="H361" s="245">
        <v>103.68651785068353</v>
      </c>
    </row>
    <row r="362" spans="1:8">
      <c r="A362" s="86" t="str">
        <v>manca_pst</v>
      </c>
      <c r="B362" s="239">
        <v>361</v>
      </c>
      <c r="C362" s="86" t="s">
        <v>891</v>
      </c>
      <c r="D362" s="241">
        <f>COUNTIF($C$1:$C362,C362)</f>
        <v>6</v>
      </c>
      <c r="E362" s="241" t="str">
        <f t="shared" si="25"/>
        <v>Manage current account6</v>
      </c>
      <c r="F362" s="86" t="s">
        <v>873</v>
      </c>
      <c r="G362" s="242">
        <v>0.24889367816091953</v>
      </c>
      <c r="H362" s="245">
        <v>97.792702367164978</v>
      </c>
    </row>
    <row r="363" spans="1:8">
      <c r="A363" s="86" t="str">
        <v>mansv_branch</v>
      </c>
      <c r="B363" s="239">
        <v>362</v>
      </c>
      <c r="C363" s="86" t="s">
        <v>901</v>
      </c>
      <c r="D363" s="241">
        <f>COUNTIF($C$1:$C363,C363)</f>
        <v>1</v>
      </c>
      <c r="E363" s="241" t="str">
        <f t="shared" si="25"/>
        <v>Manage savings account1</v>
      </c>
      <c r="F363" s="86" t="s">
        <v>892</v>
      </c>
      <c r="G363" s="242">
        <v>0.1778419540229885</v>
      </c>
      <c r="H363" s="245">
        <v>98.634813815784469</v>
      </c>
    </row>
    <row r="364" spans="1:8">
      <c r="A364" s="86" t="str">
        <v>mansv_net</v>
      </c>
      <c r="B364" s="239">
        <v>363</v>
      </c>
      <c r="C364" s="86" t="s">
        <v>901</v>
      </c>
      <c r="D364" s="241">
        <f>COUNTIF($C$1:$C364,C364)</f>
        <v>2</v>
      </c>
      <c r="E364" s="241" t="str">
        <f t="shared" si="25"/>
        <v>Manage savings account2</v>
      </c>
      <c r="F364" s="86" t="s">
        <v>869</v>
      </c>
      <c r="G364" s="242">
        <v>0.38368103448275864</v>
      </c>
      <c r="H364" s="245">
        <v>110.28784988050333</v>
      </c>
    </row>
    <row r="365" spans="1:8">
      <c r="A365" s="86" t="str">
        <v>mansv_mobnet</v>
      </c>
      <c r="B365" s="239">
        <v>364</v>
      </c>
      <c r="C365" s="86" t="s">
        <v>901</v>
      </c>
      <c r="D365" s="241">
        <f>COUNTIF($C$1:$C365,C365)</f>
        <v>3</v>
      </c>
      <c r="E365" s="241" t="str">
        <f t="shared" si="25"/>
        <v>Manage savings account3</v>
      </c>
      <c r="F365" s="86" t="s">
        <v>895</v>
      </c>
      <c r="G365" s="242">
        <v>0.20070977011494257</v>
      </c>
      <c r="H365" s="245">
        <v>104.53708652126734</v>
      </c>
    </row>
    <row r="366" spans="1:8">
      <c r="A366" s="86" t="str">
        <v>mansv_fixnet</v>
      </c>
      <c r="B366" s="239">
        <v>365</v>
      </c>
      <c r="C366" s="86" t="s">
        <v>901</v>
      </c>
      <c r="D366" s="241">
        <f>COUNTIF($C$1:$C366,C366)</f>
        <v>4</v>
      </c>
      <c r="E366" s="241" t="str">
        <f t="shared" si="25"/>
        <v>Manage savings account4</v>
      </c>
      <c r="F366" s="86" t="s">
        <v>897</v>
      </c>
      <c r="G366" s="242">
        <v>0.24524137931034481</v>
      </c>
      <c r="H366" s="245">
        <v>115.10533052092704</v>
      </c>
    </row>
    <row r="367" spans="1:8">
      <c r="A367" s="86" t="str">
        <v>mansv_pho</v>
      </c>
      <c r="B367" s="239">
        <v>366</v>
      </c>
      <c r="C367" s="86" t="s">
        <v>901</v>
      </c>
      <c r="D367" s="241">
        <f>COUNTIF($C$1:$C367,C367)</f>
        <v>5</v>
      </c>
      <c r="E367" s="241" t="str">
        <f t="shared" si="25"/>
        <v>Manage savings account5</v>
      </c>
      <c r="F367" s="86" t="s">
        <v>871</v>
      </c>
      <c r="G367" s="242">
        <v>8.2614942528735621E-2</v>
      </c>
      <c r="H367" s="245">
        <v>102.24468165055731</v>
      </c>
    </row>
    <row r="368" spans="1:8">
      <c r="A368" s="86" t="str">
        <v>mansv_pst</v>
      </c>
      <c r="B368" s="239">
        <v>367</v>
      </c>
      <c r="C368" s="86" t="s">
        <v>901</v>
      </c>
      <c r="D368" s="241">
        <f>COUNTIF($C$1:$C368,C368)</f>
        <v>6</v>
      </c>
      <c r="E368" s="241" t="str">
        <f t="shared" si="25"/>
        <v>Manage savings account6</v>
      </c>
      <c r="F368" s="86" t="s">
        <v>873</v>
      </c>
      <c r="G368" s="242">
        <v>0.11379022988505746</v>
      </c>
      <c r="H368" s="245">
        <v>105.80894888317493</v>
      </c>
    </row>
    <row r="369" spans="1:8">
      <c r="A369" s="86" t="str">
        <v>actmanca_branch</v>
      </c>
      <c r="B369" s="239">
        <v>368</v>
      </c>
      <c r="C369" s="86" t="s">
        <v>908</v>
      </c>
      <c r="D369" s="241">
        <f>COUNTIF($C$1:$C369,C369)</f>
        <v>1</v>
      </c>
      <c r="E369" s="241" t="str">
        <f t="shared" si="25"/>
        <v>Actively manage current account1</v>
      </c>
      <c r="F369" s="86" t="s">
        <v>892</v>
      </c>
      <c r="G369" s="242">
        <v>3.1465517241379311E-2</v>
      </c>
      <c r="H369" s="245">
        <v>94.504826151489752</v>
      </c>
    </row>
    <row r="370" spans="1:8">
      <c r="A370" s="86" t="str">
        <v>actmanca_net</v>
      </c>
      <c r="B370" s="239">
        <v>369</v>
      </c>
      <c r="C370" s="86" t="s">
        <v>908</v>
      </c>
      <c r="D370" s="241">
        <f>COUNTIF($C$1:$C370,C370)</f>
        <v>2</v>
      </c>
      <c r="E370" s="241" t="str">
        <f t="shared" si="25"/>
        <v>Actively manage current account2</v>
      </c>
      <c r="F370" s="86" t="s">
        <v>869</v>
      </c>
      <c r="G370" s="242">
        <v>0.39318103448275871</v>
      </c>
      <c r="H370" s="245">
        <v>105.60151243823404</v>
      </c>
    </row>
    <row r="371" spans="1:8">
      <c r="A371" s="86" t="str">
        <v>actmanca_mobnet</v>
      </c>
      <c r="B371" s="239">
        <v>370</v>
      </c>
      <c r="C371" s="86" t="s">
        <v>908</v>
      </c>
      <c r="D371" s="241">
        <f>COUNTIF($C$1:$C371,C371)</f>
        <v>3</v>
      </c>
      <c r="E371" s="241" t="str">
        <f t="shared" si="25"/>
        <v>Actively manage current account3</v>
      </c>
      <c r="F371" s="86" t="s">
        <v>895</v>
      </c>
      <c r="G371" s="242">
        <v>0.24817816091954026</v>
      </c>
      <c r="H371" s="245">
        <v>101.2719843211795</v>
      </c>
    </row>
    <row r="372" spans="1:8">
      <c r="A372" s="86" t="str">
        <v>actmanca_fixnet</v>
      </c>
      <c r="B372" s="239">
        <v>371</v>
      </c>
      <c r="C372" s="86" t="s">
        <v>908</v>
      </c>
      <c r="D372" s="241">
        <f>COUNTIF($C$1:$C372,C372)</f>
        <v>4</v>
      </c>
      <c r="E372" s="241" t="str">
        <f t="shared" si="25"/>
        <v>Actively manage current account4</v>
      </c>
      <c r="F372" s="86" t="s">
        <v>897</v>
      </c>
      <c r="G372" s="242">
        <v>0.17969827586206899</v>
      </c>
      <c r="H372" s="245">
        <v>111.91535824929572</v>
      </c>
    </row>
    <row r="373" spans="1:8">
      <c r="A373" s="86" t="str">
        <v>actmanca_pho</v>
      </c>
      <c r="B373" s="239">
        <v>372</v>
      </c>
      <c r="C373" s="86" t="s">
        <v>908</v>
      </c>
      <c r="D373" s="241">
        <f>COUNTIF($C$1:$C373,C373)</f>
        <v>5</v>
      </c>
      <c r="E373" s="241" t="str">
        <f t="shared" si="25"/>
        <v>Actively manage current account5</v>
      </c>
      <c r="F373" s="86" t="s">
        <v>871</v>
      </c>
      <c r="G373" s="242">
        <v>1.1758620689655174E-2</v>
      </c>
      <c r="H373" s="245">
        <v>97.947106344109486</v>
      </c>
    </row>
    <row r="374" spans="1:8">
      <c r="A374" s="86" t="str">
        <v>P600T</v>
      </c>
      <c r="B374" s="239">
        <v>373</v>
      </c>
      <c r="C374" s="86" t="s">
        <v>914</v>
      </c>
      <c r="D374" s="241">
        <f>COUNTIF($C$1:$C374,C374)</f>
        <v>1</v>
      </c>
      <c r="E374" s="241" t="str">
        <f t="shared" si="25"/>
        <v>Expenditure per adult per week1</v>
      </c>
      <c r="F374" s="86" t="s">
        <v>915</v>
      </c>
      <c r="G374" s="242">
        <v>5.733896551724138</v>
      </c>
      <c r="H374" s="245">
        <v>117.17264354414507</v>
      </c>
    </row>
    <row r="375" spans="1:8">
      <c r="A375" s="86" t="str">
        <v>P601T</v>
      </c>
      <c r="B375" s="239">
        <v>374</v>
      </c>
      <c r="C375" s="86" t="s">
        <v>914</v>
      </c>
      <c r="D375" s="241">
        <f>COUNTIF($C$1:$C375,C375)</f>
        <v>2</v>
      </c>
      <c r="E375" s="241" t="str">
        <f t="shared" si="25"/>
        <v>Expenditure per adult per week2</v>
      </c>
      <c r="F375" s="86" t="s">
        <v>917</v>
      </c>
      <c r="G375" s="242">
        <v>0.66820977011494243</v>
      </c>
      <c r="H375" s="245">
        <v>110.27820126067442</v>
      </c>
    </row>
    <row r="376" spans="1:8">
      <c r="A376" s="86" t="str">
        <v>ALC</v>
      </c>
      <c r="B376" s="239">
        <v>375</v>
      </c>
      <c r="C376" s="86" t="s">
        <v>914</v>
      </c>
      <c r="D376" s="241">
        <f>COUNTIF($C$1:$C376,C376)</f>
        <v>3</v>
      </c>
      <c r="E376" s="241" t="str">
        <f t="shared" si="25"/>
        <v>Expenditure per adult per week3</v>
      </c>
      <c r="F376" s="86" t="s">
        <v>919</v>
      </c>
      <c r="G376" s="242">
        <v>0.10558620689655172</v>
      </c>
      <c r="H376" s="245">
        <v>119.61257398691689</v>
      </c>
    </row>
    <row r="377" spans="1:8">
      <c r="A377" s="86" t="str">
        <v>TOB</v>
      </c>
      <c r="B377" s="239">
        <v>376</v>
      </c>
      <c r="C377" s="86" t="s">
        <v>914</v>
      </c>
      <c r="D377" s="241">
        <f>COUNTIF($C$1:$C377,C377)</f>
        <v>4</v>
      </c>
      <c r="E377" s="241" t="str">
        <f t="shared" si="25"/>
        <v>Expenditure per adult per week4</v>
      </c>
      <c r="F377" s="86" t="s">
        <v>921</v>
      </c>
      <c r="G377" s="242">
        <v>2.9123563218390804E-2</v>
      </c>
      <c r="H377" s="245">
        <v>78.73473443782143</v>
      </c>
    </row>
    <row r="378" spans="1:8">
      <c r="A378" s="86" t="str">
        <v>P603T</v>
      </c>
      <c r="B378" s="239">
        <v>377</v>
      </c>
      <c r="C378" s="86" t="s">
        <v>914</v>
      </c>
      <c r="D378" s="241">
        <f>COUNTIF($C$1:$C378,C378)</f>
        <v>5</v>
      </c>
      <c r="E378" s="241" t="str">
        <f t="shared" si="25"/>
        <v>Expenditure per adult per week5</v>
      </c>
      <c r="F378" s="86" t="s">
        <v>923</v>
      </c>
      <c r="G378" s="242">
        <v>0.2773045977011494</v>
      </c>
      <c r="H378" s="245">
        <v>114.32887862428814</v>
      </c>
    </row>
    <row r="379" spans="1:8">
      <c r="A379" s="86" t="str">
        <v>P604T</v>
      </c>
      <c r="B379" s="239">
        <v>378</v>
      </c>
      <c r="C379" s="86" t="s">
        <v>914</v>
      </c>
      <c r="D379" s="241">
        <f>COUNTIF($C$1:$C379,C379)</f>
        <v>6</v>
      </c>
      <c r="E379" s="241" t="str">
        <f t="shared" si="25"/>
        <v>Expenditure per adult per week6</v>
      </c>
      <c r="F379" s="86" t="s">
        <v>925</v>
      </c>
      <c r="G379" s="242">
        <v>0.71329022988505741</v>
      </c>
      <c r="H379" s="245">
        <v>101.62061413537369</v>
      </c>
    </row>
    <row r="380" spans="1:8">
      <c r="A380" s="86" t="str">
        <v>P605T</v>
      </c>
      <c r="B380" s="239">
        <v>379</v>
      </c>
      <c r="C380" s="86" t="s">
        <v>914</v>
      </c>
      <c r="D380" s="241">
        <f>COUNTIF($C$1:$C380,C380)</f>
        <v>7</v>
      </c>
      <c r="E380" s="241" t="str">
        <f t="shared" si="25"/>
        <v>Expenditure per adult per week7</v>
      </c>
      <c r="F380" s="86" t="s">
        <v>927</v>
      </c>
      <c r="G380" s="242">
        <v>0.49845689655172409</v>
      </c>
      <c r="H380" s="245">
        <v>124.58696883576957</v>
      </c>
    </row>
    <row r="381" spans="1:8">
      <c r="A381" s="86" t="str">
        <v>C61111</v>
      </c>
      <c r="B381" s="239">
        <v>380</v>
      </c>
      <c r="C381" s="86" t="s">
        <v>914</v>
      </c>
      <c r="D381" s="241">
        <f>COUNTIF($C$1:$C381,C381)</f>
        <v>8</v>
      </c>
      <c r="E381" s="241" t="str">
        <f t="shared" si="25"/>
        <v>Expenditure per adult per week8</v>
      </c>
      <c r="F381" s="86" t="s">
        <v>929</v>
      </c>
      <c r="G381" s="242">
        <v>2.6034482758620693E-3</v>
      </c>
      <c r="H381" s="245">
        <v>107.55748302487866</v>
      </c>
    </row>
    <row r="382" spans="1:8">
      <c r="A382" s="86" t="str">
        <v>C61112</v>
      </c>
      <c r="B382" s="239">
        <v>381</v>
      </c>
      <c r="C382" s="86" t="s">
        <v>914</v>
      </c>
      <c r="D382" s="241">
        <f>COUNTIF($C$1:$C382,C382)</f>
        <v>9</v>
      </c>
      <c r="E382" s="241" t="str">
        <f t="shared" si="25"/>
        <v>Expenditure per adult per week9</v>
      </c>
      <c r="F382" s="86" t="s">
        <v>931</v>
      </c>
      <c r="G382" s="242">
        <v>1.8379310344827586E-2</v>
      </c>
      <c r="H382" s="245">
        <v>117.18859450300654</v>
      </c>
    </row>
    <row r="383" spans="1:8">
      <c r="A383" s="86" t="str">
        <v>C61211</v>
      </c>
      <c r="B383" s="239">
        <v>382</v>
      </c>
      <c r="C383" s="86" t="s">
        <v>914</v>
      </c>
      <c r="D383" s="241">
        <f>COUNTIF($C$1:$C383,C383)</f>
        <v>10</v>
      </c>
      <c r="E383" s="241" t="str">
        <f t="shared" si="25"/>
        <v>Expenditure per adult per week10</v>
      </c>
      <c r="F383" s="86" t="s">
        <v>933</v>
      </c>
      <c r="G383" s="242">
        <v>1.9770114942528737E-3</v>
      </c>
      <c r="H383" s="245">
        <v>105.72502655416187</v>
      </c>
    </row>
    <row r="384" spans="1:8">
      <c r="A384" s="86" t="str">
        <v>C61311</v>
      </c>
      <c r="B384" s="239">
        <v>383</v>
      </c>
      <c r="C384" s="86" t="s">
        <v>914</v>
      </c>
      <c r="D384" s="241">
        <f>COUNTIF($C$1:$C384,C384)</f>
        <v>11</v>
      </c>
      <c r="E384" s="241" t="str">
        <f t="shared" si="25"/>
        <v>Expenditure per adult per week11</v>
      </c>
      <c r="F384" s="86" t="s">
        <v>935</v>
      </c>
      <c r="G384" s="242">
        <v>2.1942528735632186E-2</v>
      </c>
      <c r="H384" s="245">
        <v>124.57103303198602</v>
      </c>
    </row>
    <row r="385" spans="1:8">
      <c r="A385" s="86" t="str">
        <v>C61312</v>
      </c>
      <c r="B385" s="239">
        <v>384</v>
      </c>
      <c r="C385" s="86" t="s">
        <v>914</v>
      </c>
      <c r="D385" s="241">
        <f>COUNTIF($C$1:$C385,C385)</f>
        <v>12</v>
      </c>
      <c r="E385" s="241" t="str">
        <f t="shared" si="25"/>
        <v>Expenditure per adult per week12</v>
      </c>
      <c r="F385" s="86" t="s">
        <v>937</v>
      </c>
      <c r="G385" s="242">
        <v>3.1609195402298849E-4</v>
      </c>
      <c r="H385" s="245">
        <v>140.41133421613185</v>
      </c>
    </row>
    <row r="386" spans="1:8">
      <c r="A386" s="86" t="str">
        <v>C61313</v>
      </c>
      <c r="B386" s="239">
        <v>385</v>
      </c>
      <c r="C386" s="86" t="s">
        <v>914</v>
      </c>
      <c r="D386" s="241">
        <f>COUNTIF($C$1:$C386,C386)</f>
        <v>13</v>
      </c>
      <c r="E386" s="241" t="str">
        <f t="shared" si="25"/>
        <v>Expenditure per adult per week13</v>
      </c>
      <c r="F386" s="86" t="s">
        <v>939</v>
      </c>
      <c r="G386" s="242">
        <v>5.5000000000000005E-3</v>
      </c>
      <c r="H386" s="245">
        <v>126.11421467003254</v>
      </c>
    </row>
    <row r="387" spans="1:8">
      <c r="A387" s="86" t="str">
        <v>C62112</v>
      </c>
      <c r="B387" s="239">
        <v>386</v>
      </c>
      <c r="C387" s="86" t="s">
        <v>914</v>
      </c>
      <c r="D387" s="241">
        <f>COUNTIF($C$1:$C387,C387)</f>
        <v>14</v>
      </c>
      <c r="E387" s="241" t="str">
        <f t="shared" ref="E387:E450" si="26">C387&amp;D387</f>
        <v>Expenditure per adult per week14</v>
      </c>
      <c r="F387" s="86" t="s">
        <v>941</v>
      </c>
      <c r="G387" s="242">
        <v>3.3994252873563221E-3</v>
      </c>
      <c r="H387" s="245">
        <v>144.94858796753712</v>
      </c>
    </row>
    <row r="388" spans="1:8">
      <c r="A388" s="86" t="str">
        <v>C62113</v>
      </c>
      <c r="B388" s="239">
        <v>387</v>
      </c>
      <c r="C388" s="86" t="s">
        <v>914</v>
      </c>
      <c r="D388" s="241">
        <f>COUNTIF($C$1:$C388,C388)</f>
        <v>15</v>
      </c>
      <c r="E388" s="241" t="str">
        <f t="shared" si="26"/>
        <v>Expenditure per adult per week15</v>
      </c>
      <c r="F388" s="86" t="s">
        <v>943</v>
      </c>
      <c r="G388" s="242">
        <v>3.1609195402298849E-4</v>
      </c>
      <c r="H388" s="245">
        <v>188.21081987515876</v>
      </c>
    </row>
    <row r="389" spans="1:8">
      <c r="A389" s="86" t="str">
        <v>C62114</v>
      </c>
      <c r="B389" s="239">
        <v>388</v>
      </c>
      <c r="C389" s="86" t="s">
        <v>914</v>
      </c>
      <c r="D389" s="241">
        <f>COUNTIF($C$1:$C389,C389)</f>
        <v>16</v>
      </c>
      <c r="E389" s="241" t="str">
        <f t="shared" si="26"/>
        <v>Expenditure per adult per week16</v>
      </c>
      <c r="F389" s="86" t="s">
        <v>945</v>
      </c>
      <c r="G389" s="242">
        <v>1.8908045977011495E-3</v>
      </c>
      <c r="H389" s="245">
        <v>139.39289289490958</v>
      </c>
    </row>
    <row r="390" spans="1:8">
      <c r="A390" s="86" t="str">
        <v>C62211</v>
      </c>
      <c r="B390" s="239">
        <v>389</v>
      </c>
      <c r="C390" s="86" t="s">
        <v>914</v>
      </c>
      <c r="D390" s="241">
        <f>COUNTIF($C$1:$C390,C390)</f>
        <v>17</v>
      </c>
      <c r="E390" s="241" t="str">
        <f t="shared" si="26"/>
        <v>Expenditure per adult per week17</v>
      </c>
      <c r="F390" s="86" t="s">
        <v>947</v>
      </c>
      <c r="G390" s="242">
        <v>1.3715517241379309E-2</v>
      </c>
      <c r="H390" s="245">
        <v>131.31304367088731</v>
      </c>
    </row>
    <row r="391" spans="1:8">
      <c r="A391" s="86" t="str">
        <v>C62212</v>
      </c>
      <c r="B391" s="239">
        <v>390</v>
      </c>
      <c r="C391" s="86" t="s">
        <v>914</v>
      </c>
      <c r="D391" s="241">
        <f>COUNTIF($C$1:$C391,C391)</f>
        <v>18</v>
      </c>
      <c r="E391" s="241" t="str">
        <f t="shared" si="26"/>
        <v>Expenditure per adult per week18</v>
      </c>
      <c r="F391" s="86" t="s">
        <v>949</v>
      </c>
      <c r="G391" s="242">
        <v>2.1123563218390807E-2</v>
      </c>
      <c r="H391" s="245">
        <v>151.010035839458</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9.9856321839080463E-3</v>
      </c>
      <c r="H393" s="245">
        <v>135.37642988900319</v>
      </c>
    </row>
    <row r="394" spans="1:8">
      <c r="A394" s="86" t="str">
        <v>C63111</v>
      </c>
      <c r="B394" s="239">
        <v>393</v>
      </c>
      <c r="C394" s="86" t="s">
        <v>914</v>
      </c>
      <c r="D394" s="241">
        <f>COUNTIF($C$1:$C394,C394)</f>
        <v>21</v>
      </c>
      <c r="E394" s="241" t="str">
        <f t="shared" si="26"/>
        <v>Expenditure per adult per week21</v>
      </c>
      <c r="F394" s="86" t="s">
        <v>955</v>
      </c>
      <c r="G394" s="242">
        <v>8.6781609195402316E-4</v>
      </c>
      <c r="H394" s="245">
        <v>114.57430333731016</v>
      </c>
    </row>
    <row r="395" spans="1:8">
      <c r="A395" s="86" t="str">
        <v>P607T</v>
      </c>
      <c r="B395" s="239">
        <v>394</v>
      </c>
      <c r="C395" s="86" t="s">
        <v>914</v>
      </c>
      <c r="D395" s="241">
        <f>COUNTIF($C$1:$C395,C395)</f>
        <v>22</v>
      </c>
      <c r="E395" s="241" t="str">
        <f t="shared" si="26"/>
        <v>Expenditure per adult per week22</v>
      </c>
      <c r="F395" s="86" t="s">
        <v>957</v>
      </c>
      <c r="G395" s="242">
        <v>1.0044770114942529</v>
      </c>
      <c r="H395" s="245">
        <v>122.7994588527134</v>
      </c>
    </row>
    <row r="396" spans="1:8">
      <c r="A396" s="86" t="str">
        <v>P608T</v>
      </c>
      <c r="B396" s="239">
        <v>395</v>
      </c>
      <c r="C396" s="86" t="s">
        <v>914</v>
      </c>
      <c r="D396" s="241">
        <f>COUNTIF($C$1:$C396,C396)</f>
        <v>23</v>
      </c>
      <c r="E396" s="241" t="str">
        <f t="shared" si="26"/>
        <v>Expenditure per adult per week23</v>
      </c>
      <c r="F396" s="86" t="s">
        <v>959</v>
      </c>
      <c r="G396" s="242">
        <v>0.17547988505747125</v>
      </c>
      <c r="H396" s="245">
        <v>105.53567620513498</v>
      </c>
    </row>
    <row r="397" spans="1:8">
      <c r="A397" s="86" t="str">
        <v>P609T</v>
      </c>
      <c r="B397" s="239">
        <v>396</v>
      </c>
      <c r="C397" s="86" t="s">
        <v>914</v>
      </c>
      <c r="D397" s="241">
        <f>COUNTIF($C$1:$C397,C397)</f>
        <v>24</v>
      </c>
      <c r="E397" s="241" t="str">
        <f t="shared" si="26"/>
        <v>Expenditure per adult per week24</v>
      </c>
      <c r="F397" s="86" t="s">
        <v>961</v>
      </c>
      <c r="G397" s="242">
        <v>0.95363793103448291</v>
      </c>
      <c r="H397" s="245">
        <v>124.09381715373837</v>
      </c>
    </row>
    <row r="398" spans="1:8">
      <c r="A398" s="86" t="str">
        <v>P610T</v>
      </c>
      <c r="B398" s="239">
        <v>397</v>
      </c>
      <c r="C398" s="86" t="s">
        <v>914</v>
      </c>
      <c r="D398" s="241">
        <f>COUNTIF($C$1:$C398,C398)</f>
        <v>25</v>
      </c>
      <c r="E398" s="241" t="str">
        <f t="shared" si="26"/>
        <v>Expenditure per adult per week25</v>
      </c>
      <c r="F398" s="86" t="s">
        <v>963</v>
      </c>
      <c r="G398" s="242">
        <v>0.11561206896551723</v>
      </c>
      <c r="H398" s="245">
        <v>151.45836149061438</v>
      </c>
    </row>
    <row r="399" spans="1:8">
      <c r="A399" s="86" t="str">
        <v>P611T</v>
      </c>
      <c r="B399" s="239">
        <v>398</v>
      </c>
      <c r="C399" s="86" t="s">
        <v>914</v>
      </c>
      <c r="D399" s="241">
        <f>COUNTIF($C$1:$C399,C399)</f>
        <v>26</v>
      </c>
      <c r="E399" s="241" t="str">
        <f t="shared" si="26"/>
        <v>Expenditure per adult per week26</v>
      </c>
      <c r="F399" s="86" t="s">
        <v>965</v>
      </c>
      <c r="G399" s="242">
        <v>0.5618448275862068</v>
      </c>
      <c r="H399" s="245">
        <v>118.94815649297195</v>
      </c>
    </row>
    <row r="400" spans="1:8">
      <c r="A400" s="86" t="str">
        <v>P612T</v>
      </c>
      <c r="B400" s="239">
        <v>399</v>
      </c>
      <c r="C400" s="86" t="s">
        <v>914</v>
      </c>
      <c r="D400" s="241">
        <f>COUNTIF($C$1:$C400,C400)</f>
        <v>27</v>
      </c>
      <c r="E400" s="241" t="str">
        <f t="shared" si="26"/>
        <v>Expenditure per adult per week27</v>
      </c>
      <c r="F400" s="86" t="s">
        <v>967</v>
      </c>
      <c r="G400" s="242">
        <v>0.52845977011494261</v>
      </c>
      <c r="H400" s="245">
        <v>120.72899250532789</v>
      </c>
    </row>
    <row r="401" spans="1:8">
      <c r="A401" s="86" t="str">
        <v>WEBSPEND</v>
      </c>
      <c r="B401" s="239">
        <v>400</v>
      </c>
      <c r="C401" s="86" t="s">
        <v>914</v>
      </c>
      <c r="D401" s="241">
        <f>COUNTIF($C$1:$C401,C401)</f>
        <v>28</v>
      </c>
      <c r="E401" s="241" t="str">
        <f t="shared" si="26"/>
        <v>Expenditure per adult per week28</v>
      </c>
      <c r="F401" s="86" t="s">
        <v>969</v>
      </c>
      <c r="G401" s="242">
        <v>0.23454885057471267</v>
      </c>
      <c r="H401" s="245">
        <v>125.19057230967022</v>
      </c>
    </row>
    <row r="402" spans="1:8">
      <c r="A402" s="86" t="str">
        <v>onlineuse12</v>
      </c>
      <c r="B402" s="239">
        <v>401</v>
      </c>
      <c r="C402" s="86" t="s">
        <v>972</v>
      </c>
      <c r="D402" s="241">
        <f>COUNTIF($C$1:$C402,C402)</f>
        <v>1</v>
      </c>
      <c r="E402" s="241" t="str">
        <f t="shared" si="26"/>
        <v>Internet Access: Overall1</v>
      </c>
      <c r="F402" s="86" t="s">
        <v>973</v>
      </c>
      <c r="G402" s="242">
        <v>0.92007183908045964</v>
      </c>
      <c r="H402" s="245">
        <v>102.45233619227882</v>
      </c>
    </row>
    <row r="403" spans="1:8">
      <c r="A403" s="86" t="str">
        <v>onlineuse5</v>
      </c>
      <c r="B403" s="239">
        <v>402</v>
      </c>
      <c r="C403" s="86" t="s">
        <v>972</v>
      </c>
      <c r="D403" s="241">
        <f>COUNTIF($C$1:$C403,C403)</f>
        <v>2</v>
      </c>
      <c r="E403" s="241" t="str">
        <f t="shared" si="26"/>
        <v>Internet Access: Overall2</v>
      </c>
      <c r="F403" s="86" t="s">
        <v>975</v>
      </c>
      <c r="G403" s="242">
        <v>6.8094827586206899E-2</v>
      </c>
      <c r="H403" s="245">
        <v>77.671638304595831</v>
      </c>
    </row>
    <row r="404" spans="1:8">
      <c r="A404" s="86" t="str">
        <v>netfreq1</v>
      </c>
      <c r="B404" s="239">
        <v>403</v>
      </c>
      <c r="C404" s="86" t="s">
        <v>978</v>
      </c>
      <c r="D404" s="241">
        <f>COUNTIF($C$1:$C404,C404)</f>
        <v>1</v>
      </c>
      <c r="E404" s="241" t="str">
        <f t="shared" si="26"/>
        <v>Internet Access: Frequency1</v>
      </c>
      <c r="F404" s="86" t="s">
        <v>979</v>
      </c>
      <c r="G404" s="242">
        <v>2.3080459770114942E-2</v>
      </c>
      <c r="H404" s="245">
        <v>96.527969255955753</v>
      </c>
    </row>
    <row r="405" spans="1:8">
      <c r="A405" s="86" t="str">
        <v>netfreq2t10</v>
      </c>
      <c r="B405" s="239">
        <v>404</v>
      </c>
      <c r="C405" s="86" t="s">
        <v>978</v>
      </c>
      <c r="D405" s="241">
        <f>COUNTIF($C$1:$C405,C405)</f>
        <v>2</v>
      </c>
      <c r="E405" s="241" t="str">
        <f t="shared" si="26"/>
        <v>Internet Access: Frequency2</v>
      </c>
      <c r="F405" s="86" t="s">
        <v>981</v>
      </c>
      <c r="G405" s="242">
        <v>0.41690804597701148</v>
      </c>
      <c r="H405" s="245">
        <v>99.295166208639657</v>
      </c>
    </row>
    <row r="406" spans="1:8">
      <c r="A406" s="86" t="str">
        <v>netfreq10p</v>
      </c>
      <c r="B406" s="239">
        <v>405</v>
      </c>
      <c r="C406" s="86" t="s">
        <v>978</v>
      </c>
      <c r="D406" s="241">
        <f>COUNTIF($C$1:$C406,C406)</f>
        <v>3</v>
      </c>
      <c r="E406" s="241" t="str">
        <f t="shared" si="26"/>
        <v>Internet Access: Frequency3</v>
      </c>
      <c r="F406" s="86" t="s">
        <v>983</v>
      </c>
      <c r="G406" s="242">
        <v>0.48045114942528727</v>
      </c>
      <c r="H406" s="245">
        <v>105.79511546976515</v>
      </c>
    </row>
    <row r="407" spans="1:8">
      <c r="A407" s="86" t="str">
        <v>ONHOURS0</v>
      </c>
      <c r="B407" s="239">
        <v>406</v>
      </c>
      <c r="C407" s="86" t="s">
        <v>985</v>
      </c>
      <c r="D407" s="241">
        <f>COUNTIF($C$1:$C407,C407)</f>
        <v>1</v>
      </c>
      <c r="E407" s="241" t="str">
        <f t="shared" si="26"/>
        <v>Internet Access: Usage in Last Week1</v>
      </c>
      <c r="F407" s="86" t="s">
        <v>986</v>
      </c>
      <c r="G407" s="242">
        <v>8.8959770114942521E-2</v>
      </c>
      <c r="H407" s="245">
        <v>78.978011056035626</v>
      </c>
    </row>
    <row r="408" spans="1:8">
      <c r="A408" s="86" t="str">
        <v>ONHOURS1</v>
      </c>
      <c r="B408" s="239">
        <v>407</v>
      </c>
      <c r="C408" s="86" t="s">
        <v>985</v>
      </c>
      <c r="D408" s="241">
        <f>COUNTIF($C$1:$C408,C408)</f>
        <v>2</v>
      </c>
      <c r="E408" s="241" t="str">
        <f t="shared" si="26"/>
        <v>Internet Access: Usage in Last Week2</v>
      </c>
      <c r="F408" s="86" t="s">
        <v>988</v>
      </c>
      <c r="G408" s="242">
        <v>9.1140804597701172E-2</v>
      </c>
      <c r="H408" s="245">
        <v>99.556892080279695</v>
      </c>
    </row>
    <row r="409" spans="1:8">
      <c r="A409" s="86" t="str">
        <v>ONHOURS2</v>
      </c>
      <c r="B409" s="239">
        <v>408</v>
      </c>
      <c r="C409" s="86" t="s">
        <v>985</v>
      </c>
      <c r="D409" s="241">
        <f>COUNTIF($C$1:$C409,C409)</f>
        <v>3</v>
      </c>
      <c r="E409" s="241" t="str">
        <f t="shared" si="26"/>
        <v>Internet Access: Usage in Last Week3</v>
      </c>
      <c r="F409" s="86" t="s">
        <v>990</v>
      </c>
      <c r="G409" s="242">
        <v>0.24187356321839079</v>
      </c>
      <c r="H409" s="245">
        <v>98.197875402856226</v>
      </c>
    </row>
    <row r="410" spans="1:8">
      <c r="A410" s="86" t="str">
        <v>ONHOURS3</v>
      </c>
      <c r="B410" s="239">
        <v>409</v>
      </c>
      <c r="C410" s="86" t="s">
        <v>985</v>
      </c>
      <c r="D410" s="241">
        <f>COUNTIF($C$1:$C410,C410)</f>
        <v>4</v>
      </c>
      <c r="E410" s="241" t="str">
        <f t="shared" si="26"/>
        <v>Internet Access: Usage in Last Week4</v>
      </c>
      <c r="F410" s="86" t="s">
        <v>992</v>
      </c>
      <c r="G410" s="242">
        <v>0.27268965517241378</v>
      </c>
      <c r="H410" s="245">
        <v>104.6563025387444</v>
      </c>
    </row>
    <row r="411" spans="1:8">
      <c r="A411" s="86" t="str">
        <v>ONHOURS4</v>
      </c>
      <c r="B411" s="239">
        <v>410</v>
      </c>
      <c r="C411" s="86" t="s">
        <v>985</v>
      </c>
      <c r="D411" s="241">
        <f>COUNTIF($C$1:$C411,C411)</f>
        <v>5</v>
      </c>
      <c r="E411" s="241" t="str">
        <f t="shared" si="26"/>
        <v>Internet Access: Usage in Last Week5</v>
      </c>
      <c r="F411" s="86" t="s">
        <v>994</v>
      </c>
      <c r="G411" s="242">
        <v>0.30487931034482763</v>
      </c>
      <c r="H411" s="245">
        <v>105.66259368869477</v>
      </c>
    </row>
    <row r="412" spans="1:8">
      <c r="A412" s="86" t="str">
        <v>TECH18</v>
      </c>
      <c r="B412" s="239">
        <v>411</v>
      </c>
      <c r="C412" s="86" t="s">
        <v>996</v>
      </c>
      <c r="D412" s="241">
        <f>COUNTIF($C$1:$C412,C412)</f>
        <v>1</v>
      </c>
      <c r="E412" s="241" t="str">
        <f t="shared" si="26"/>
        <v>Technology at Home1</v>
      </c>
      <c r="F412" s="86" t="s">
        <v>997</v>
      </c>
      <c r="G412" s="242">
        <v>8.4204022988505739E-2</v>
      </c>
      <c r="H412" s="245">
        <v>107.97741733928299</v>
      </c>
    </row>
    <row r="413" spans="1:8">
      <c r="A413" s="86" t="str">
        <v>TECH19</v>
      </c>
      <c r="B413" s="239">
        <v>412</v>
      </c>
      <c r="C413" s="86" t="s">
        <v>996</v>
      </c>
      <c r="D413" s="241">
        <f>COUNTIF($C$1:$C413,C413)</f>
        <v>2</v>
      </c>
      <c r="E413" s="241" t="str">
        <f t="shared" si="26"/>
        <v>Technology at Home2</v>
      </c>
      <c r="F413" s="86" t="s">
        <v>999</v>
      </c>
      <c r="G413" s="242">
        <v>0.22632183908045977</v>
      </c>
      <c r="H413" s="245">
        <v>99.97049307982104</v>
      </c>
    </row>
    <row r="414" spans="1:8">
      <c r="A414" s="86" t="str">
        <v>mobhas</v>
      </c>
      <c r="B414" s="239">
        <v>413</v>
      </c>
      <c r="C414" s="86" t="s">
        <v>1002</v>
      </c>
      <c r="D414" s="241">
        <f>COUNTIF($C$1:$C414,C414)</f>
        <v>1</v>
      </c>
      <c r="E414" s="241" t="str">
        <f t="shared" si="26"/>
        <v>Mobile phone1</v>
      </c>
      <c r="F414" s="86" t="s">
        <v>1003</v>
      </c>
      <c r="G414" s="242">
        <v>0.89771264367816106</v>
      </c>
      <c r="H414" s="245">
        <v>100.96145976157456</v>
      </c>
    </row>
    <row r="415" spans="1:8">
      <c r="A415" s="86" t="str">
        <v>mob_smart</v>
      </c>
      <c r="B415" s="239">
        <v>414</v>
      </c>
      <c r="C415" s="86" t="s">
        <v>1002</v>
      </c>
      <c r="D415" s="241">
        <f>COUNTIF($C$1:$C415,C415)</f>
        <v>2</v>
      </c>
      <c r="E415" s="241" t="str">
        <f t="shared" si="26"/>
        <v>Mobile phone2</v>
      </c>
      <c r="F415" s="86" t="s">
        <v>1005</v>
      </c>
      <c r="G415" s="242">
        <v>0.75843965517241363</v>
      </c>
      <c r="H415" s="245">
        <v>102.46075208431901</v>
      </c>
    </row>
    <row r="416" spans="1:8">
      <c r="A416" s="86" t="str">
        <v>ips_iphone</v>
      </c>
      <c r="B416" s="239">
        <v>415</v>
      </c>
      <c r="C416" s="86" t="s">
        <v>1002</v>
      </c>
      <c r="D416" s="241">
        <f>COUNTIF($C$1:$C416,C416)</f>
        <v>3</v>
      </c>
      <c r="E416" s="241" t="str">
        <f t="shared" si="26"/>
        <v>Mobile phone3</v>
      </c>
      <c r="F416" s="86" t="s">
        <v>1007</v>
      </c>
      <c r="G416" s="242">
        <v>0.34163793103448276</v>
      </c>
      <c r="H416" s="245">
        <v>108.48545390860436</v>
      </c>
    </row>
    <row r="417" spans="1:8">
      <c r="A417" s="86" t="str">
        <v>TECH29</v>
      </c>
      <c r="B417" s="239">
        <v>416</v>
      </c>
      <c r="C417" s="86" t="s">
        <v>1009</v>
      </c>
      <c r="D417" s="241">
        <f>COUNTIF($C$1:$C417,C417)</f>
        <v>1</v>
      </c>
      <c r="E417" s="241" t="str">
        <f t="shared" si="26"/>
        <v>Tablet Devices1</v>
      </c>
      <c r="F417" s="86" t="s">
        <v>1010</v>
      </c>
      <c r="G417" s="242">
        <v>0.50618103448275853</v>
      </c>
      <c r="H417" s="245">
        <v>106.9379641670736</v>
      </c>
    </row>
    <row r="418" spans="1:8">
      <c r="A418" s="86" t="str">
        <v>socmed_lessthanmonthly</v>
      </c>
      <c r="B418" s="239">
        <v>417</v>
      </c>
      <c r="C418" s="86" t="s">
        <v>1012</v>
      </c>
      <c r="D418" s="241">
        <f>COUNTIF($C$1:$C418,C418)</f>
        <v>1</v>
      </c>
      <c r="E418" s="241" t="str">
        <f t="shared" si="26"/>
        <v>Overall Social Media Activity1</v>
      </c>
      <c r="F418" s="86" t="s">
        <v>1013</v>
      </c>
      <c r="G418" s="242">
        <v>3.7066091954022988E-2</v>
      </c>
      <c r="H418" s="245">
        <v>102.10592088867323</v>
      </c>
    </row>
    <row r="419" spans="1:8">
      <c r="A419" s="86" t="str">
        <v>socmed_lessthanweekly</v>
      </c>
      <c r="B419" s="239">
        <v>418</v>
      </c>
      <c r="C419" s="86" t="s">
        <v>1012</v>
      </c>
      <c r="D419" s="241">
        <f>COUNTIF($C$1:$C419,C419)</f>
        <v>2</v>
      </c>
      <c r="E419" s="241" t="str">
        <f t="shared" si="26"/>
        <v>Overall Social Media Activity2</v>
      </c>
      <c r="F419" s="86" t="s">
        <v>1015</v>
      </c>
      <c r="G419" s="242">
        <v>5.1999999999999998E-2</v>
      </c>
      <c r="H419" s="245">
        <v>102.02031352927487</v>
      </c>
    </row>
    <row r="420" spans="1:8">
      <c r="A420" s="86" t="str">
        <v>socmed_weekly</v>
      </c>
      <c r="B420" s="239">
        <v>419</v>
      </c>
      <c r="C420" s="86" t="s">
        <v>1012</v>
      </c>
      <c r="D420" s="241">
        <f>COUNTIF($C$1:$C420,C420)</f>
        <v>3</v>
      </c>
      <c r="E420" s="241" t="str">
        <f t="shared" si="26"/>
        <v>Overall Social Media Activity3</v>
      </c>
      <c r="F420" s="86" t="s">
        <v>1017</v>
      </c>
      <c r="G420" s="242">
        <v>0.16267528735632183</v>
      </c>
      <c r="H420" s="245">
        <v>104.67854782082462</v>
      </c>
    </row>
    <row r="421" spans="1:8">
      <c r="A421" s="86" t="str">
        <v>socmed_daily</v>
      </c>
      <c r="B421" s="239">
        <v>420</v>
      </c>
      <c r="C421" s="86" t="s">
        <v>1012</v>
      </c>
      <c r="D421" s="241">
        <f>COUNTIF($C$1:$C421,C421)</f>
        <v>4</v>
      </c>
      <c r="E421" s="241" t="str">
        <f t="shared" si="26"/>
        <v>Overall Social Media Activity4</v>
      </c>
      <c r="F421" s="86" t="s">
        <v>1019</v>
      </c>
      <c r="G421" s="242">
        <v>0.50168390804597707</v>
      </c>
      <c r="H421" s="245">
        <v>99.940250787314923</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0.23579885057471267</v>
      </c>
      <c r="H422" s="245">
        <v>99.388734582835809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0.11973850574712645</v>
      </c>
      <c r="H423" s="245">
        <v>97.280977140693707</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0.27564942528735636</v>
      </c>
      <c r="H424" s="245">
        <v>102.51311548383251</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0.13362931034482761</v>
      </c>
      <c r="H425" s="245">
        <v>101.13580714025285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0.17170402298850576</v>
      </c>
      <c r="H426" s="245">
        <v>100.21798473415436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0.19506321839080457</v>
      </c>
      <c r="H427" s="245">
        <v>101.4147531557128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0.46546839080459762</v>
      </c>
      <c r="H428" s="245">
        <v>100.5809507589657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0.23565804597701154</v>
      </c>
      <c r="H429" s="245">
        <v>102.11030547425788</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0.22160344827586206</v>
      </c>
      <c r="H430" s="245">
        <v>101.53687183874149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0.70174712643678161</v>
      </c>
      <c r="H431" s="245">
        <v>101.94289552749905</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0.32352586206896555</v>
      </c>
      <c r="H432" s="245">
        <v>101.2623259755586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0.22380172413793106</v>
      </c>
      <c r="H433" s="245">
        <v>101.27603193709662</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5.7663793103448276E-2</v>
      </c>
      <c r="H434" s="245">
        <v>100.26667340526238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5.4646551724137932E-2</v>
      </c>
      <c r="H435" s="245">
        <v>99.257025044782694</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0.82006034482758627</v>
      </c>
      <c r="H436" s="245">
        <v>103.06734445637136</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0.62333045977011481</v>
      </c>
      <c r="H437" s="245">
        <v>100.38137097674125</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0.44690804597701156</v>
      </c>
      <c r="H438" s="245">
        <v>98.641402270619423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5.3396551724137924E-2</v>
      </c>
      <c r="H439" s="245">
        <v>100.30047308112633</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0.37016091954022989</v>
      </c>
      <c r="H440" s="245">
        <v>101.18993508411609</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0.15928448275862067</v>
      </c>
      <c r="H441" s="245">
        <v>106.69531015311584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0.15729310344827585</v>
      </c>
      <c r="H442" s="245">
        <v>101.74141130904782</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0.10603448275862068</v>
      </c>
      <c r="H443" s="245">
        <v>98.111459806669217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0.10720402298850576</v>
      </c>
      <c r="H444" s="245">
        <v>101.25288023818699</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0.19604022988505745</v>
      </c>
      <c r="H445" s="245">
        <v>100.10636388165722</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0.14438505747126437</v>
      </c>
      <c r="H446" s="245">
        <v>100.44488710376081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6.7928160919540237E-2</v>
      </c>
      <c r="H447" s="245">
        <v>100.07533000351965</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6.4916666666666664E-2</v>
      </c>
      <c r="H448" s="245">
        <v>103.54424878523085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0.30631034482758623</v>
      </c>
      <c r="H449" s="245">
        <v>102.80884996590385</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5.3727011494252873E-2</v>
      </c>
      <c r="H450" s="245">
        <v>100.15505578648896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0.57292528735632187</v>
      </c>
      <c r="H451" s="245">
        <v>105.05364002240445</v>
      </c>
    </row>
    <row r="452" spans="1:8">
      <c r="A452" s="86" t="str">
        <v>vod_subscribe</v>
      </c>
      <c r="B452" s="239">
        <v>451</v>
      </c>
      <c r="C452" s="86" t="s">
        <v>1082</v>
      </c>
      <c r="D452" s="241">
        <f>COUNTIF($C$1:$C452,C452)</f>
        <v>1</v>
      </c>
      <c r="E452" s="241" t="str">
        <f t="shared" si="27"/>
        <v>TV Subscription services1</v>
      </c>
      <c r="F452" s="86" t="s">
        <v>1083</v>
      </c>
      <c r="G452" s="242">
        <v>0.57888793103448266</v>
      </c>
      <c r="H452" s="245">
        <v>102.11046068161842</v>
      </c>
    </row>
    <row r="453" spans="1:8">
      <c r="A453" s="86" t="str">
        <v>vod_netflix</v>
      </c>
      <c r="B453" s="239">
        <v>452</v>
      </c>
      <c r="C453" s="86" t="s">
        <v>1082</v>
      </c>
      <c r="D453" s="241">
        <f>COUNTIF($C$1:$C453,C453)</f>
        <v>2</v>
      </c>
      <c r="E453" s="241" t="str">
        <f t="shared" si="27"/>
        <v>TV Subscription services2</v>
      </c>
      <c r="F453" s="86" t="s">
        <v>1085</v>
      </c>
      <c r="G453" s="242">
        <v>0.42693390804597703</v>
      </c>
      <c r="H453" s="245">
        <v>101.84566466562421</v>
      </c>
    </row>
    <row r="454" spans="1:8">
      <c r="A454" s="86" t="str">
        <v>vod_amzprime</v>
      </c>
      <c r="B454" s="239">
        <v>453</v>
      </c>
      <c r="C454" s="86" t="s">
        <v>1082</v>
      </c>
      <c r="D454" s="241">
        <f>COUNTIF($C$1:$C454,C454)</f>
        <v>3</v>
      </c>
      <c r="E454" s="241" t="str">
        <f t="shared" si="27"/>
        <v>TV Subscription services3</v>
      </c>
      <c r="F454" s="86" t="s">
        <v>1087</v>
      </c>
      <c r="G454" s="242">
        <v>0.25647413793103446</v>
      </c>
      <c r="H454" s="245">
        <v>102.76407271611234</v>
      </c>
    </row>
    <row r="455" spans="1:8">
      <c r="A455" s="86" t="str">
        <v>vod_skyplayer</v>
      </c>
      <c r="B455" s="239">
        <v>454</v>
      </c>
      <c r="C455" s="86" t="s">
        <v>1082</v>
      </c>
      <c r="D455" s="241">
        <f>COUNTIF($C$1:$C455,C455)</f>
        <v>4</v>
      </c>
      <c r="E455" s="241" t="str">
        <f t="shared" si="27"/>
        <v>TV Subscription services4</v>
      </c>
      <c r="F455" s="86" t="s">
        <v>1089</v>
      </c>
      <c r="G455" s="242">
        <v>0.11760344827586205</v>
      </c>
      <c r="H455" s="245">
        <v>102.22842025570127</v>
      </c>
    </row>
    <row r="456" spans="1:8">
      <c r="A456" s="86" t="str">
        <v>vod_skygo</v>
      </c>
      <c r="B456" s="239">
        <v>455</v>
      </c>
      <c r="C456" s="86" t="s">
        <v>1082</v>
      </c>
      <c r="D456" s="241">
        <f>COUNTIF($C$1:$C456,C456)</f>
        <v>5</v>
      </c>
      <c r="E456" s="241" t="str">
        <f t="shared" si="27"/>
        <v>TV Subscription services5</v>
      </c>
      <c r="F456" s="86" t="s">
        <v>1091</v>
      </c>
      <c r="G456" s="242">
        <v>0.10064655172413793</v>
      </c>
      <c r="H456" s="245">
        <v>101.56266686005839</v>
      </c>
    </row>
    <row r="457" spans="1:8">
      <c r="A457" s="86" t="str">
        <v>vod_nowtv</v>
      </c>
      <c r="B457" s="239">
        <v>456</v>
      </c>
      <c r="C457" s="86" t="s">
        <v>1082</v>
      </c>
      <c r="D457" s="241">
        <f>COUNTIF($C$1:$C457,C457)</f>
        <v>6</v>
      </c>
      <c r="E457" s="241" t="str">
        <f t="shared" si="27"/>
        <v>TV Subscription services6</v>
      </c>
      <c r="F457" s="86" t="s">
        <v>1093</v>
      </c>
      <c r="G457" s="242">
        <v>0.11262931034482757</v>
      </c>
      <c r="H457" s="245">
        <v>101.72862992404998</v>
      </c>
    </row>
    <row r="458" spans="1:8">
      <c r="A458" s="86" t="str">
        <v>vod_eetv</v>
      </c>
      <c r="B458" s="239">
        <v>457</v>
      </c>
      <c r="C458" s="86" t="s">
        <v>1082</v>
      </c>
      <c r="D458" s="241">
        <f>COUNTIF($C$1:$C458,C458)</f>
        <v>7</v>
      </c>
      <c r="E458" s="241" t="str">
        <f t="shared" si="27"/>
        <v>TV Subscription services7</v>
      </c>
      <c r="F458" s="86" t="s">
        <v>1095</v>
      </c>
      <c r="G458" s="242">
        <v>4.8879310344827592E-2</v>
      </c>
      <c r="H458" s="245">
        <v>100.43476291279387</v>
      </c>
    </row>
    <row r="459" spans="1:8">
      <c r="A459" s="86" t="str">
        <v>vod_appletv</v>
      </c>
      <c r="B459" s="239">
        <v>458</v>
      </c>
      <c r="C459" s="86" t="s">
        <v>1082</v>
      </c>
      <c r="D459" s="241">
        <f>COUNTIF($C$1:$C459,C459)</f>
        <v>8</v>
      </c>
      <c r="E459" s="241" t="str">
        <f t="shared" si="27"/>
        <v>TV Subscription services8</v>
      </c>
      <c r="F459" s="86" t="s">
        <v>1097</v>
      </c>
      <c r="G459" s="242">
        <v>5.9732758620689649E-2</v>
      </c>
      <c r="H459" s="245">
        <v>100.63963517638652</v>
      </c>
    </row>
    <row r="460" spans="1:8">
      <c r="A460" s="86" t="str">
        <v>vod_btsport</v>
      </c>
      <c r="B460" s="239">
        <v>459</v>
      </c>
      <c r="C460" s="86" t="s">
        <v>1082</v>
      </c>
      <c r="D460" s="241">
        <f>COUNTIF($C$1:$C460,C460)</f>
        <v>9</v>
      </c>
      <c r="E460" s="241" t="str">
        <f t="shared" si="27"/>
        <v>TV Subscription services9</v>
      </c>
      <c r="F460" s="86" t="s">
        <v>1099</v>
      </c>
      <c r="G460" s="242">
        <v>0.1044051724137931</v>
      </c>
      <c r="H460" s="245">
        <v>102.40934071619793</v>
      </c>
    </row>
    <row r="461" spans="1:8">
      <c r="A461" s="86" t="str">
        <v>vod_settop</v>
      </c>
      <c r="B461" s="239">
        <v>460</v>
      </c>
      <c r="C461" s="86" t="s">
        <v>1082</v>
      </c>
      <c r="D461" s="241">
        <f>COUNTIF($C$1:$C461,C461)</f>
        <v>10</v>
      </c>
      <c r="E461" s="241" t="str">
        <f t="shared" si="27"/>
        <v>TV Subscription services10</v>
      </c>
      <c r="F461" s="86" t="s">
        <v>1101</v>
      </c>
      <c r="G461" s="242">
        <v>0.20095114942528738</v>
      </c>
      <c r="H461" s="245">
        <v>103.4646964276732</v>
      </c>
    </row>
    <row r="462" spans="1:8">
      <c r="A462" s="86" t="str">
        <v>vod_free</v>
      </c>
      <c r="B462" s="239">
        <v>461</v>
      </c>
      <c r="C462" s="86" t="s">
        <v>1103</v>
      </c>
      <c r="D462" s="241">
        <f>COUNTIF($C$1:$C462,C462)</f>
        <v>1</v>
      </c>
      <c r="E462" s="241" t="str">
        <f t="shared" si="27"/>
        <v>TV free online catchup / video services1</v>
      </c>
      <c r="F462" s="86" t="s">
        <v>1104</v>
      </c>
      <c r="G462" s="242">
        <v>0.47654885057471263</v>
      </c>
      <c r="H462" s="245">
        <v>102.12668340336212</v>
      </c>
    </row>
    <row r="463" spans="1:8">
      <c r="A463" s="86" t="str">
        <v>vod_youtube</v>
      </c>
      <c r="B463" s="239">
        <v>462</v>
      </c>
      <c r="C463" s="86" t="s">
        <v>1103</v>
      </c>
      <c r="D463" s="241">
        <f>COUNTIF($C$1:$C463,C463)</f>
        <v>2</v>
      </c>
      <c r="E463" s="241" t="str">
        <f t="shared" si="27"/>
        <v>TV free online catchup / video services2</v>
      </c>
      <c r="F463" s="86" t="s">
        <v>1106</v>
      </c>
      <c r="G463" s="242">
        <v>0.2286925287356322</v>
      </c>
      <c r="H463" s="245">
        <v>97.375675960481985</v>
      </c>
    </row>
    <row r="464" spans="1:8">
      <c r="A464" s="86" t="str">
        <v>vod_iplayer</v>
      </c>
      <c r="B464" s="239">
        <v>463</v>
      </c>
      <c r="C464" s="86" t="s">
        <v>1103</v>
      </c>
      <c r="D464" s="241">
        <f>COUNTIF($C$1:$C464,C464)</f>
        <v>3</v>
      </c>
      <c r="E464" s="241" t="str">
        <f t="shared" si="27"/>
        <v>TV free online catchup / video services3</v>
      </c>
      <c r="F464" s="86" t="s">
        <v>1108</v>
      </c>
      <c r="G464" s="242">
        <v>0.29599425287356323</v>
      </c>
      <c r="H464" s="245">
        <v>104.61836684468706</v>
      </c>
    </row>
    <row r="465" spans="1:8">
      <c r="A465" s="86" t="str">
        <v>vod_itvhub</v>
      </c>
      <c r="B465" s="239">
        <v>464</v>
      </c>
      <c r="C465" s="86" t="s">
        <v>1103</v>
      </c>
      <c r="D465" s="241">
        <f>COUNTIF($C$1:$C465,C465)</f>
        <v>4</v>
      </c>
      <c r="E465" s="241" t="str">
        <f t="shared" si="27"/>
        <v>TV free online catchup / video services4</v>
      </c>
      <c r="F465" s="86" t="s">
        <v>1110</v>
      </c>
      <c r="G465" s="242">
        <v>0.18290804597701149</v>
      </c>
      <c r="H465" s="245">
        <v>100.61093137773662</v>
      </c>
    </row>
    <row r="466" spans="1:8">
      <c r="A466" s="86" t="str">
        <v>vod_all4</v>
      </c>
      <c r="B466" s="239">
        <v>465</v>
      </c>
      <c r="C466" s="86" t="s">
        <v>1103</v>
      </c>
      <c r="D466" s="241">
        <f>COUNTIF($C$1:$C466,C466)</f>
        <v>5</v>
      </c>
      <c r="E466" s="241" t="str">
        <f t="shared" si="27"/>
        <v>TV free online catchup / video services5</v>
      </c>
      <c r="F466" s="86" t="s">
        <v>1112</v>
      </c>
      <c r="G466" s="242">
        <v>0.16084770114942529</v>
      </c>
      <c r="H466" s="245">
        <v>101.91425030901907</v>
      </c>
    </row>
    <row r="467" spans="1:8">
      <c r="A467" s="86" t="str">
        <v>vod_demand5</v>
      </c>
      <c r="B467" s="239">
        <v>466</v>
      </c>
      <c r="C467" s="86" t="s">
        <v>1103</v>
      </c>
      <c r="D467" s="241">
        <f>COUNTIF($C$1:$C467,C467)</f>
        <v>6</v>
      </c>
      <c r="E467" s="241" t="str">
        <f t="shared" si="27"/>
        <v>TV free online catchup / video services6</v>
      </c>
      <c r="F467" s="86" t="s">
        <v>1114</v>
      </c>
      <c r="G467" s="242">
        <v>7.6959770114942525E-2</v>
      </c>
      <c r="H467" s="245">
        <v>98.696196557936574</v>
      </c>
    </row>
    <row r="468" spans="1:8">
      <c r="A468" s="86" t="str">
        <v>vod_stvplayer</v>
      </c>
      <c r="B468" s="239">
        <v>467</v>
      </c>
      <c r="C468" s="86" t="s">
        <v>1103</v>
      </c>
      <c r="D468" s="241">
        <f>COUNTIF($C$1:$C468,C468)</f>
        <v>7</v>
      </c>
      <c r="E468" s="241" t="str">
        <f t="shared" si="27"/>
        <v>TV free online catchup / video services7</v>
      </c>
      <c r="F468" s="86" t="s">
        <v>1116</v>
      </c>
      <c r="G468" s="242">
        <v>5.5790229885057468E-2</v>
      </c>
      <c r="H468" s="245">
        <v>99.717585155238424</v>
      </c>
    </row>
    <row r="469" spans="1:8">
      <c r="A469" s="86" t="str">
        <v>bookholiday</v>
      </c>
      <c r="B469" s="239">
        <v>468</v>
      </c>
      <c r="C469" s="86" t="s">
        <v>1118</v>
      </c>
      <c r="D469" s="241">
        <f>COUNTIF($C$1:$C469,C469)</f>
        <v>1</v>
      </c>
      <c r="E469" s="241" t="str">
        <f t="shared" si="27"/>
        <v>Online activity (one or more times per week)1</v>
      </c>
      <c r="F469" s="86" t="s">
        <v>1119</v>
      </c>
      <c r="G469" s="242">
        <v>5.8425287356321853E-2</v>
      </c>
      <c r="H469" s="245">
        <v>95.331458246146013</v>
      </c>
    </row>
    <row r="470" spans="1:8">
      <c r="A470" s="86" t="str">
        <v>gambling</v>
      </c>
      <c r="B470" s="239">
        <v>469</v>
      </c>
      <c r="C470" s="86" t="s">
        <v>1118</v>
      </c>
      <c r="D470" s="241">
        <f>COUNTIF($C$1:$C470,C470)</f>
        <v>2</v>
      </c>
      <c r="E470" s="241" t="str">
        <f t="shared" si="27"/>
        <v>Online activity (one or more times per week)2</v>
      </c>
      <c r="F470" s="86" t="s">
        <v>1121</v>
      </c>
      <c r="G470" s="242">
        <v>0.13408620689655174</v>
      </c>
      <c r="H470" s="245">
        <v>98.099890404960291</v>
      </c>
    </row>
    <row r="471" spans="1:8">
      <c r="A471" s="86" t="str">
        <v>managefinances</v>
      </c>
      <c r="B471" s="239">
        <v>470</v>
      </c>
      <c r="C471" s="86" t="s">
        <v>1118</v>
      </c>
      <c r="D471" s="241">
        <f>COUNTIF($C$1:$C471,C471)</f>
        <v>3</v>
      </c>
      <c r="E471" s="241" t="str">
        <f t="shared" si="27"/>
        <v>Online activity (one or more times per week)3</v>
      </c>
      <c r="F471" s="86" t="s">
        <v>1123</v>
      </c>
      <c r="G471" s="242">
        <v>0.60223563218390808</v>
      </c>
      <c r="H471" s="245">
        <v>101.56004705100273</v>
      </c>
    </row>
    <row r="472" spans="1:8">
      <c r="A472" s="86" t="str">
        <v>auctions</v>
      </c>
      <c r="B472" s="239">
        <v>471</v>
      </c>
      <c r="C472" s="86" t="s">
        <v>1118</v>
      </c>
      <c r="D472" s="241">
        <f>COUNTIF($C$1:$C472,C472)</f>
        <v>4</v>
      </c>
      <c r="E472" s="241" t="str">
        <f t="shared" si="27"/>
        <v>Online activity (one or more times per week)4</v>
      </c>
      <c r="F472" s="86" t="s">
        <v>1125</v>
      </c>
      <c r="G472" s="242">
        <v>0.20498275862068965</v>
      </c>
      <c r="H472" s="245">
        <v>100.50767074093629</v>
      </c>
    </row>
    <row r="473" spans="1:8">
      <c r="A473" s="86" t="str">
        <v>shopping</v>
      </c>
      <c r="B473" s="239">
        <v>472</v>
      </c>
      <c r="C473" s="86" t="s">
        <v>1118</v>
      </c>
      <c r="D473" s="241">
        <f>COUNTIF($C$1:$C473,C473)</f>
        <v>5</v>
      </c>
      <c r="E473" s="241" t="str">
        <f t="shared" si="27"/>
        <v>Online activity (one or more times per week)5</v>
      </c>
      <c r="F473" s="86" t="s">
        <v>1127</v>
      </c>
      <c r="G473" s="242">
        <v>0.28700287356321835</v>
      </c>
      <c r="H473" s="245">
        <v>102.60737026396912</v>
      </c>
    </row>
    <row r="474" spans="1:8">
      <c r="A474" s="86" t="str">
        <v>souceinfo</v>
      </c>
      <c r="B474" s="239">
        <v>473</v>
      </c>
      <c r="C474" s="86" t="s">
        <v>1118</v>
      </c>
      <c r="D474" s="241">
        <f>COUNTIF($C$1:$C474,C474)</f>
        <v>6</v>
      </c>
      <c r="E474" s="241" t="str">
        <f t="shared" si="27"/>
        <v>Online activity (one or more times per week)6</v>
      </c>
      <c r="F474" s="86" t="s">
        <v>1129</v>
      </c>
      <c r="G474" s="242">
        <v>0.55214080459770121</v>
      </c>
      <c r="H474" s="245">
        <v>103.89571944627303</v>
      </c>
    </row>
    <row r="475" spans="1:8">
      <c r="A475" s="86" t="str">
        <v>searchengine</v>
      </c>
      <c r="B475" s="239">
        <v>474</v>
      </c>
      <c r="C475" s="86" t="s">
        <v>1118</v>
      </c>
      <c r="D475" s="241">
        <f>COUNTIF($C$1:$C475,C475)</f>
        <v>7</v>
      </c>
      <c r="E475" s="241" t="str">
        <f t="shared" si="27"/>
        <v>Online activity (one or more times per week)7</v>
      </c>
      <c r="F475" s="86" t="s">
        <v>1131</v>
      </c>
      <c r="G475" s="242">
        <v>0.8445660919540231</v>
      </c>
      <c r="H475" s="245">
        <v>102.72314165569031</v>
      </c>
    </row>
    <row r="476" spans="1:8">
      <c r="A476" s="86" t="str">
        <v>res_cars</v>
      </c>
      <c r="B476" s="239">
        <v>475</v>
      </c>
      <c r="C476" s="86" t="s">
        <v>1133</v>
      </c>
      <c r="D476" s="241">
        <f>COUNTIF($C$1:$C476,C476)</f>
        <v>1</v>
      </c>
      <c r="E476" s="241" t="str">
        <f t="shared" si="27"/>
        <v>Researched the last purchase online before buying1</v>
      </c>
      <c r="F476" s="86" t="s">
        <v>1134</v>
      </c>
      <c r="G476" s="242">
        <v>0.51617528735632179</v>
      </c>
      <c r="H476" s="245">
        <v>102.59797673798036</v>
      </c>
    </row>
    <row r="477" spans="1:8">
      <c r="A477" s="86" t="str">
        <v>res_tech</v>
      </c>
      <c r="B477" s="239">
        <v>476</v>
      </c>
      <c r="C477" s="86" t="s">
        <v>1133</v>
      </c>
      <c r="D477" s="241">
        <f>COUNTIF($C$1:$C477,C477)</f>
        <v>2</v>
      </c>
      <c r="E477" s="241" t="str">
        <f t="shared" si="27"/>
        <v>Researched the last purchase online before buying2</v>
      </c>
      <c r="F477" s="86" t="s">
        <v>1136</v>
      </c>
      <c r="G477" s="242">
        <v>0.747</v>
      </c>
      <c r="H477" s="245">
        <v>102.35029274179568</v>
      </c>
    </row>
    <row r="478" spans="1:8">
      <c r="A478" s="86" t="str">
        <v>res_tickets</v>
      </c>
      <c r="B478" s="239">
        <v>477</v>
      </c>
      <c r="C478" s="86" t="s">
        <v>1133</v>
      </c>
      <c r="D478" s="241">
        <f>COUNTIF($C$1:$C478,C478)</f>
        <v>3</v>
      </c>
      <c r="E478" s="241" t="str">
        <f t="shared" si="27"/>
        <v>Researched the last purchase online before buying3</v>
      </c>
      <c r="F478" s="86" t="s">
        <v>1138</v>
      </c>
      <c r="G478" s="242">
        <v>0.7523936781609194</v>
      </c>
      <c r="H478" s="245">
        <v>102.25048092982669</v>
      </c>
    </row>
    <row r="479" spans="1:8">
      <c r="A479" s="86" t="str">
        <v>res_clothes</v>
      </c>
      <c r="B479" s="239">
        <v>478</v>
      </c>
      <c r="C479" s="86" t="s">
        <v>1133</v>
      </c>
      <c r="D479" s="241">
        <f>COUNTIF($C$1:$C479,C479)</f>
        <v>4</v>
      </c>
      <c r="E479" s="241" t="str">
        <f t="shared" si="27"/>
        <v>Researched the last purchase online before buying4</v>
      </c>
      <c r="F479" s="86" t="s">
        <v>1140</v>
      </c>
      <c r="G479" s="242">
        <v>0.60909482758620692</v>
      </c>
      <c r="H479" s="245">
        <v>102.51520792704663</v>
      </c>
    </row>
    <row r="480" spans="1:8">
      <c r="A480" s="86" t="str">
        <v>res_groceries</v>
      </c>
      <c r="B480" s="239">
        <v>479</v>
      </c>
      <c r="C480" s="86" t="s">
        <v>1133</v>
      </c>
      <c r="D480" s="241">
        <f>COUNTIF($C$1:$C480,C480)</f>
        <v>5</v>
      </c>
      <c r="E480" s="241" t="str">
        <f t="shared" si="27"/>
        <v>Researched the last purchase online before buying5</v>
      </c>
      <c r="F480" s="86" t="s">
        <v>1142</v>
      </c>
      <c r="G480" s="242">
        <v>0.34878160919540235</v>
      </c>
      <c r="H480" s="245">
        <v>103.30814476279815</v>
      </c>
    </row>
    <row r="481" spans="1:8">
      <c r="A481" s="86" t="str">
        <v>res_holidays</v>
      </c>
      <c r="B481" s="239">
        <v>480</v>
      </c>
      <c r="C481" s="86" t="s">
        <v>1133</v>
      </c>
      <c r="D481" s="241">
        <f>COUNTIF($C$1:$C481,C481)</f>
        <v>6</v>
      </c>
      <c r="E481" s="241" t="str">
        <f t="shared" si="27"/>
        <v>Researched the last purchase online before buying6</v>
      </c>
      <c r="F481" s="86" t="s">
        <v>1144</v>
      </c>
      <c r="G481" s="242">
        <v>0.81940229885057481</v>
      </c>
      <c r="H481" s="245">
        <v>102.9341372448194</v>
      </c>
    </row>
    <row r="482" spans="1:8">
      <c r="A482" s="86" t="str">
        <v>res_domesticappl</v>
      </c>
      <c r="B482" s="239">
        <v>481</v>
      </c>
      <c r="C482" s="86" t="s">
        <v>1133</v>
      </c>
      <c r="D482" s="241">
        <f>COUNTIF($C$1:$C482,C482)</f>
        <v>7</v>
      </c>
      <c r="E482" s="241" t="str">
        <f t="shared" si="27"/>
        <v>Researched the last purchase online before buying7</v>
      </c>
      <c r="F482" s="86" t="s">
        <v>1146</v>
      </c>
      <c r="G482" s="242">
        <v>0.69285344827586204</v>
      </c>
      <c r="H482" s="245">
        <v>102.2548204222048</v>
      </c>
    </row>
    <row r="483" spans="1:8">
      <c r="A483" s="86" t="str">
        <v>res_luxurygoods</v>
      </c>
      <c r="B483" s="239">
        <v>482</v>
      </c>
      <c r="C483" s="86" t="s">
        <v>1133</v>
      </c>
      <c r="D483" s="241">
        <f>COUNTIF($C$1:$C483,C483)</f>
        <v>8</v>
      </c>
      <c r="E483" s="241" t="str">
        <f t="shared" si="27"/>
        <v>Researched the last purchase online before buying8</v>
      </c>
      <c r="F483" s="86" t="s">
        <v>1148</v>
      </c>
      <c r="G483" s="242">
        <v>0.67167528735632187</v>
      </c>
      <c r="H483" s="245">
        <v>101.82695862798154</v>
      </c>
    </row>
    <row r="484" spans="1:8">
      <c r="A484" s="86" t="str">
        <v>res_music</v>
      </c>
      <c r="B484" s="239">
        <v>483</v>
      </c>
      <c r="C484" s="86" t="s">
        <v>1133</v>
      </c>
      <c r="D484" s="241">
        <f>COUNTIF($C$1:$C484,C484)</f>
        <v>9</v>
      </c>
      <c r="E484" s="241" t="str">
        <f t="shared" si="27"/>
        <v>Researched the last purchase online before buying9</v>
      </c>
      <c r="F484" s="86" t="s">
        <v>1150</v>
      </c>
      <c r="G484" s="242">
        <v>0.81873563218390788</v>
      </c>
      <c r="H484" s="245">
        <v>103.01142744518197</v>
      </c>
    </row>
    <row r="485" spans="1:8">
      <c r="A485" s="86" t="str">
        <v>res_finance</v>
      </c>
      <c r="B485" s="239">
        <v>484</v>
      </c>
      <c r="C485" s="86" t="s">
        <v>1133</v>
      </c>
      <c r="D485" s="241">
        <f>COUNTIF($C$1:$C485,C485)</f>
        <v>10</v>
      </c>
      <c r="E485" s="241" t="str">
        <f t="shared" si="27"/>
        <v>Researched the last purchase online before buying10</v>
      </c>
      <c r="F485" s="86" t="s">
        <v>1152</v>
      </c>
      <c r="G485" s="242">
        <v>0.76146551724137934</v>
      </c>
      <c r="H485" s="245">
        <v>102.54976333168851</v>
      </c>
    </row>
    <row r="486" spans="1:8">
      <c r="A486" s="86" t="str">
        <v>res_groomingprod</v>
      </c>
      <c r="B486" s="239">
        <v>485</v>
      </c>
      <c r="C486" s="86" t="s">
        <v>1133</v>
      </c>
      <c r="D486" s="241">
        <f>COUNTIF($C$1:$C486,C486)</f>
        <v>11</v>
      </c>
      <c r="E486" s="241" t="str">
        <f t="shared" si="27"/>
        <v>Researched the last purchase online before buying11</v>
      </c>
      <c r="F486" s="86" t="s">
        <v>1154</v>
      </c>
      <c r="G486" s="242">
        <v>0.50754885057471266</v>
      </c>
      <c r="H486" s="245">
        <v>102.7230606790822</v>
      </c>
    </row>
    <row r="487" spans="1:8">
      <c r="A487" s="86" t="str">
        <v>res_alcohol</v>
      </c>
      <c r="B487" s="239">
        <v>486</v>
      </c>
      <c r="C487" s="86" t="s">
        <v>1133</v>
      </c>
      <c r="D487" s="241">
        <f>COUNTIF($C$1:$C487,C487)</f>
        <v>12</v>
      </c>
      <c r="E487" s="241" t="str">
        <f t="shared" si="27"/>
        <v>Researched the last purchase online before buying12</v>
      </c>
      <c r="F487" s="86" t="s">
        <v>1156</v>
      </c>
      <c r="G487" s="242">
        <v>0.28708045977011487</v>
      </c>
      <c r="H487" s="245">
        <v>104.00598872193936</v>
      </c>
    </row>
    <row r="488" spans="1:8">
      <c r="A488" s="86" t="str">
        <v>res_gaming</v>
      </c>
      <c r="B488" s="239">
        <v>487</v>
      </c>
      <c r="C488" s="86" t="s">
        <v>1133</v>
      </c>
      <c r="D488" s="241">
        <f>COUNTIF($C$1:$C488,C488)</f>
        <v>13</v>
      </c>
      <c r="E488" s="241" t="str">
        <f t="shared" si="27"/>
        <v>Researched the last purchase online before buying13</v>
      </c>
      <c r="F488" s="86" t="s">
        <v>1158</v>
      </c>
      <c r="G488" s="242">
        <v>0.76707758620689648</v>
      </c>
      <c r="H488" s="245">
        <v>102.90638388798661</v>
      </c>
    </row>
    <row r="489" spans="1:8">
      <c r="A489" s="86" t="str">
        <v>res_sportsequip</v>
      </c>
      <c r="B489" s="239">
        <v>488</v>
      </c>
      <c r="C489" s="86" t="s">
        <v>1133</v>
      </c>
      <c r="D489" s="241">
        <f>COUNTIF($C$1:$C489,C489)</f>
        <v>14</v>
      </c>
      <c r="E489" s="241" t="str">
        <f t="shared" si="27"/>
        <v>Researched the last purchase online before buying14</v>
      </c>
      <c r="F489" s="86" t="s">
        <v>1160</v>
      </c>
      <c r="G489" s="242">
        <v>0.62843678160919536</v>
      </c>
      <c r="H489" s="245">
        <v>103.46673826272013</v>
      </c>
    </row>
    <row r="490" spans="1:8">
      <c r="A490" s="86" t="str">
        <v>res_diy</v>
      </c>
      <c r="B490" s="239">
        <v>489</v>
      </c>
      <c r="C490" s="86" t="s">
        <v>1133</v>
      </c>
      <c r="D490" s="241">
        <f>COUNTIF($C$1:$C490,C490)</f>
        <v>15</v>
      </c>
      <c r="E490" s="241" t="str">
        <f t="shared" si="27"/>
        <v>Researched the last purchase online before buying15</v>
      </c>
      <c r="F490" s="86" t="s">
        <v>1162</v>
      </c>
      <c r="G490" s="242">
        <v>0.51978448275862077</v>
      </c>
      <c r="H490" s="245">
        <v>101.59920296577607</v>
      </c>
    </row>
    <row r="491" spans="1:8">
      <c r="A491" s="86" t="str">
        <v>pur_onl_cars</v>
      </c>
      <c r="B491" s="239">
        <v>490</v>
      </c>
      <c r="C491" s="86" t="s">
        <v>1164</v>
      </c>
      <c r="D491" s="241">
        <f>COUNTIF($C$1:$C491,C491)</f>
        <v>1</v>
      </c>
      <c r="E491" s="241" t="str">
        <f t="shared" si="27"/>
        <v>Bought the last purchase online using any device1</v>
      </c>
      <c r="F491" s="86" t="s">
        <v>1134</v>
      </c>
      <c r="G491" s="242">
        <v>9.7034482758620685E-2</v>
      </c>
      <c r="H491" s="245">
        <v>102.33597104949297</v>
      </c>
    </row>
    <row r="492" spans="1:8">
      <c r="A492" s="86" t="str">
        <v>pur_onl_tech</v>
      </c>
      <c r="B492" s="239">
        <v>491</v>
      </c>
      <c r="C492" s="86" t="s">
        <v>1164</v>
      </c>
      <c r="D492" s="241">
        <f>COUNTIF($C$1:$C492,C492)</f>
        <v>2</v>
      </c>
      <c r="E492" s="241" t="str">
        <f t="shared" si="27"/>
        <v>Bought the last purchase online using any device2</v>
      </c>
      <c r="F492" s="86" t="s">
        <v>1136</v>
      </c>
      <c r="G492" s="242">
        <v>0.47126436781609193</v>
      </c>
      <c r="H492" s="245">
        <v>104.15269683404615</v>
      </c>
    </row>
    <row r="493" spans="1:8">
      <c r="A493" s="130" t="str">
        <v>pur_onl_tickets</v>
      </c>
      <c r="B493" s="239">
        <v>492</v>
      </c>
      <c r="C493" s="130" t="s">
        <v>1164</v>
      </c>
      <c r="D493" s="241">
        <f>COUNTIF($C$1:$C493,C493)</f>
        <v>3</v>
      </c>
      <c r="E493" s="241" t="str">
        <f t="shared" si="27"/>
        <v>Bought the last purchase online using any device3</v>
      </c>
      <c r="F493" s="130" t="s">
        <v>1138</v>
      </c>
      <c r="G493" s="243">
        <v>0.42424712643678164</v>
      </c>
      <c r="H493" s="246">
        <v>105.86511020396223</v>
      </c>
    </row>
    <row r="494" spans="1:8">
      <c r="A494" s="130" t="str">
        <v>pur_onl_clothes</v>
      </c>
      <c r="B494" s="239">
        <v>493</v>
      </c>
      <c r="C494" s="130" t="s">
        <v>1164</v>
      </c>
      <c r="D494" s="241">
        <f>COUNTIF($C$1:$C494,C494)</f>
        <v>4</v>
      </c>
      <c r="E494" s="241" t="str">
        <f t="shared" si="27"/>
        <v>Bought the last purchase online using any device4</v>
      </c>
      <c r="F494" s="130" t="s">
        <v>1140</v>
      </c>
      <c r="G494" s="243">
        <v>0.44175862068965527</v>
      </c>
      <c r="H494" s="246">
        <v>103.98556491990614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0.22736494252873565</v>
      </c>
      <c r="H495" s="246">
        <v>104.04584800368811</v>
      </c>
    </row>
    <row r="496" spans="1:8">
      <c r="A496" s="130" t="str">
        <v>pur_onl_holidays</v>
      </c>
      <c r="B496" s="239">
        <v>495</v>
      </c>
      <c r="C496" s="130" t="s">
        <v>1164</v>
      </c>
      <c r="D496" s="241">
        <f>COUNTIF($C$1:$C496,C496)</f>
        <v>6</v>
      </c>
      <c r="E496" s="241" t="str">
        <f t="shared" si="27"/>
        <v>Bought the last purchase online using any device6</v>
      </c>
      <c r="F496" s="130" t="s">
        <v>1144</v>
      </c>
      <c r="G496" s="243">
        <v>0.51047701149425284</v>
      </c>
      <c r="H496" s="246">
        <v>106.71299564202246</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0.37922126436781617</v>
      </c>
      <c r="H497" s="246">
        <v>101.21142662476839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0.20439080459770115</v>
      </c>
      <c r="H498" s="246">
        <v>102.02401693550067</v>
      </c>
    </row>
    <row r="499" spans="1:8">
      <c r="A499" s="130" t="str">
        <v>pur_onl_music</v>
      </c>
      <c r="B499" s="239">
        <v>498</v>
      </c>
      <c r="C499" s="130" t="s">
        <v>1164</v>
      </c>
      <c r="D499" s="241">
        <f>COUNTIF($C$1:$C499,C499)</f>
        <v>9</v>
      </c>
      <c r="E499" s="241" t="str">
        <f t="shared" si="27"/>
        <v>Bought the last purchase online using any device9</v>
      </c>
      <c r="F499" s="130" t="s">
        <v>1150</v>
      </c>
      <c r="G499" s="243">
        <v>0.45133620689655174</v>
      </c>
      <c r="H499" s="246">
        <v>106.08869197813983</v>
      </c>
    </row>
    <row r="500" spans="1:8">
      <c r="A500" s="130" t="str">
        <v>pur_onl_finance</v>
      </c>
      <c r="B500" s="239">
        <v>499</v>
      </c>
      <c r="C500" s="130" t="s">
        <v>1164</v>
      </c>
      <c r="D500" s="241">
        <f>COUNTIF($C$1:$C500,C500)</f>
        <v>10</v>
      </c>
      <c r="E500" s="241" t="str">
        <f t="shared" si="27"/>
        <v>Bought the last purchase online using any device10</v>
      </c>
      <c r="F500" s="130" t="s">
        <v>1152</v>
      </c>
      <c r="G500" s="243">
        <v>0.49358333333333332</v>
      </c>
      <c r="H500" s="246">
        <v>104.23146365932585</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0.29116954022988506</v>
      </c>
      <c r="H501" s="246">
        <v>105.04485637996903</v>
      </c>
    </row>
    <row r="502" spans="1:8">
      <c r="A502" s="130" t="str">
        <v>pur_onl_alcohol</v>
      </c>
      <c r="B502" s="239">
        <v>501</v>
      </c>
      <c r="C502" s="130" t="s">
        <v>1164</v>
      </c>
      <c r="D502" s="241">
        <f>COUNTIF($C$1:$C502,C502)</f>
        <v>12</v>
      </c>
      <c r="E502" s="241" t="str">
        <f t="shared" si="27"/>
        <v>Bought the last purchase online using any device12</v>
      </c>
      <c r="F502" s="130" t="s">
        <v>1156</v>
      </c>
      <c r="G502" s="243">
        <v>0.14964655172413793</v>
      </c>
      <c r="H502" s="246">
        <v>107.49364796316623</v>
      </c>
    </row>
    <row r="503" spans="1:8">
      <c r="A503" s="130" t="str">
        <v>pur_onl_gaming</v>
      </c>
      <c r="B503" s="239">
        <v>502</v>
      </c>
      <c r="C503" s="130" t="s">
        <v>1164</v>
      </c>
      <c r="D503" s="241">
        <f>COUNTIF($C$1:$C503,C503)</f>
        <v>13</v>
      </c>
      <c r="E503" s="241" t="str">
        <f t="shared" si="27"/>
        <v>Bought the last purchase online using any device13</v>
      </c>
      <c r="F503" s="130" t="s">
        <v>1158</v>
      </c>
      <c r="G503" s="243">
        <v>0.27006034482758623</v>
      </c>
      <c r="H503" s="246">
        <v>100.88387945244872</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0.28439367816091954</v>
      </c>
      <c r="H504" s="246">
        <v>107.87742558561276</v>
      </c>
    </row>
    <row r="505" spans="1:8">
      <c r="A505" s="130" t="str">
        <v>pur_onl_diy</v>
      </c>
      <c r="B505" s="239">
        <v>504</v>
      </c>
      <c r="C505" s="130" t="s">
        <v>1164</v>
      </c>
      <c r="D505" s="241">
        <f>COUNTIF($C$1:$C505,C505)</f>
        <v>15</v>
      </c>
      <c r="E505" s="241" t="str">
        <f t="shared" si="27"/>
        <v>Bought the last purchase online using any device15</v>
      </c>
      <c r="F505" s="130" t="s">
        <v>1162</v>
      </c>
      <c r="G505" s="243">
        <v>0.24556896551724136</v>
      </c>
      <c r="H505" s="246">
        <v>103.44208433998088</v>
      </c>
    </row>
    <row r="506" spans="1:8">
      <c r="A506" s="130" t="str">
        <v>site_airbnb</v>
      </c>
      <c r="B506" s="239">
        <v>505</v>
      </c>
      <c r="C506" s="130" t="s">
        <v>1180</v>
      </c>
      <c r="D506" s="241">
        <f>COUNTIF($C$1:$C506,C506)</f>
        <v>1</v>
      </c>
      <c r="E506" s="241" t="str">
        <f t="shared" si="27"/>
        <v>Favourite web sites1</v>
      </c>
      <c r="F506" s="130" t="s">
        <v>1181</v>
      </c>
      <c r="G506" s="243">
        <v>5.1913793103448271E-2</v>
      </c>
      <c r="H506" s="246">
        <v>105.45231995932967</v>
      </c>
    </row>
    <row r="507" spans="1:8">
      <c r="A507" s="130" t="str">
        <v>site_amazon</v>
      </c>
      <c r="B507" s="239">
        <v>506</v>
      </c>
      <c r="C507" s="130" t="s">
        <v>1180</v>
      </c>
      <c r="D507" s="241">
        <f>COUNTIF($C$1:$C507,C507)</f>
        <v>2</v>
      </c>
      <c r="E507" s="241" t="str">
        <f t="shared" si="27"/>
        <v>Favourite web sites2</v>
      </c>
      <c r="F507" s="130" t="s">
        <v>1183</v>
      </c>
      <c r="G507" s="243">
        <v>0.51656321839080455</v>
      </c>
      <c r="H507" s="246">
        <v>102.10217278408894</v>
      </c>
    </row>
    <row r="508" spans="1:8">
      <c r="A508" s="86" t="str">
        <v>site_itunes</v>
      </c>
      <c r="B508" s="239">
        <v>507</v>
      </c>
      <c r="C508" s="86" t="s">
        <v>1180</v>
      </c>
      <c r="D508" s="241">
        <f>COUNTIF($C$1:$C508,C508)</f>
        <v>3</v>
      </c>
      <c r="E508" s="241" t="str">
        <f t="shared" si="27"/>
        <v>Favourite web sites3</v>
      </c>
      <c r="F508" s="86" t="s">
        <v>1185</v>
      </c>
      <c r="G508" s="242">
        <v>5.695114942528736E-2</v>
      </c>
      <c r="H508" s="245">
        <v>101.31796259021482</v>
      </c>
    </row>
    <row r="509" spans="1:8">
      <c r="A509" s="86" t="str">
        <v>site_argos</v>
      </c>
      <c r="B509" s="239">
        <v>508</v>
      </c>
      <c r="C509" s="86" t="s">
        <v>1180</v>
      </c>
      <c r="D509" s="241">
        <f>COUNTIF($C$1:$C509,C509)</f>
        <v>4</v>
      </c>
      <c r="E509" s="241" t="str">
        <f t="shared" si="27"/>
        <v>Favourite web sites4</v>
      </c>
      <c r="F509" s="86" t="s">
        <v>1187</v>
      </c>
      <c r="G509" s="242">
        <v>0.13090229885057472</v>
      </c>
      <c r="H509" s="245">
        <v>94.147007091871188</v>
      </c>
    </row>
    <row r="510" spans="1:8">
      <c r="A510" s="86" t="str">
        <v>site_asos</v>
      </c>
      <c r="B510" s="239">
        <v>509</v>
      </c>
      <c r="C510" s="86" t="s">
        <v>1180</v>
      </c>
      <c r="D510" s="241">
        <f>COUNTIF($C$1:$C510,C510)</f>
        <v>5</v>
      </c>
      <c r="E510" s="241" t="str">
        <f t="shared" si="27"/>
        <v>Favourite web sites5</v>
      </c>
      <c r="F510" s="86" t="s">
        <v>1189</v>
      </c>
      <c r="G510" s="242">
        <v>8.0459770114942528E-2</v>
      </c>
      <c r="H510" s="245">
        <v>106.2042449876581</v>
      </c>
    </row>
    <row r="511" spans="1:8">
      <c r="A511" s="86" t="str">
        <v>site_audible</v>
      </c>
      <c r="B511" s="239">
        <v>510</v>
      </c>
      <c r="C511" s="86" t="s">
        <v>1180</v>
      </c>
      <c r="D511" s="241">
        <f>COUNTIF($C$1:$C511,C511)</f>
        <v>6</v>
      </c>
      <c r="E511" s="241" t="str">
        <f t="shared" si="27"/>
        <v>Favourite web sites6</v>
      </c>
      <c r="F511" s="86" t="s">
        <v>1191</v>
      </c>
      <c r="G511" s="242">
        <v>3.156609195402299E-2</v>
      </c>
      <c r="H511" s="245">
        <v>100.48269690997303</v>
      </c>
    </row>
    <row r="512" spans="1:8">
      <c r="A512" s="86" t="str">
        <v>site_autotrader</v>
      </c>
      <c r="B512" s="239">
        <v>511</v>
      </c>
      <c r="C512" s="86" t="s">
        <v>1180</v>
      </c>
      <c r="D512" s="241">
        <f>COUNTIF($C$1:$C512,C512)</f>
        <v>7</v>
      </c>
      <c r="E512" s="241" t="str">
        <f t="shared" si="27"/>
        <v>Favourite web sites7</v>
      </c>
      <c r="F512" s="86" t="s">
        <v>1193</v>
      </c>
      <c r="G512" s="242">
        <v>3.5568965517241383E-2</v>
      </c>
      <c r="H512" s="245">
        <v>102.77077544494919</v>
      </c>
    </row>
    <row r="513" spans="1:8">
      <c r="A513" s="86" t="str">
        <v>site_bbcgoodfood</v>
      </c>
      <c r="B513" s="239">
        <v>512</v>
      </c>
      <c r="C513" s="86" t="s">
        <v>1180</v>
      </c>
      <c r="D513" s="241">
        <f>COUNTIF($C$1:$C513,C513)</f>
        <v>8</v>
      </c>
      <c r="E513" s="241" t="str">
        <f t="shared" si="27"/>
        <v>Favourite web sites8</v>
      </c>
      <c r="F513" s="86" t="s">
        <v>1195</v>
      </c>
      <c r="G513" s="242">
        <v>0.10921839080459771</v>
      </c>
      <c r="H513" s="245">
        <v>103.49333354141712</v>
      </c>
    </row>
    <row r="514" spans="1:8">
      <c r="A514" s="86" t="str">
        <v>site_bbcnews</v>
      </c>
      <c r="B514" s="239">
        <v>513</v>
      </c>
      <c r="C514" s="86" t="s">
        <v>1180</v>
      </c>
      <c r="D514" s="241">
        <f>COUNTIF($C$1:$C514,C514)</f>
        <v>9</v>
      </c>
      <c r="E514" s="241" t="str">
        <f t="shared" si="27"/>
        <v>Favourite web sites9</v>
      </c>
      <c r="F514" s="86" t="s">
        <v>1197</v>
      </c>
      <c r="G514" s="242">
        <v>0.30614942528735628</v>
      </c>
      <c r="H514" s="245">
        <v>109.31533623301819</v>
      </c>
    </row>
    <row r="515" spans="1:8">
      <c r="A515" s="86" t="str">
        <v>site_bbcsport</v>
      </c>
      <c r="B515" s="239">
        <v>514</v>
      </c>
      <c r="C515" s="86" t="s">
        <v>1180</v>
      </c>
      <c r="D515" s="241">
        <f>COUNTIF($C$1:$C515,C515)</f>
        <v>10</v>
      </c>
      <c r="E515" s="241" t="str">
        <f t="shared" ref="E515:E578" si="28">C515&amp;D515</f>
        <v>Favourite web sites10</v>
      </c>
      <c r="F515" s="86" t="s">
        <v>1199</v>
      </c>
      <c r="G515" s="242">
        <v>0.16158045977011498</v>
      </c>
      <c r="H515" s="245">
        <v>104.55153784336404</v>
      </c>
    </row>
    <row r="516" spans="1:8">
      <c r="A516" s="86" t="str">
        <v>site_bet365</v>
      </c>
      <c r="B516" s="239">
        <v>515</v>
      </c>
      <c r="C516" s="86" t="s">
        <v>1180</v>
      </c>
      <c r="D516" s="241">
        <f>COUNTIF($C$1:$C516,C516)</f>
        <v>11</v>
      </c>
      <c r="E516" s="241" t="str">
        <f t="shared" si="28"/>
        <v>Favourite web sites11</v>
      </c>
      <c r="F516" s="86" t="s">
        <v>1201</v>
      </c>
      <c r="G516" s="242">
        <v>2.5497126436781613E-2</v>
      </c>
      <c r="H516" s="245">
        <v>99.568348741730702</v>
      </c>
    </row>
    <row r="517" spans="1:8">
      <c r="A517" s="86" t="str">
        <v>site_bing</v>
      </c>
      <c r="B517" s="239">
        <v>516</v>
      </c>
      <c r="C517" s="86" t="s">
        <v>1180</v>
      </c>
      <c r="D517" s="241">
        <f>COUNTIF($C$1:$C517,C517)</f>
        <v>12</v>
      </c>
      <c r="E517" s="241" t="str">
        <f t="shared" si="28"/>
        <v>Favourite web sites12</v>
      </c>
      <c r="F517" s="86" t="s">
        <v>1203</v>
      </c>
      <c r="G517" s="242">
        <v>1.9922413793103451E-2</v>
      </c>
      <c r="H517" s="245">
        <v>98.489558069596001</v>
      </c>
    </row>
    <row r="518" spans="1:8">
      <c r="A518" s="86" t="str">
        <v>site_boots</v>
      </c>
      <c r="B518" s="239">
        <v>517</v>
      </c>
      <c r="C518" s="86" t="s">
        <v>1180</v>
      </c>
      <c r="D518" s="241">
        <f>COUNTIF($C$1:$C518,C518)</f>
        <v>13</v>
      </c>
      <c r="E518" s="241" t="str">
        <f t="shared" si="28"/>
        <v>Favourite web sites13</v>
      </c>
      <c r="F518" s="86" t="s">
        <v>1205</v>
      </c>
      <c r="G518" s="242">
        <v>0.1084770114942529</v>
      </c>
      <c r="H518" s="245">
        <v>100.62652376923398</v>
      </c>
    </row>
    <row r="519" spans="1:8">
      <c r="A519" s="86" t="str">
        <v>site_buzzfeed</v>
      </c>
      <c r="B519" s="239">
        <v>518</v>
      </c>
      <c r="C519" s="86" t="s">
        <v>1180</v>
      </c>
      <c r="D519" s="241">
        <f>COUNTIF($C$1:$C519,C519)</f>
        <v>14</v>
      </c>
      <c r="E519" s="241" t="str">
        <f t="shared" si="28"/>
        <v>Favourite web sites14</v>
      </c>
      <c r="F519" s="86" t="s">
        <v>1207</v>
      </c>
      <c r="G519" s="242">
        <v>3.7787356321839084E-2</v>
      </c>
      <c r="H519" s="245">
        <v>105.95587126340573</v>
      </c>
    </row>
    <row r="520" spans="1:8">
      <c r="A520" s="86" t="str">
        <v>site_carphonewarehouse</v>
      </c>
      <c r="B520" s="239">
        <v>519</v>
      </c>
      <c r="C520" s="86" t="s">
        <v>1180</v>
      </c>
      <c r="D520" s="241">
        <f>COUNTIF($C$1:$C520,C520)</f>
        <v>15</v>
      </c>
      <c r="E520" s="241" t="str">
        <f t="shared" si="28"/>
        <v>Favourite web sites15</v>
      </c>
      <c r="F520" s="86" t="s">
        <v>1209</v>
      </c>
      <c r="G520" s="242">
        <v>1.7910919540229886E-2</v>
      </c>
      <c r="H520" s="245">
        <v>99.84554387835675</v>
      </c>
    </row>
    <row r="521" spans="1:8">
      <c r="A521" s="86" t="str">
        <v>site_comparethemarket</v>
      </c>
      <c r="B521" s="239">
        <v>520</v>
      </c>
      <c r="C521" s="86" t="s">
        <v>1180</v>
      </c>
      <c r="D521" s="241">
        <f>COUNTIF($C$1:$C521,C521)</f>
        <v>16</v>
      </c>
      <c r="E521" s="241" t="str">
        <f t="shared" si="28"/>
        <v>Favourite web sites16</v>
      </c>
      <c r="F521" s="86" t="s">
        <v>1211</v>
      </c>
      <c r="G521" s="242">
        <v>6.6548850574712645E-2</v>
      </c>
      <c r="H521" s="245">
        <v>100.6095349457957</v>
      </c>
    </row>
    <row r="522" spans="1:8">
      <c r="A522" s="86" t="str">
        <v>site_confused</v>
      </c>
      <c r="B522" s="239">
        <v>521</v>
      </c>
      <c r="C522" s="86" t="s">
        <v>1180</v>
      </c>
      <c r="D522" s="241">
        <f>COUNTIF($C$1:$C522,C522)</f>
        <v>17</v>
      </c>
      <c r="E522" s="241" t="str">
        <f t="shared" si="28"/>
        <v>Favourite web sites17</v>
      </c>
      <c r="F522" s="86" t="s">
        <v>1213</v>
      </c>
      <c r="G522" s="242">
        <v>2.6755747126436788E-2</v>
      </c>
      <c r="H522" s="245">
        <v>99.308829625380511</v>
      </c>
    </row>
    <row r="523" spans="1:8">
      <c r="A523" s="86" t="str">
        <v>site_currys</v>
      </c>
      <c r="B523" s="239">
        <v>522</v>
      </c>
      <c r="C523" s="86" t="s">
        <v>1180</v>
      </c>
      <c r="D523" s="241">
        <f>COUNTIF($C$1:$C523,C523)</f>
        <v>18</v>
      </c>
      <c r="E523" s="241" t="str">
        <f t="shared" si="28"/>
        <v>Favourite web sites18</v>
      </c>
      <c r="F523" s="86" t="s">
        <v>1215</v>
      </c>
      <c r="G523" s="242">
        <v>5.9727011494252864E-2</v>
      </c>
      <c r="H523" s="245">
        <v>97.422157039997543</v>
      </c>
    </row>
    <row r="524" spans="1:8">
      <c r="A524" s="86" t="str">
        <v>site_digitalspy</v>
      </c>
      <c r="B524" s="239">
        <v>523</v>
      </c>
      <c r="C524" s="86" t="s">
        <v>1180</v>
      </c>
      <c r="D524" s="241">
        <f>COUNTIF($C$1:$C524,C524)</f>
        <v>19</v>
      </c>
      <c r="E524" s="241" t="str">
        <f t="shared" si="28"/>
        <v>Favourite web sites19</v>
      </c>
      <c r="F524" s="86" t="s">
        <v>1217</v>
      </c>
      <c r="G524" s="242">
        <v>2.367528735632184E-2</v>
      </c>
      <c r="H524" s="245">
        <v>108.65244546697737</v>
      </c>
    </row>
    <row r="525" spans="1:8">
      <c r="A525" s="86" t="str">
        <v>site_direct</v>
      </c>
      <c r="B525" s="239">
        <v>524</v>
      </c>
      <c r="C525" s="86" t="s">
        <v>1180</v>
      </c>
      <c r="D525" s="241">
        <f>COUNTIF($C$1:$C525,C525)</f>
        <v>20</v>
      </c>
      <c r="E525" s="241" t="str">
        <f t="shared" si="28"/>
        <v>Favourite web sites20</v>
      </c>
      <c r="F525" s="86" t="s">
        <v>1219</v>
      </c>
      <c r="G525" s="242">
        <v>7.2074712643678165E-2</v>
      </c>
      <c r="H525" s="245">
        <v>98.740120717380847</v>
      </c>
    </row>
    <row r="526" spans="1:8">
      <c r="A526" s="86" t="str">
        <v>site_ebay</v>
      </c>
      <c r="B526" s="239">
        <v>525</v>
      </c>
      <c r="C526" s="86" t="s">
        <v>1180</v>
      </c>
      <c r="D526" s="241">
        <f>COUNTIF($C$1:$C526,C526)</f>
        <v>21</v>
      </c>
      <c r="E526" s="241" t="str">
        <f t="shared" si="28"/>
        <v>Favourite web sites21</v>
      </c>
      <c r="F526" s="86" t="s">
        <v>1221</v>
      </c>
      <c r="G526" s="242">
        <v>0.29541091954022991</v>
      </c>
      <c r="H526" s="245">
        <v>99.548965113525824</v>
      </c>
    </row>
    <row r="527" spans="1:8">
      <c r="A527" s="86" t="str">
        <v>site_etsy</v>
      </c>
      <c r="B527" s="239">
        <v>526</v>
      </c>
      <c r="C527" s="86" t="s">
        <v>1180</v>
      </c>
      <c r="D527" s="241">
        <f>COUNTIF($C$1:$C527,C527)</f>
        <v>22</v>
      </c>
      <c r="E527" s="241" t="str">
        <f t="shared" si="28"/>
        <v>Favourite web sites22</v>
      </c>
      <c r="F527" s="86" t="s">
        <v>1223</v>
      </c>
      <c r="G527" s="242">
        <v>7.0272988505747119E-2</v>
      </c>
      <c r="H527" s="245">
        <v>103.97120797292618</v>
      </c>
    </row>
    <row r="528" spans="1:8">
      <c r="A528" s="86" t="str">
        <v>site_expedia</v>
      </c>
      <c r="B528" s="239">
        <v>527</v>
      </c>
      <c r="C528" s="86" t="s">
        <v>1180</v>
      </c>
      <c r="D528" s="241">
        <f>COUNTIF($C$1:$C528,C528)</f>
        <v>23</v>
      </c>
      <c r="E528" s="241" t="str">
        <f t="shared" si="28"/>
        <v>Favourite web sites23</v>
      </c>
      <c r="F528" s="86" t="s">
        <v>1225</v>
      </c>
      <c r="G528" s="242">
        <v>4.0074712643678158E-2</v>
      </c>
      <c r="H528" s="245">
        <v>98.172761106590315</v>
      </c>
    </row>
    <row r="529" spans="1:8">
      <c r="A529" s="86" t="str">
        <v>site_freecycle</v>
      </c>
      <c r="B529" s="239">
        <v>528</v>
      </c>
      <c r="C529" s="86" t="s">
        <v>1180</v>
      </c>
      <c r="D529" s="241">
        <f>COUNTIF($C$1:$C529,C529)</f>
        <v>24</v>
      </c>
      <c r="E529" s="241" t="str">
        <f t="shared" si="28"/>
        <v>Favourite web sites24</v>
      </c>
      <c r="F529" s="86" t="s">
        <v>1227</v>
      </c>
      <c r="G529" s="242">
        <v>2.8428160919540233E-2</v>
      </c>
      <c r="H529" s="245">
        <v>106.08836155551306</v>
      </c>
    </row>
    <row r="530" spans="1:8">
      <c r="A530" s="86" t="str">
        <v>site_game</v>
      </c>
      <c r="B530" s="239">
        <v>529</v>
      </c>
      <c r="C530" s="86" t="s">
        <v>1180</v>
      </c>
      <c r="D530" s="241">
        <f>COUNTIF($C$1:$C530,C530)</f>
        <v>25</v>
      </c>
      <c r="E530" s="241" t="str">
        <f t="shared" si="28"/>
        <v>Favourite web sites25</v>
      </c>
      <c r="F530" s="86" t="s">
        <v>1229</v>
      </c>
      <c r="G530" s="242">
        <v>2.8712643678160916E-2</v>
      </c>
      <c r="H530" s="245">
        <v>94.134046932223697</v>
      </c>
    </row>
    <row r="531" spans="1:8">
      <c r="A531" s="86" t="str">
        <v>site_gmail</v>
      </c>
      <c r="B531" s="239">
        <v>530</v>
      </c>
      <c r="C531" s="86" t="s">
        <v>1180</v>
      </c>
      <c r="D531" s="241">
        <f>COUNTIF($C$1:$C531,C531)</f>
        <v>26</v>
      </c>
      <c r="E531" s="241" t="str">
        <f t="shared" si="28"/>
        <v>Favourite web sites26</v>
      </c>
      <c r="F531" s="86" t="s">
        <v>1231</v>
      </c>
      <c r="G531" s="242">
        <v>0.24084770114942528</v>
      </c>
      <c r="H531" s="245">
        <v>99.950226469730467</v>
      </c>
    </row>
    <row r="532" spans="1:8">
      <c r="A532" s="86" t="str">
        <v>site_google</v>
      </c>
      <c r="B532" s="239">
        <v>531</v>
      </c>
      <c r="C532" s="86" t="s">
        <v>1180</v>
      </c>
      <c r="D532" s="241">
        <f>COUNTIF($C$1:$C532,C532)</f>
        <v>27</v>
      </c>
      <c r="E532" s="241" t="str">
        <f t="shared" si="28"/>
        <v>Favourite web sites27</v>
      </c>
      <c r="F532" s="86" t="s">
        <v>1233</v>
      </c>
      <c r="G532" s="242">
        <v>0.42172413793103447</v>
      </c>
      <c r="H532" s="245">
        <v>103.16403749618246</v>
      </c>
    </row>
    <row r="533" spans="1:8">
      <c r="A533" s="86" t="str">
        <v>site_groupon</v>
      </c>
      <c r="B533" s="239">
        <v>532</v>
      </c>
      <c r="C533" s="86" t="s">
        <v>1180</v>
      </c>
      <c r="D533" s="241">
        <f>COUNTIF($C$1:$C533,C533)</f>
        <v>28</v>
      </c>
      <c r="E533" s="241" t="str">
        <f t="shared" si="28"/>
        <v>Favourite web sites28</v>
      </c>
      <c r="F533" s="86" t="s">
        <v>1235</v>
      </c>
      <c r="G533" s="242">
        <v>7.2198275862068978E-2</v>
      </c>
      <c r="H533" s="245">
        <v>100.32231391553013</v>
      </c>
    </row>
    <row r="534" spans="1:8">
      <c r="A534" s="86" t="str">
        <v>site_gumtree</v>
      </c>
      <c r="B534" s="239">
        <v>533</v>
      </c>
      <c r="C534" s="86" t="s">
        <v>1180</v>
      </c>
      <c r="D534" s="241">
        <f>COUNTIF($C$1:$C534,C534)</f>
        <v>29</v>
      </c>
      <c r="E534" s="241" t="str">
        <f t="shared" si="28"/>
        <v>Favourite web sites29</v>
      </c>
      <c r="F534" s="86" t="s">
        <v>1237</v>
      </c>
      <c r="G534" s="242">
        <v>6.3617816091954035E-2</v>
      </c>
      <c r="H534" s="245">
        <v>95.08590930661353</v>
      </c>
    </row>
    <row r="535" spans="1:8">
      <c r="A535" s="86" t="str">
        <v>site_healthline</v>
      </c>
      <c r="B535" s="239">
        <v>534</v>
      </c>
      <c r="C535" s="86" t="s">
        <v>1180</v>
      </c>
      <c r="D535" s="241">
        <f>COUNTIF($C$1:$C535,C535)</f>
        <v>30</v>
      </c>
      <c r="E535" s="241" t="str">
        <f t="shared" si="28"/>
        <v>Favourite web sites30</v>
      </c>
      <c r="F535" s="86" t="s">
        <v>1239</v>
      </c>
      <c r="G535" s="242">
        <v>1.0913793103448277E-2</v>
      </c>
      <c r="H535" s="245">
        <v>99.338207484574085</v>
      </c>
    </row>
    <row r="536" spans="1:8">
      <c r="A536" s="86" t="str">
        <v>site_hotels</v>
      </c>
      <c r="B536" s="239">
        <v>535</v>
      </c>
      <c r="C536" s="86" t="s">
        <v>1180</v>
      </c>
      <c r="D536" s="241">
        <f>COUNTIF($C$1:$C536,C536)</f>
        <v>31</v>
      </c>
      <c r="E536" s="241" t="str">
        <f t="shared" si="28"/>
        <v>Favourite web sites31</v>
      </c>
      <c r="F536" s="86" t="s">
        <v>1241</v>
      </c>
      <c r="G536" s="242">
        <v>3.8267241379310347E-2</v>
      </c>
      <c r="H536" s="245">
        <v>100.93777554443564</v>
      </c>
    </row>
    <row r="537" spans="1:8">
      <c r="A537" s="86" t="str">
        <v>site_hotukdeals</v>
      </c>
      <c r="B537" s="239">
        <v>536</v>
      </c>
      <c r="C537" s="86" t="s">
        <v>1180</v>
      </c>
      <c r="D537" s="241">
        <f>COUNTIF($C$1:$C537,C537)</f>
        <v>32</v>
      </c>
      <c r="E537" s="241" t="str">
        <f t="shared" si="28"/>
        <v>Favourite web sites32</v>
      </c>
      <c r="F537" s="86" t="s">
        <v>1243</v>
      </c>
      <c r="G537" s="242">
        <v>4.5152298850574715E-2</v>
      </c>
      <c r="H537" s="245">
        <v>101.41647219399587</v>
      </c>
    </row>
    <row r="538" spans="1:8">
      <c r="A538" s="86" t="str">
        <v>site_huffingtonpost</v>
      </c>
      <c r="B538" s="239">
        <v>537</v>
      </c>
      <c r="C538" s="86" t="s">
        <v>1180</v>
      </c>
      <c r="D538" s="241">
        <f>COUNTIF($C$1:$C538,C538)</f>
        <v>33</v>
      </c>
      <c r="E538" s="241" t="str">
        <f t="shared" si="28"/>
        <v>Favourite web sites33</v>
      </c>
      <c r="F538" s="86" t="s">
        <v>1245</v>
      </c>
      <c r="G538" s="242">
        <v>2.5870689655172415E-2</v>
      </c>
      <c r="H538" s="245">
        <v>101.95689979617659</v>
      </c>
    </row>
    <row r="539" spans="1:8">
      <c r="A539" s="86" t="str">
        <v>site_hungryhouse</v>
      </c>
      <c r="B539" s="239">
        <v>538</v>
      </c>
      <c r="C539" s="86" t="s">
        <v>1180</v>
      </c>
      <c r="D539" s="241">
        <f>COUNTIF($C$1:$C539,C539)</f>
        <v>34</v>
      </c>
      <c r="E539" s="241" t="str">
        <f t="shared" si="28"/>
        <v>Favourite web sites34</v>
      </c>
      <c r="F539" s="86" t="s">
        <v>1247</v>
      </c>
      <c r="G539" s="242">
        <v>1.225E-2</v>
      </c>
      <c r="H539" s="245">
        <v>95.912225137996572</v>
      </c>
    </row>
    <row r="540" spans="1:8">
      <c r="A540" s="86" t="str">
        <v>site_ikea</v>
      </c>
      <c r="B540" s="239">
        <v>539</v>
      </c>
      <c r="C540" s="86" t="s">
        <v>1180</v>
      </c>
      <c r="D540" s="241">
        <f>COUNTIF($C$1:$C540,C540)</f>
        <v>35</v>
      </c>
      <c r="E540" s="241" t="str">
        <f t="shared" si="28"/>
        <v>Favourite web sites35</v>
      </c>
      <c r="F540" s="86" t="s">
        <v>1249</v>
      </c>
      <c r="G540" s="242">
        <v>7.7456896551724136E-2</v>
      </c>
      <c r="H540" s="245">
        <v>98.598872000346432</v>
      </c>
    </row>
    <row r="541" spans="1:8">
      <c r="A541" s="86" t="str">
        <v>site_imdb</v>
      </c>
      <c r="B541" s="239">
        <v>540</v>
      </c>
      <c r="C541" s="86" t="s">
        <v>1180</v>
      </c>
      <c r="D541" s="241">
        <f>COUNTIF($C$1:$C541,C541)</f>
        <v>36</v>
      </c>
      <c r="E541" s="241" t="str">
        <f t="shared" si="28"/>
        <v>Favourite web sites36</v>
      </c>
      <c r="F541" s="86" t="s">
        <v>1251</v>
      </c>
      <c r="G541" s="242">
        <v>5.2422413793103445E-2</v>
      </c>
      <c r="H541" s="245">
        <v>99.272797774095096</v>
      </c>
    </row>
    <row r="542" spans="1:8">
      <c r="A542" s="86" t="str">
        <v>site_jamieoliver</v>
      </c>
      <c r="B542" s="239">
        <v>541</v>
      </c>
      <c r="C542" s="86" t="s">
        <v>1180</v>
      </c>
      <c r="D542" s="241">
        <f>COUNTIF($C$1:$C542,C542)</f>
        <v>37</v>
      </c>
      <c r="E542" s="241" t="str">
        <f t="shared" si="28"/>
        <v>Favourite web sites37</v>
      </c>
      <c r="F542" s="86" t="s">
        <v>1253</v>
      </c>
      <c r="G542" s="242">
        <v>2.2795977011494255E-2</v>
      </c>
      <c r="H542" s="245">
        <v>110.57623607839236</v>
      </c>
    </row>
    <row r="543" spans="1:8">
      <c r="A543" s="86" t="str">
        <v>site_johnlewis</v>
      </c>
      <c r="B543" s="239">
        <v>542</v>
      </c>
      <c r="C543" s="86" t="s">
        <v>1180</v>
      </c>
      <c r="D543" s="241">
        <f>COUNTIF($C$1:$C543,C543)</f>
        <v>38</v>
      </c>
      <c r="E543" s="241" t="str">
        <f t="shared" si="28"/>
        <v>Favourite web sites38</v>
      </c>
      <c r="F543" s="86" t="s">
        <v>1255</v>
      </c>
      <c r="G543" s="242">
        <v>9.6643678160919552E-2</v>
      </c>
      <c r="H543" s="245">
        <v>116.67670594618176</v>
      </c>
    </row>
    <row r="544" spans="1:8">
      <c r="A544" s="86" t="str">
        <v>site_justeat</v>
      </c>
      <c r="B544" s="239">
        <v>543</v>
      </c>
      <c r="C544" s="86" t="s">
        <v>1180</v>
      </c>
      <c r="D544" s="241">
        <f>COUNTIF($C$1:$C544,C544)</f>
        <v>39</v>
      </c>
      <c r="E544" s="241" t="str">
        <f t="shared" si="28"/>
        <v>Favourite web sites39</v>
      </c>
      <c r="F544" s="86" t="s">
        <v>1257</v>
      </c>
      <c r="G544" s="242">
        <v>0.10036781609195404</v>
      </c>
      <c r="H544" s="245">
        <v>90.343010370064945</v>
      </c>
    </row>
    <row r="545" spans="1:8">
      <c r="A545" s="86" t="str">
        <v>site_lastminute</v>
      </c>
      <c r="B545" s="239">
        <v>544</v>
      </c>
      <c r="C545" s="86" t="s">
        <v>1180</v>
      </c>
      <c r="D545" s="241">
        <f>COUNTIF($C$1:$C545,C545)</f>
        <v>40</v>
      </c>
      <c r="E545" s="241" t="str">
        <f t="shared" si="28"/>
        <v>Favourite web sites40</v>
      </c>
      <c r="F545" s="86" t="s">
        <v>1259</v>
      </c>
      <c r="G545" s="242">
        <v>2.9893678160919541E-2</v>
      </c>
      <c r="H545" s="245">
        <v>100.88201786659363</v>
      </c>
    </row>
    <row r="546" spans="1:8">
      <c r="A546" s="86" t="str">
        <v>site_marksandspencer</v>
      </c>
      <c r="B546" s="239">
        <v>545</v>
      </c>
      <c r="C546" s="86" t="s">
        <v>1180</v>
      </c>
      <c r="D546" s="241">
        <f>COUNTIF($C$1:$C546,C546)</f>
        <v>41</v>
      </c>
      <c r="E546" s="241" t="str">
        <f t="shared" si="28"/>
        <v>Favourite web sites41</v>
      </c>
      <c r="F546" s="86" t="s">
        <v>1261</v>
      </c>
      <c r="G546" s="242">
        <v>0.13055459770114941</v>
      </c>
      <c r="H546" s="245">
        <v>110.08191234479546</v>
      </c>
    </row>
    <row r="547" spans="1:8">
      <c r="A547" s="86" t="str">
        <v>site_microsoft</v>
      </c>
      <c r="B547" s="239">
        <v>546</v>
      </c>
      <c r="C547" s="86" t="s">
        <v>1180</v>
      </c>
      <c r="D547" s="241">
        <f>COUNTIF($C$1:$C547,C547)</f>
        <v>42</v>
      </c>
      <c r="E547" s="241" t="str">
        <f t="shared" si="28"/>
        <v>Favourite web sites42</v>
      </c>
      <c r="F547" s="86" t="s">
        <v>1263</v>
      </c>
      <c r="G547" s="242">
        <v>8.9005747126436774E-2</v>
      </c>
      <c r="H547" s="245">
        <v>106.67647927545872</v>
      </c>
    </row>
    <row r="548" spans="1:8">
      <c r="A548" s="86" t="str">
        <v>site_moneysavingexpert</v>
      </c>
      <c r="B548" s="239">
        <v>547</v>
      </c>
      <c r="C548" s="86" t="s">
        <v>1180</v>
      </c>
      <c r="D548" s="241">
        <f>COUNTIF($C$1:$C548,C548)</f>
        <v>43</v>
      </c>
      <c r="E548" s="241" t="str">
        <f t="shared" si="28"/>
        <v>Favourite web sites43</v>
      </c>
      <c r="F548" s="86" t="s">
        <v>1265</v>
      </c>
      <c r="G548" s="242">
        <v>0.17641666666666667</v>
      </c>
      <c r="H548" s="245">
        <v>105.39900019934774</v>
      </c>
    </row>
    <row r="549" spans="1:8">
      <c r="A549" s="86" t="str">
        <v>site_moneysupermarket</v>
      </c>
      <c r="B549" s="239">
        <v>548</v>
      </c>
      <c r="C549" s="86" t="s">
        <v>1180</v>
      </c>
      <c r="D549" s="241">
        <f>COUNTIF($C$1:$C549,C549)</f>
        <v>44</v>
      </c>
      <c r="E549" s="241" t="str">
        <f t="shared" si="28"/>
        <v>Favourite web sites44</v>
      </c>
      <c r="F549" s="86" t="s">
        <v>1267</v>
      </c>
      <c r="G549" s="242">
        <v>8.0790229885057477E-2</v>
      </c>
      <c r="H549" s="245">
        <v>105.94608153442159</v>
      </c>
    </row>
    <row r="550" spans="1:8">
      <c r="A550" s="86" t="str">
        <v>site_msn</v>
      </c>
      <c r="B550" s="239">
        <v>549</v>
      </c>
      <c r="C550" s="86" t="s">
        <v>1180</v>
      </c>
      <c r="D550" s="241">
        <f>COUNTIF($C$1:$C550,C550)</f>
        <v>45</v>
      </c>
      <c r="E550" s="241" t="str">
        <f t="shared" si="28"/>
        <v>Favourite web sites45</v>
      </c>
      <c r="F550" s="86" t="s">
        <v>1269</v>
      </c>
      <c r="G550" s="242">
        <v>3.2830459770114936E-2</v>
      </c>
      <c r="H550" s="245">
        <v>98.432573814120943</v>
      </c>
    </row>
    <row r="551" spans="1:8">
      <c r="A551" s="86" t="str">
        <v>site_mumsnet</v>
      </c>
      <c r="B551" s="239">
        <v>550</v>
      </c>
      <c r="C551" s="86" t="s">
        <v>1180</v>
      </c>
      <c r="D551" s="241">
        <f>COUNTIF($C$1:$C551,C551)</f>
        <v>46</v>
      </c>
      <c r="E551" s="241" t="str">
        <f t="shared" si="28"/>
        <v>Favourite web sites46</v>
      </c>
      <c r="F551" s="86" t="s">
        <v>1271</v>
      </c>
      <c r="G551" s="242">
        <v>2.0077586206896553E-2</v>
      </c>
      <c r="H551" s="245">
        <v>102.57944219940944</v>
      </c>
    </row>
    <row r="552" spans="1:8">
      <c r="A552" s="86" t="str">
        <v>site_nationallottery</v>
      </c>
      <c r="B552" s="239">
        <v>551</v>
      </c>
      <c r="C552" s="86" t="s">
        <v>1180</v>
      </c>
      <c r="D552" s="241">
        <f>COUNTIF($C$1:$C552,C552)</f>
        <v>47</v>
      </c>
      <c r="E552" s="241" t="str">
        <f t="shared" si="28"/>
        <v>Favourite web sites47</v>
      </c>
      <c r="F552" s="86" t="s">
        <v>1273</v>
      </c>
      <c r="G552" s="242">
        <v>0.10618103448275862</v>
      </c>
      <c r="H552" s="245">
        <v>99.250863795171156</v>
      </c>
    </row>
    <row r="553" spans="1:8">
      <c r="A553" s="86" t="str">
        <v>site_nationalrail</v>
      </c>
      <c r="B553" s="239">
        <v>552</v>
      </c>
      <c r="C553" s="86" t="s">
        <v>1180</v>
      </c>
      <c r="D553" s="241">
        <f>COUNTIF($C$1:$C553,C553)</f>
        <v>48</v>
      </c>
      <c r="E553" s="241" t="str">
        <f t="shared" si="28"/>
        <v>Favourite web sites48</v>
      </c>
      <c r="F553" s="86" t="s">
        <v>1275</v>
      </c>
      <c r="G553" s="242">
        <v>5.743390804597702E-2</v>
      </c>
      <c r="H553" s="245">
        <v>105.32664829665126</v>
      </c>
    </row>
    <row r="554" spans="1:8">
      <c r="A554" s="86" t="str">
        <v>site_netnums</v>
      </c>
      <c r="B554" s="239">
        <v>553</v>
      </c>
      <c r="C554" s="86" t="s">
        <v>1180</v>
      </c>
      <c r="D554" s="241">
        <f>COUNTIF($C$1:$C554,C554)</f>
        <v>49</v>
      </c>
      <c r="E554" s="241" t="str">
        <f t="shared" si="28"/>
        <v>Favourite web sites49</v>
      </c>
      <c r="F554" s="86" t="s">
        <v>1277</v>
      </c>
      <c r="G554" s="242">
        <v>1.4916666666666663E-2</v>
      </c>
      <c r="H554" s="245">
        <v>99.141642235904499</v>
      </c>
    </row>
    <row r="555" spans="1:8">
      <c r="A555" s="86" t="str">
        <v>site_nhs</v>
      </c>
      <c r="B555" s="239">
        <v>554</v>
      </c>
      <c r="C555" s="86" t="s">
        <v>1180</v>
      </c>
      <c r="D555" s="241">
        <f>COUNTIF($C$1:$C555,C555)</f>
        <v>50</v>
      </c>
      <c r="E555" s="241" t="str">
        <f t="shared" si="28"/>
        <v>Favourite web sites50</v>
      </c>
      <c r="F555" s="86" t="s">
        <v>1279</v>
      </c>
      <c r="G555" s="242">
        <v>6.2758620689655181E-2</v>
      </c>
      <c r="H555" s="245">
        <v>97.730034875142309</v>
      </c>
    </row>
    <row r="556" spans="1:8">
      <c r="A556" s="86" t="str">
        <v>site_notonthehighstreet</v>
      </c>
      <c r="B556" s="239">
        <v>555</v>
      </c>
      <c r="C556" s="86" t="s">
        <v>1180</v>
      </c>
      <c r="D556" s="241">
        <f>COUNTIF($C$1:$C556,C556)</f>
        <v>51</v>
      </c>
      <c r="E556" s="241" t="str">
        <f t="shared" si="28"/>
        <v>Favourite web sites51</v>
      </c>
      <c r="F556" s="86" t="s">
        <v>1281</v>
      </c>
      <c r="G556" s="242">
        <v>4.587931034482759E-2</v>
      </c>
      <c r="H556" s="245">
        <v>101.89658305761186</v>
      </c>
    </row>
    <row r="557" spans="1:8">
      <c r="A557" s="86" t="str">
        <v>site_premierleague</v>
      </c>
      <c r="B557" s="239">
        <v>556</v>
      </c>
      <c r="C557" s="86" t="s">
        <v>1180</v>
      </c>
      <c r="D557" s="241">
        <f>COUNTIF($C$1:$C557,C557)</f>
        <v>52</v>
      </c>
      <c r="E557" s="241" t="str">
        <f t="shared" si="28"/>
        <v>Favourite web sites52</v>
      </c>
      <c r="F557" s="86" t="s">
        <v>1283</v>
      </c>
      <c r="G557" s="242">
        <v>5.7497126436781613E-2</v>
      </c>
      <c r="H557" s="245">
        <v>99.657417430491307</v>
      </c>
    </row>
    <row r="558" spans="1:8">
      <c r="A558" s="86" t="str">
        <v>site_quidco</v>
      </c>
      <c r="B558" s="239">
        <v>557</v>
      </c>
      <c r="C558" s="86" t="s">
        <v>1180</v>
      </c>
      <c r="D558" s="241">
        <f>COUNTIF($C$1:$C558,C558)</f>
        <v>53</v>
      </c>
      <c r="E558" s="241" t="str">
        <f t="shared" si="28"/>
        <v>Favourite web sites53</v>
      </c>
      <c r="F558" s="86" t="s">
        <v>1285</v>
      </c>
      <c r="G558" s="242">
        <v>3.7425287356321835E-2</v>
      </c>
      <c r="H558" s="245">
        <v>104.79713597309824</v>
      </c>
    </row>
    <row r="559" spans="1:8">
      <c r="A559" s="86" t="str">
        <v>site_quora</v>
      </c>
      <c r="B559" s="239">
        <v>558</v>
      </c>
      <c r="C559" s="86" t="s">
        <v>1180</v>
      </c>
      <c r="D559" s="241">
        <f>COUNTIF($C$1:$C559,C559)</f>
        <v>54</v>
      </c>
      <c r="E559" s="241" t="str">
        <f t="shared" si="28"/>
        <v>Favourite web sites54</v>
      </c>
      <c r="F559" s="86" t="s">
        <v>1287</v>
      </c>
      <c r="G559" s="242">
        <v>1.8178160919540227E-2</v>
      </c>
      <c r="H559" s="245">
        <v>97.729681378779617</v>
      </c>
    </row>
    <row r="560" spans="1:8">
      <c r="A560" s="86" t="str">
        <v>site_rightmove</v>
      </c>
      <c r="B560" s="239">
        <v>559</v>
      </c>
      <c r="C560" s="86" t="s">
        <v>1180</v>
      </c>
      <c r="D560" s="241">
        <f>COUNTIF($C$1:$C560,C560)</f>
        <v>55</v>
      </c>
      <c r="E560" s="241" t="str">
        <f t="shared" si="28"/>
        <v>Favourite web sites55</v>
      </c>
      <c r="F560" s="86" t="s">
        <v>1289</v>
      </c>
      <c r="G560" s="242">
        <v>9.2738505747126429E-2</v>
      </c>
      <c r="H560" s="245">
        <v>114.38954824535759</v>
      </c>
    </row>
    <row r="561" spans="1:8">
      <c r="A561" s="86" t="str">
        <v>site_santander</v>
      </c>
      <c r="B561" s="239">
        <v>560</v>
      </c>
      <c r="C561" s="86" t="s">
        <v>1180</v>
      </c>
      <c r="D561" s="241">
        <f>COUNTIF($C$1:$C561,C561)</f>
        <v>56</v>
      </c>
      <c r="E561" s="241" t="str">
        <f t="shared" si="28"/>
        <v>Favourite web sites56</v>
      </c>
      <c r="F561" s="86" t="s">
        <v>1291</v>
      </c>
      <c r="G561" s="242">
        <v>7.1778735632183913E-2</v>
      </c>
      <c r="H561" s="245">
        <v>104.26614652791004</v>
      </c>
    </row>
    <row r="562" spans="1:8">
      <c r="A562" s="86" t="str">
        <v>site_selfridges</v>
      </c>
      <c r="B562" s="239">
        <v>561</v>
      </c>
      <c r="C562" s="86" t="s">
        <v>1180</v>
      </c>
      <c r="D562" s="241">
        <f>COUNTIF($C$1:$C562,C562)</f>
        <v>57</v>
      </c>
      <c r="E562" s="241" t="str">
        <f t="shared" si="28"/>
        <v>Favourite web sites57</v>
      </c>
      <c r="F562" s="86" t="s">
        <v>1293</v>
      </c>
      <c r="G562" s="242">
        <v>2.0068965517241379E-2</v>
      </c>
      <c r="H562" s="245">
        <v>101.14275170386698</v>
      </c>
    </row>
    <row r="563" spans="1:8">
      <c r="A563" s="86" t="str">
        <v>site_skynews</v>
      </c>
      <c r="B563" s="239">
        <v>562</v>
      </c>
      <c r="C563" s="86" t="s">
        <v>1180</v>
      </c>
      <c r="D563" s="241">
        <f>COUNTIF($C$1:$C563,C563)</f>
        <v>58</v>
      </c>
      <c r="E563" s="241" t="str">
        <f t="shared" si="28"/>
        <v>Favourite web sites58</v>
      </c>
      <c r="F563" s="86" t="s">
        <v>1295</v>
      </c>
      <c r="G563" s="242">
        <v>8.6795977011494233E-2</v>
      </c>
      <c r="H563" s="245">
        <v>99.829730787144783</v>
      </c>
    </row>
    <row r="564" spans="1:8">
      <c r="A564" s="86" t="str">
        <v>site_skysports</v>
      </c>
      <c r="B564" s="239">
        <v>563</v>
      </c>
      <c r="C564" s="86" t="s">
        <v>1180</v>
      </c>
      <c r="D564" s="241">
        <f>COUNTIF($C$1:$C564,C564)</f>
        <v>59</v>
      </c>
      <c r="E564" s="241" t="str">
        <f t="shared" si="28"/>
        <v>Favourite web sites59</v>
      </c>
      <c r="F564" s="86" t="s">
        <v>1297</v>
      </c>
      <c r="G564" s="242">
        <v>9.264080459770116E-2</v>
      </c>
      <c r="H564" s="245">
        <v>99.837387132210438</v>
      </c>
    </row>
    <row r="565" spans="1:8">
      <c r="A565" s="86" t="str">
        <v>site_soundcloud</v>
      </c>
      <c r="B565" s="239">
        <v>564</v>
      </c>
      <c r="C565" s="86" t="s">
        <v>1180</v>
      </c>
      <c r="D565" s="241">
        <f>COUNTIF($C$1:$C565,C565)</f>
        <v>60</v>
      </c>
      <c r="E565" s="241" t="str">
        <f t="shared" si="28"/>
        <v>Favourite web sites60</v>
      </c>
      <c r="F565" s="86" t="s">
        <v>1299</v>
      </c>
      <c r="G565" s="242">
        <v>2.8784482758620694E-2</v>
      </c>
      <c r="H565" s="245">
        <v>101.71049109234174</v>
      </c>
    </row>
    <row r="566" spans="1:8">
      <c r="A566" s="86" t="str">
        <v>site_spotify</v>
      </c>
      <c r="B566" s="239">
        <v>565</v>
      </c>
      <c r="C566" s="86" t="s">
        <v>1180</v>
      </c>
      <c r="D566" s="241">
        <f>COUNTIF($C$1:$C566,C566)</f>
        <v>61</v>
      </c>
      <c r="E566" s="241" t="str">
        <f t="shared" si="28"/>
        <v>Favourite web sites61</v>
      </c>
      <c r="F566" s="86" t="s">
        <v>1301</v>
      </c>
      <c r="G566" s="242">
        <v>0.1777183908045977</v>
      </c>
      <c r="H566" s="245">
        <v>102.04177219203608</v>
      </c>
    </row>
    <row r="567" spans="1:8">
      <c r="A567" s="86" t="str">
        <v>site_tesco</v>
      </c>
      <c r="B567" s="239">
        <v>566</v>
      </c>
      <c r="C567" s="86" t="s">
        <v>1180</v>
      </c>
      <c r="D567" s="241">
        <f>COUNTIF($C$1:$C567,C567)</f>
        <v>62</v>
      </c>
      <c r="E567" s="241" t="str">
        <f t="shared" si="28"/>
        <v>Favourite web sites62</v>
      </c>
      <c r="F567" s="86" t="s">
        <v>1303</v>
      </c>
      <c r="G567" s="242">
        <v>0.14732471264367816</v>
      </c>
      <c r="H567" s="245">
        <v>99.647797532787379</v>
      </c>
    </row>
    <row r="568" spans="1:8">
      <c r="A568" s="86" t="str">
        <v>site_theladbible</v>
      </c>
      <c r="B568" s="239">
        <v>567</v>
      </c>
      <c r="C568" s="86" t="s">
        <v>1180</v>
      </c>
      <c r="D568" s="241">
        <f>COUNTIF($C$1:$C568,C568)</f>
        <v>63</v>
      </c>
      <c r="E568" s="241" t="str">
        <f t="shared" si="28"/>
        <v>Favourite web sites63</v>
      </c>
      <c r="F568" s="86" t="s">
        <v>1305</v>
      </c>
      <c r="G568" s="242">
        <v>3.4724137931034481E-2</v>
      </c>
      <c r="H568" s="245">
        <v>100.08873675123948</v>
      </c>
    </row>
    <row r="569" spans="1:8">
      <c r="A569" s="86" t="str">
        <v>site_ticketmaster</v>
      </c>
      <c r="B569" s="239">
        <v>568</v>
      </c>
      <c r="C569" s="86" t="s">
        <v>1180</v>
      </c>
      <c r="D569" s="241">
        <f>COUNTIF($C$1:$C569,C569)</f>
        <v>64</v>
      </c>
      <c r="E569" s="241" t="str">
        <f t="shared" si="28"/>
        <v>Favourite web sites64</v>
      </c>
      <c r="F569" s="86" t="s">
        <v>1307</v>
      </c>
      <c r="G569" s="242">
        <v>3.3298850574712643E-2</v>
      </c>
      <c r="H569" s="245">
        <v>100.36269893853445</v>
      </c>
    </row>
    <row r="570" spans="1:8">
      <c r="A570" s="86" t="str">
        <v>site_topshop</v>
      </c>
      <c r="B570" s="239">
        <v>569</v>
      </c>
      <c r="C570" s="86" t="s">
        <v>1180</v>
      </c>
      <c r="D570" s="241">
        <f>COUNTIF($C$1:$C570,C570)</f>
        <v>65</v>
      </c>
      <c r="E570" s="241" t="str">
        <f t="shared" si="28"/>
        <v>Favourite web sites65</v>
      </c>
      <c r="F570" s="86" t="s">
        <v>1309</v>
      </c>
      <c r="G570" s="242">
        <v>3.1143678160919543E-2</v>
      </c>
      <c r="H570" s="245">
        <v>101.09367145969213</v>
      </c>
    </row>
    <row r="571" spans="1:8">
      <c r="A571" s="86" t="str">
        <v>site_tripadvisor</v>
      </c>
      <c r="B571" s="239">
        <v>570</v>
      </c>
      <c r="C571" s="86" t="s">
        <v>1180</v>
      </c>
      <c r="D571" s="241">
        <f>COUNTIF($C$1:$C571,C571)</f>
        <v>66</v>
      </c>
      <c r="E571" s="241" t="str">
        <f t="shared" si="28"/>
        <v>Favourite web sites66</v>
      </c>
      <c r="F571" s="86" t="s">
        <v>1311</v>
      </c>
      <c r="G571" s="242">
        <v>0.11522701149425288</v>
      </c>
      <c r="H571" s="245">
        <v>107.05045322376621</v>
      </c>
    </row>
    <row r="572" spans="1:8">
      <c r="A572" s="86" t="str">
        <v>site_trivago</v>
      </c>
      <c r="B572" s="239">
        <v>571</v>
      </c>
      <c r="C572" s="86" t="s">
        <v>1180</v>
      </c>
      <c r="D572" s="241">
        <f>COUNTIF($C$1:$C572,C572)</f>
        <v>67</v>
      </c>
      <c r="E572" s="241" t="str">
        <f t="shared" si="28"/>
        <v>Favourite web sites67</v>
      </c>
      <c r="F572" s="86" t="s">
        <v>1313</v>
      </c>
      <c r="G572" s="242">
        <v>3.4620689655172412E-2</v>
      </c>
      <c r="H572" s="245">
        <v>99.663445682918137</v>
      </c>
    </row>
    <row r="573" spans="1:8">
      <c r="A573" s="86" t="str">
        <v>site_tui</v>
      </c>
      <c r="B573" s="239">
        <v>572</v>
      </c>
      <c r="C573" s="86" t="s">
        <v>1180</v>
      </c>
      <c r="D573" s="241">
        <f>COUNTIF($C$1:$C573,C573)</f>
        <v>68</v>
      </c>
      <c r="E573" s="241" t="str">
        <f t="shared" si="28"/>
        <v>Favourite web sites68</v>
      </c>
      <c r="F573" s="86" t="s">
        <v>1315</v>
      </c>
      <c r="G573" s="242">
        <v>2.8270114942528735E-2</v>
      </c>
      <c r="H573" s="245">
        <v>100.54477390996119</v>
      </c>
    </row>
    <row r="574" spans="1:8">
      <c r="A574" s="86" t="str">
        <v>site_twitch</v>
      </c>
      <c r="B574" s="239">
        <v>573</v>
      </c>
      <c r="C574" s="86" t="s">
        <v>1180</v>
      </c>
      <c r="D574" s="241">
        <f>COUNTIF($C$1:$C574,C574)</f>
        <v>69</v>
      </c>
      <c r="E574" s="241" t="str">
        <f t="shared" si="28"/>
        <v>Favourite web sites69</v>
      </c>
      <c r="F574" s="86" t="s">
        <v>1317</v>
      </c>
      <c r="G574" s="242">
        <v>3.0215517241379313E-2</v>
      </c>
      <c r="H574" s="245">
        <v>103.78060566235435</v>
      </c>
    </row>
    <row r="575" spans="1:8">
      <c r="A575" s="86" t="str">
        <v>site_very</v>
      </c>
      <c r="B575" s="239">
        <v>574</v>
      </c>
      <c r="C575" s="86" t="s">
        <v>1180</v>
      </c>
      <c r="D575" s="241">
        <f>COUNTIF($C$1:$C575,C575)</f>
        <v>70</v>
      </c>
      <c r="E575" s="241" t="str">
        <f t="shared" si="28"/>
        <v>Favourite web sites70</v>
      </c>
      <c r="F575" s="86" t="s">
        <v>1319</v>
      </c>
      <c r="G575" s="242">
        <v>3.2896551724137933E-2</v>
      </c>
      <c r="H575" s="245">
        <v>91.907635495929725</v>
      </c>
    </row>
    <row r="576" spans="1:8">
      <c r="A576" s="86" t="str">
        <v>site_vevo</v>
      </c>
      <c r="B576" s="239">
        <v>575</v>
      </c>
      <c r="C576" s="86" t="s">
        <v>1180</v>
      </c>
      <c r="D576" s="241">
        <f>COUNTIF($C$1:$C576,C576)</f>
        <v>71</v>
      </c>
      <c r="E576" s="241" t="str">
        <f t="shared" si="28"/>
        <v>Favourite web sites71</v>
      </c>
      <c r="F576" s="86" t="s">
        <v>1321</v>
      </c>
      <c r="G576" s="242">
        <v>1.4270114942528736E-2</v>
      </c>
      <c r="H576" s="245">
        <v>104.49098036291282</v>
      </c>
    </row>
    <row r="577" spans="1:8">
      <c r="A577" s="86" t="str">
        <v>site_vice</v>
      </c>
      <c r="B577" s="239">
        <v>576</v>
      </c>
      <c r="C577" s="86" t="s">
        <v>1180</v>
      </c>
      <c r="D577" s="241">
        <f>COUNTIF($C$1:$C577,C577)</f>
        <v>72</v>
      </c>
      <c r="E577" s="241" t="str">
        <f t="shared" si="28"/>
        <v>Favourite web sites72</v>
      </c>
      <c r="F577" s="86" t="s">
        <v>1323</v>
      </c>
      <c r="G577" s="242">
        <v>1.1255747126436783E-2</v>
      </c>
      <c r="H577" s="245">
        <v>101.77959445112457</v>
      </c>
    </row>
    <row r="578" spans="1:8">
      <c r="A578" s="86" t="str">
        <v>site_wikihow</v>
      </c>
      <c r="B578" s="239">
        <v>577</v>
      </c>
      <c r="C578" s="86" t="s">
        <v>1180</v>
      </c>
      <c r="D578" s="241">
        <f>COUNTIF($C$1:$C578,C578)</f>
        <v>73</v>
      </c>
      <c r="E578" s="241" t="str">
        <f t="shared" si="28"/>
        <v>Favourite web sites73</v>
      </c>
      <c r="F578" s="86" t="s">
        <v>1325</v>
      </c>
      <c r="G578" s="242">
        <v>2.3284482758620689E-2</v>
      </c>
      <c r="H578" s="245">
        <v>98.818025992179287</v>
      </c>
    </row>
    <row r="579" spans="1:8">
      <c r="A579" s="86" t="str">
        <v>site_wiki</v>
      </c>
      <c r="B579" s="239">
        <v>578</v>
      </c>
      <c r="C579" s="86" t="s">
        <v>1180</v>
      </c>
      <c r="D579" s="241">
        <f>COUNTIF($C$1:$C579,C579)</f>
        <v>74</v>
      </c>
      <c r="E579" s="241" t="str">
        <f t="shared" ref="E579:E642" si="29">C579&amp;D579</f>
        <v>Favourite web sites74</v>
      </c>
      <c r="F579" s="86" t="s">
        <v>1327</v>
      </c>
      <c r="G579" s="242">
        <v>0.1893735632183908</v>
      </c>
      <c r="H579" s="245">
        <v>104.03075175736556</v>
      </c>
    </row>
    <row r="580" spans="1:8">
      <c r="A580" s="86" t="str">
        <v>site_williamhill</v>
      </c>
      <c r="B580" s="239">
        <v>579</v>
      </c>
      <c r="C580" s="86" t="s">
        <v>1180</v>
      </c>
      <c r="D580" s="241">
        <f>COUNTIF($C$1:$C580,C580)</f>
        <v>75</v>
      </c>
      <c r="E580" s="241" t="str">
        <f t="shared" si="29"/>
        <v>Favourite web sites75</v>
      </c>
      <c r="F580" s="86" t="s">
        <v>1329</v>
      </c>
      <c r="G580" s="242">
        <v>2.5563218390804599E-2</v>
      </c>
      <c r="H580" s="245">
        <v>98.833484848494209</v>
      </c>
    </row>
    <row r="581" spans="1:8">
      <c r="A581" s="86" t="str">
        <v>site_yahoo</v>
      </c>
      <c r="B581" s="239">
        <v>580</v>
      </c>
      <c r="C581" s="86" t="s">
        <v>1180</v>
      </c>
      <c r="D581" s="241">
        <f>COUNTIF($C$1:$C581,C581)</f>
        <v>76</v>
      </c>
      <c r="E581" s="241" t="str">
        <f t="shared" si="29"/>
        <v>Favourite web sites76</v>
      </c>
      <c r="F581" s="86" t="s">
        <v>1331</v>
      </c>
      <c r="G581" s="242">
        <v>6.9709770114942546E-2</v>
      </c>
      <c r="H581" s="245">
        <v>100.21234293821988</v>
      </c>
    </row>
    <row r="582" spans="1:8">
      <c r="A582" s="86" t="str">
        <v>site_zoopla</v>
      </c>
      <c r="B582" s="239">
        <v>581</v>
      </c>
      <c r="C582" s="86" t="s">
        <v>1180</v>
      </c>
      <c r="D582" s="241">
        <f>COUNTIF($C$1:$C582,C582)</f>
        <v>77</v>
      </c>
      <c r="E582" s="241" t="str">
        <f t="shared" si="29"/>
        <v>Favourite web sites77</v>
      </c>
      <c r="F582" s="86" t="s">
        <v>1333</v>
      </c>
      <c r="G582" s="242">
        <v>4.4201149425287356E-2</v>
      </c>
      <c r="H582" s="245">
        <v>99.47904455281153</v>
      </c>
    </row>
    <row r="583" spans="1:8">
      <c r="A583" s="86" t="str">
        <v>shopm10</v>
      </c>
      <c r="B583" s="239">
        <v>582</v>
      </c>
      <c r="C583" s="86" t="s">
        <v>1336</v>
      </c>
      <c r="D583" s="241">
        <f>COUNTIF($C$1:$C583,C583)</f>
        <v>1</v>
      </c>
      <c r="E583" s="241" t="str">
        <f t="shared" si="29"/>
        <v>Supermarket: shop at (1+ times per month)1</v>
      </c>
      <c r="F583" s="86" t="s">
        <v>1337</v>
      </c>
      <c r="G583" s="242">
        <v>0.38065804597701147</v>
      </c>
      <c r="H583" s="245">
        <v>98.373361098223683</v>
      </c>
    </row>
    <row r="584" spans="1:8">
      <c r="A584" s="86" t="str">
        <v>shopm1</v>
      </c>
      <c r="B584" s="239">
        <v>583</v>
      </c>
      <c r="C584" s="86" t="s">
        <v>1336</v>
      </c>
      <c r="D584" s="241">
        <f>COUNTIF($C$1:$C584,C584)</f>
        <v>2</v>
      </c>
      <c r="E584" s="241" t="str">
        <f t="shared" si="29"/>
        <v>Supermarket: shop at (1+ times per month)2</v>
      </c>
      <c r="F584" s="86" t="s">
        <v>1339</v>
      </c>
      <c r="G584" s="242">
        <v>0.37322126436781611</v>
      </c>
      <c r="H584" s="245">
        <v>90.643046987733626</v>
      </c>
    </row>
    <row r="585" spans="1:8">
      <c r="A585" s="86" t="str">
        <v>shopm2</v>
      </c>
      <c r="B585" s="239">
        <v>584</v>
      </c>
      <c r="C585" s="86" t="s">
        <v>1336</v>
      </c>
      <c r="D585" s="241">
        <f>COUNTIF($C$1:$C585,C585)</f>
        <v>3</v>
      </c>
      <c r="E585" s="241" t="str">
        <f t="shared" si="29"/>
        <v>Supermarket: shop at (1+ times per month)3</v>
      </c>
      <c r="F585" s="86" t="s">
        <v>1341</v>
      </c>
      <c r="G585" s="242">
        <v>0.2609942528735632</v>
      </c>
      <c r="H585" s="245">
        <v>106.4788752011652</v>
      </c>
    </row>
    <row r="586" spans="1:8">
      <c r="A586" s="86" t="str">
        <v>shopm11</v>
      </c>
      <c r="B586" s="239">
        <v>585</v>
      </c>
      <c r="C586" s="86" t="s">
        <v>1336</v>
      </c>
      <c r="D586" s="241">
        <f>COUNTIF($C$1:$C586,C586)</f>
        <v>4</v>
      </c>
      <c r="E586" s="241" t="str">
        <f t="shared" si="29"/>
        <v>Supermarket: shop at (1+ times per month)4</v>
      </c>
      <c r="F586" s="86" t="s">
        <v>1343</v>
      </c>
      <c r="G586" s="242">
        <v>0.29975000000000002</v>
      </c>
      <c r="H586" s="245">
        <v>98.557567072496511</v>
      </c>
    </row>
    <row r="587" spans="1:8">
      <c r="A587" s="86" t="str">
        <v>shopm3</v>
      </c>
      <c r="B587" s="239">
        <v>586</v>
      </c>
      <c r="C587" s="86" t="s">
        <v>1336</v>
      </c>
      <c r="D587" s="241">
        <f>COUNTIF($C$1:$C587,C587)</f>
        <v>5</v>
      </c>
      <c r="E587" s="241" t="str">
        <f t="shared" si="29"/>
        <v>Supermarket: shop at (1+ times per month)5</v>
      </c>
      <c r="F587" s="86" t="s">
        <v>1345</v>
      </c>
      <c r="G587" s="242">
        <v>0.27510344827586208</v>
      </c>
      <c r="H587" s="245">
        <v>118.26505333527513</v>
      </c>
    </row>
    <row r="588" spans="1:8">
      <c r="A588" s="86" t="str">
        <v>shopm4</v>
      </c>
      <c r="B588" s="239">
        <v>587</v>
      </c>
      <c r="C588" s="86" t="s">
        <v>1336</v>
      </c>
      <c r="D588" s="241">
        <f>COUNTIF($C$1:$C588,C588)</f>
        <v>6</v>
      </c>
      <c r="E588" s="241" t="str">
        <f t="shared" si="29"/>
        <v>Supermarket: shop at (1+ times per month)6</v>
      </c>
      <c r="F588" s="86" t="s">
        <v>1347</v>
      </c>
      <c r="G588" s="242">
        <v>0.3325316091954022</v>
      </c>
      <c r="H588" s="245">
        <v>98.165454273296376</v>
      </c>
    </row>
    <row r="589" spans="1:8">
      <c r="A589" s="86" t="str">
        <v>shopm5</v>
      </c>
      <c r="B589" s="239">
        <v>588</v>
      </c>
      <c r="C589" s="86" t="s">
        <v>1336</v>
      </c>
      <c r="D589" s="241">
        <f>COUNTIF($C$1:$C589,C589)</f>
        <v>7</v>
      </c>
      <c r="E589" s="241" t="str">
        <f t="shared" si="29"/>
        <v>Supermarket: shop at (1+ times per month)7</v>
      </c>
      <c r="F589" s="86" t="s">
        <v>1349</v>
      </c>
      <c r="G589" s="242">
        <v>0.48018390804597688</v>
      </c>
      <c r="H589" s="245">
        <v>109.97802978420961</v>
      </c>
    </row>
    <row r="590" spans="1:8">
      <c r="A590" s="86" t="str">
        <v>shopm6</v>
      </c>
      <c r="B590" s="239">
        <v>589</v>
      </c>
      <c r="C590" s="86" t="s">
        <v>1336</v>
      </c>
      <c r="D590" s="241">
        <f>COUNTIF($C$1:$C590,C590)</f>
        <v>8</v>
      </c>
      <c r="E590" s="241" t="str">
        <f t="shared" si="29"/>
        <v>Supermarket: shop at (1+ times per month)8</v>
      </c>
      <c r="F590" s="86" t="s">
        <v>1303</v>
      </c>
      <c r="G590" s="242">
        <v>0.63051724137931042</v>
      </c>
      <c r="H590" s="245">
        <v>103.18283483266191</v>
      </c>
    </row>
    <row r="591" spans="1:8">
      <c r="A591" s="86" t="str">
        <v>shopm8</v>
      </c>
      <c r="B591" s="239">
        <v>590</v>
      </c>
      <c r="C591" s="86" t="s">
        <v>1336</v>
      </c>
      <c r="D591" s="241">
        <f>COUNTIF($C$1:$C591,C591)</f>
        <v>9</v>
      </c>
      <c r="E591" s="241" t="str">
        <f t="shared" si="29"/>
        <v>Supermarket: shop at (1+ times per month)9</v>
      </c>
      <c r="F591" s="86" t="s">
        <v>1352</v>
      </c>
      <c r="G591" s="242">
        <v>0.22127011494252877</v>
      </c>
      <c r="H591" s="245">
        <v>136.86378116375494</v>
      </c>
    </row>
    <row r="592" spans="1:8">
      <c r="A592" s="86" t="str">
        <v>DAILY11</v>
      </c>
      <c r="B592" s="239">
        <v>591</v>
      </c>
      <c r="C592" s="86" t="s">
        <v>1355</v>
      </c>
      <c r="D592" s="241">
        <f>COUNTIF($C$1:$C592,C592)</f>
        <v>1</v>
      </c>
      <c r="E592" s="241" t="str">
        <f t="shared" si="29"/>
        <v>Daily Newspapers1</v>
      </c>
      <c r="F592" s="86" t="s">
        <v>1356</v>
      </c>
      <c r="G592" s="242">
        <v>7.7169540229885064E-2</v>
      </c>
      <c r="H592" s="245">
        <v>80.911654837878245</v>
      </c>
    </row>
    <row r="593" spans="1:8">
      <c r="A593" s="86" t="str">
        <v>DAILY3</v>
      </c>
      <c r="B593" s="239">
        <v>592</v>
      </c>
      <c r="C593" s="86" t="s">
        <v>1355</v>
      </c>
      <c r="D593" s="241">
        <f>COUNTIF($C$1:$C593,C593)</f>
        <v>2</v>
      </c>
      <c r="E593" s="241" t="str">
        <f t="shared" si="29"/>
        <v>Daily Newspapers2</v>
      </c>
      <c r="F593" s="86" t="s">
        <v>1358</v>
      </c>
      <c r="G593" s="242">
        <v>2.9293103448275865E-2</v>
      </c>
      <c r="H593" s="245">
        <v>78.483282885561053</v>
      </c>
    </row>
    <row r="594" spans="1:8">
      <c r="A594" s="86" t="str">
        <v>DAILY4</v>
      </c>
      <c r="B594" s="239">
        <v>593</v>
      </c>
      <c r="C594" s="86" t="s">
        <v>1355</v>
      </c>
      <c r="D594" s="241">
        <f>COUNTIF($C$1:$C594,C594)</f>
        <v>3</v>
      </c>
      <c r="E594" s="241" t="str">
        <f t="shared" si="29"/>
        <v>Daily Newspapers3</v>
      </c>
      <c r="F594" s="86" t="s">
        <v>1360</v>
      </c>
      <c r="G594" s="242">
        <v>6.281609195402299E-3</v>
      </c>
      <c r="H594" s="245">
        <v>72.721182039026715</v>
      </c>
    </row>
    <row r="595" spans="1:8">
      <c r="A595" s="86" t="str">
        <v>DAILY10</v>
      </c>
      <c r="B595" s="239">
        <v>594</v>
      </c>
      <c r="C595" s="86" t="s">
        <v>1355</v>
      </c>
      <c r="D595" s="241">
        <f>COUNTIF($C$1:$C595,C595)</f>
        <v>4</v>
      </c>
      <c r="E595" s="241" t="str">
        <f t="shared" si="29"/>
        <v>Daily Newspapers4</v>
      </c>
      <c r="F595" s="86" t="s">
        <v>1362</v>
      </c>
      <c r="G595" s="242">
        <v>1.3137931034482759E-2</v>
      </c>
      <c r="H595" s="245">
        <v>72.022923486903665</v>
      </c>
    </row>
    <row r="596" spans="1:8">
      <c r="A596" s="86" t="str">
        <v>DAILY2</v>
      </c>
      <c r="B596" s="239">
        <v>595</v>
      </c>
      <c r="C596" s="86" t="s">
        <v>1355</v>
      </c>
      <c r="D596" s="241">
        <f>COUNTIF($C$1:$C596,C596)</f>
        <v>5</v>
      </c>
      <c r="E596" s="241" t="str">
        <f t="shared" si="29"/>
        <v>Daily Newspapers5</v>
      </c>
      <c r="F596" s="86" t="s">
        <v>1364</v>
      </c>
      <c r="G596" s="242">
        <v>8.8399425287356309E-2</v>
      </c>
      <c r="H596" s="245">
        <v>111.96997923816345</v>
      </c>
    </row>
    <row r="597" spans="1:8">
      <c r="A597" s="86" t="str">
        <v>DAILY1</v>
      </c>
      <c r="B597" s="239">
        <v>596</v>
      </c>
      <c r="C597" s="86" t="s">
        <v>1355</v>
      </c>
      <c r="D597" s="241">
        <f>COUNTIF($C$1:$C597,C597)</f>
        <v>6</v>
      </c>
      <c r="E597" s="241" t="str">
        <f t="shared" si="29"/>
        <v>Daily Newspapers6</v>
      </c>
      <c r="F597" s="86" t="s">
        <v>1366</v>
      </c>
      <c r="G597" s="242">
        <v>1.8094827586206896E-2</v>
      </c>
      <c r="H597" s="245">
        <v>101.82166781555202</v>
      </c>
    </row>
    <row r="598" spans="1:8">
      <c r="A598" s="86" t="str">
        <v>DAILY6</v>
      </c>
      <c r="B598" s="239">
        <v>597</v>
      </c>
      <c r="C598" s="86" t="s">
        <v>1355</v>
      </c>
      <c r="D598" s="241">
        <f>COUNTIF($C$1:$C598,C598)</f>
        <v>7</v>
      </c>
      <c r="E598" s="241" t="str">
        <f t="shared" si="29"/>
        <v>Daily Newspapers7</v>
      </c>
      <c r="F598" s="86" t="s">
        <v>1368</v>
      </c>
      <c r="G598" s="242">
        <v>3.6097701149425288E-2</v>
      </c>
      <c r="H598" s="245">
        <v>140.59460721095996</v>
      </c>
    </row>
    <row r="599" spans="1:8">
      <c r="A599" s="86" t="str">
        <v>DAILY8</v>
      </c>
      <c r="B599" s="239">
        <v>598</v>
      </c>
      <c r="C599" s="86" t="s">
        <v>1355</v>
      </c>
      <c r="D599" s="241">
        <f>COUNTIF($C$1:$C599,C599)</f>
        <v>8</v>
      </c>
      <c r="E599" s="241" t="str">
        <f t="shared" si="29"/>
        <v>Daily Newspapers8</v>
      </c>
      <c r="F599" s="86" t="s">
        <v>1370</v>
      </c>
      <c r="G599" s="242">
        <v>2.1982758620689657E-2</v>
      </c>
      <c r="H599" s="245">
        <v>114.31358810892999</v>
      </c>
    </row>
    <row r="600" spans="1:8">
      <c r="A600" s="86" t="str">
        <v>DAILY12</v>
      </c>
      <c r="B600" s="239">
        <v>599</v>
      </c>
      <c r="C600" s="86" t="s">
        <v>1355</v>
      </c>
      <c r="D600" s="241">
        <f>COUNTIF($C$1:$C600,C600)</f>
        <v>9</v>
      </c>
      <c r="E600" s="241" t="str">
        <f t="shared" si="29"/>
        <v>Daily Newspapers9</v>
      </c>
      <c r="F600" s="86" t="s">
        <v>1372</v>
      </c>
      <c r="G600" s="242">
        <v>4.113793103448276E-2</v>
      </c>
      <c r="H600" s="245">
        <v>139.11935568434808</v>
      </c>
    </row>
    <row r="601" spans="1:8">
      <c r="A601" s="86" t="str">
        <v>MAGBIZEDU</v>
      </c>
      <c r="B601" s="239">
        <v>600</v>
      </c>
      <c r="C601" s="86" t="s">
        <v>1374</v>
      </c>
      <c r="D601" s="241">
        <f>COUNTIF($C$1:$C601,C601)</f>
        <v>1</v>
      </c>
      <c r="E601" s="241" t="str">
        <f t="shared" si="29"/>
        <v>Magazines Read1</v>
      </c>
      <c r="F601" s="86" t="s">
        <v>1375</v>
      </c>
      <c r="G601" s="242">
        <v>2.6945402298850576E-2</v>
      </c>
      <c r="H601" s="245">
        <v>106.34711917383677</v>
      </c>
    </row>
    <row r="602" spans="1:8">
      <c r="A602" s="86" t="str">
        <v>MAGCELEB</v>
      </c>
      <c r="B602" s="239">
        <v>601</v>
      </c>
      <c r="C602" s="86" t="s">
        <v>1374</v>
      </c>
      <c r="D602" s="241">
        <f>COUNTIF($C$1:$C602,C602)</f>
        <v>2</v>
      </c>
      <c r="E602" s="241" t="str">
        <f t="shared" si="29"/>
        <v>Magazines Read2</v>
      </c>
      <c r="F602" s="86" t="s">
        <v>1377</v>
      </c>
      <c r="G602" s="242">
        <v>2.0232758620689659E-2</v>
      </c>
      <c r="H602" s="245">
        <v>88.440504661844159</v>
      </c>
    </row>
    <row r="603" spans="1:8">
      <c r="A603" s="86" t="str">
        <v>MAGFASHION</v>
      </c>
      <c r="B603" s="239">
        <v>602</v>
      </c>
      <c r="C603" s="86" t="s">
        <v>1374</v>
      </c>
      <c r="D603" s="241">
        <f>COUNTIF($C$1:$C603,C603)</f>
        <v>3</v>
      </c>
      <c r="E603" s="241" t="str">
        <f t="shared" si="29"/>
        <v>Magazines Read3</v>
      </c>
      <c r="F603" s="86" t="s">
        <v>1379</v>
      </c>
      <c r="G603" s="242">
        <v>1.0020114942528734E-2</v>
      </c>
      <c r="H603" s="245">
        <v>83.604162303925378</v>
      </c>
    </row>
    <row r="604" spans="1:8">
      <c r="A604" s="86" t="str">
        <v>MAGCOOK</v>
      </c>
      <c r="B604" s="239">
        <v>603</v>
      </c>
      <c r="C604" s="86" t="s">
        <v>1374</v>
      </c>
      <c r="D604" s="241">
        <f>COUNTIF($C$1:$C604,C604)</f>
        <v>4</v>
      </c>
      <c r="E604" s="241" t="str">
        <f t="shared" si="29"/>
        <v>Magazines Read4</v>
      </c>
      <c r="F604" s="86" t="s">
        <v>1381</v>
      </c>
      <c r="G604" s="242">
        <v>8.1410919540229887E-2</v>
      </c>
      <c r="H604" s="245">
        <v>102.63912179159063</v>
      </c>
    </row>
    <row r="605" spans="1:8">
      <c r="A605" s="86" t="str">
        <v>MAGHEALTH</v>
      </c>
      <c r="B605" s="239">
        <v>604</v>
      </c>
      <c r="C605" s="86" t="s">
        <v>1374</v>
      </c>
      <c r="D605" s="241">
        <f>COUNTIF($C$1:$C605,C605)</f>
        <v>5</v>
      </c>
      <c r="E605" s="241" t="str">
        <f t="shared" si="29"/>
        <v>Magazines Read5</v>
      </c>
      <c r="F605" s="86" t="s">
        <v>1383</v>
      </c>
      <c r="G605" s="242">
        <v>2.1675287356321838E-2</v>
      </c>
      <c r="H605" s="245">
        <v>91.981782635088038</v>
      </c>
    </row>
    <row r="606" spans="1:8">
      <c r="A606" s="86" t="str">
        <v>MAGHOME</v>
      </c>
      <c r="B606" s="239">
        <v>605</v>
      </c>
      <c r="C606" s="86" t="s">
        <v>1374</v>
      </c>
      <c r="D606" s="241">
        <f>COUNTIF($C$1:$C606,C606)</f>
        <v>6</v>
      </c>
      <c r="E606" s="241" t="str">
        <f t="shared" si="29"/>
        <v>Magazines Read6</v>
      </c>
      <c r="F606" s="86" t="s">
        <v>1385</v>
      </c>
      <c r="G606" s="242">
        <v>4.3258620689655171E-2</v>
      </c>
      <c r="H606" s="245">
        <v>103.87089298259744</v>
      </c>
    </row>
    <row r="607" spans="1:8">
      <c r="A607" s="86" t="str">
        <v>MAGIT</v>
      </c>
      <c r="B607" s="239">
        <v>606</v>
      </c>
      <c r="C607" s="86" t="s">
        <v>1374</v>
      </c>
      <c r="D607" s="241">
        <f>COUNTIF($C$1:$C607,C607)</f>
        <v>7</v>
      </c>
      <c r="E607" s="241" t="str">
        <f t="shared" si="29"/>
        <v>Magazines Read7</v>
      </c>
      <c r="F607" s="86" t="s">
        <v>1387</v>
      </c>
      <c r="G607" s="242">
        <v>2.691091954022989E-2</v>
      </c>
      <c r="H607" s="245">
        <v>97.565964211326886</v>
      </c>
    </row>
    <row r="608" spans="1:8">
      <c r="A608" s="86" t="str">
        <v>MAGMENSTYLE</v>
      </c>
      <c r="B608" s="239">
        <v>607</v>
      </c>
      <c r="C608" s="86" t="s">
        <v>1374</v>
      </c>
      <c r="D608" s="241">
        <f>COUNTIF($C$1:$C608,C608)</f>
        <v>8</v>
      </c>
      <c r="E608" s="241" t="str">
        <f t="shared" si="29"/>
        <v>Magazines Read8</v>
      </c>
      <c r="F608" s="86" t="s">
        <v>1389</v>
      </c>
      <c r="G608" s="242">
        <v>2.7318965517241382E-2</v>
      </c>
      <c r="H608" s="245">
        <v>91.486236550801664</v>
      </c>
    </row>
    <row r="609" spans="1:8">
      <c r="A609" s="86" t="str">
        <v>MAGMOTOR</v>
      </c>
      <c r="B609" s="239">
        <v>608</v>
      </c>
      <c r="C609" s="86" t="s">
        <v>1374</v>
      </c>
      <c r="D609" s="241">
        <f>COUNTIF($C$1:$C609,C609)</f>
        <v>9</v>
      </c>
      <c r="E609" s="241" t="str">
        <f t="shared" si="29"/>
        <v>Magazines Read9</v>
      </c>
      <c r="F609" s="86" t="s">
        <v>1391</v>
      </c>
      <c r="G609" s="242">
        <v>2.6387931034482757E-2</v>
      </c>
      <c r="H609" s="245">
        <v>98.72674817066553</v>
      </c>
    </row>
    <row r="610" spans="1:8">
      <c r="A610" s="86" t="str">
        <v>MAGMUSICFILM</v>
      </c>
      <c r="B610" s="239">
        <v>609</v>
      </c>
      <c r="C610" s="86" t="s">
        <v>1374</v>
      </c>
      <c r="D610" s="241">
        <f>COUNTIF($C$1:$C610,C610)</f>
        <v>10</v>
      </c>
      <c r="E610" s="241" t="str">
        <f t="shared" si="29"/>
        <v>Magazines Read10</v>
      </c>
      <c r="F610" s="86" t="s">
        <v>1393</v>
      </c>
      <c r="G610" s="242">
        <v>1.9005747126436785E-2</v>
      </c>
      <c r="H610" s="245">
        <v>87.656800878172717</v>
      </c>
    </row>
    <row r="611" spans="1:8">
      <c r="A611" s="86" t="str">
        <v>MAGSPORT</v>
      </c>
      <c r="B611" s="239">
        <v>610</v>
      </c>
      <c r="C611" s="86" t="s">
        <v>1374</v>
      </c>
      <c r="D611" s="241">
        <f>COUNTIF($C$1:$C611,C611)</f>
        <v>11</v>
      </c>
      <c r="E611" s="241" t="str">
        <f t="shared" si="29"/>
        <v>Magazines Read11</v>
      </c>
      <c r="F611" s="86" t="s">
        <v>1395</v>
      </c>
      <c r="G611" s="242">
        <v>2.1132183908045981E-2</v>
      </c>
      <c r="H611" s="245">
        <v>92.407003604063121</v>
      </c>
    </row>
    <row r="612" spans="1:8">
      <c r="A612" s="86" t="str">
        <v>MAGTRAVEL</v>
      </c>
      <c r="B612" s="239">
        <v>611</v>
      </c>
      <c r="C612" s="86" t="s">
        <v>1374</v>
      </c>
      <c r="D612" s="241">
        <f>COUNTIF($C$1:$C612,C612)</f>
        <v>12</v>
      </c>
      <c r="E612" s="241" t="str">
        <f t="shared" si="29"/>
        <v>Magazines Read12</v>
      </c>
      <c r="F612" s="86" t="s">
        <v>1397</v>
      </c>
      <c r="G612" s="242">
        <v>6.3310344827586212E-2</v>
      </c>
      <c r="H612" s="245">
        <v>117.32494739898291</v>
      </c>
    </row>
    <row r="613" spans="1:8">
      <c r="A613" s="86" t="str">
        <v>MAGTV</v>
      </c>
      <c r="B613" s="239">
        <v>612</v>
      </c>
      <c r="C613" s="86" t="s">
        <v>1374</v>
      </c>
      <c r="D613" s="241">
        <f>COUNTIF($C$1:$C613,C613)</f>
        <v>13</v>
      </c>
      <c r="E613" s="241" t="str">
        <f t="shared" si="29"/>
        <v>Magazines Read13</v>
      </c>
      <c r="F613" s="86" t="s">
        <v>1399</v>
      </c>
      <c r="G613" s="242">
        <v>0.13687643678160918</v>
      </c>
      <c r="H613" s="245">
        <v>93.52224472179897</v>
      </c>
    </row>
    <row r="614" spans="1:8">
      <c r="A614" s="86" t="str">
        <v>MAGWOMEN</v>
      </c>
      <c r="B614" s="239">
        <v>613</v>
      </c>
      <c r="C614" s="86" t="s">
        <v>1374</v>
      </c>
      <c r="D614" s="241">
        <f>COUNTIF($C$1:$C614,C614)</f>
        <v>14</v>
      </c>
      <c r="E614" s="241" t="str">
        <f t="shared" si="29"/>
        <v>Magazines Read14</v>
      </c>
      <c r="F614" s="86" t="s">
        <v>1401</v>
      </c>
      <c r="G614" s="242">
        <v>8.5451149425287351E-2</v>
      </c>
      <c r="H614" s="245">
        <v>89.531428784301852</v>
      </c>
    </row>
    <row r="615" spans="1:8">
      <c r="A615" s="86" t="str">
        <v>MAGWOMENGLOSS</v>
      </c>
      <c r="B615" s="239">
        <v>614</v>
      </c>
      <c r="C615" s="86" t="s">
        <v>1374</v>
      </c>
      <c r="D615" s="241">
        <f>COUNTIF($C$1:$C615,C615)</f>
        <v>15</v>
      </c>
      <c r="E615" s="241" t="str">
        <f t="shared" si="29"/>
        <v>Magazines Read15</v>
      </c>
      <c r="F615" s="86" t="s">
        <v>1403</v>
      </c>
      <c r="G615" s="242">
        <v>3.6945402298850571E-2</v>
      </c>
      <c r="H615" s="245">
        <v>100.88075333075619</v>
      </c>
    </row>
    <row r="616" spans="1:8">
      <c r="A616" s="86" t="str">
        <v>CHARITY1</v>
      </c>
      <c r="B616" s="239">
        <v>615</v>
      </c>
      <c r="C616" s="86" t="s">
        <v>1405</v>
      </c>
      <c r="D616" s="241">
        <f>COUNTIF($C$1:$C616,C616)</f>
        <v>1</v>
      </c>
      <c r="E616" s="241" t="str">
        <f t="shared" si="29"/>
        <v>Charities1</v>
      </c>
      <c r="F616" s="86" t="s">
        <v>1406</v>
      </c>
      <c r="G616" s="242">
        <v>0.14225000000000002</v>
      </c>
      <c r="H616" s="245">
        <v>102.71360551656178</v>
      </c>
    </row>
    <row r="617" spans="1:8">
      <c r="A617" s="86" t="str">
        <v>CHARITY2</v>
      </c>
      <c r="B617" s="239">
        <v>616</v>
      </c>
      <c r="C617" s="86" t="s">
        <v>1405</v>
      </c>
      <c r="D617" s="241">
        <f>COUNTIF($C$1:$C617,C617)</f>
        <v>2</v>
      </c>
      <c r="E617" s="241" t="str">
        <f t="shared" si="29"/>
        <v>Charities2</v>
      </c>
      <c r="F617" s="86" t="s">
        <v>1408</v>
      </c>
      <c r="G617" s="242">
        <v>0.13159195402298848</v>
      </c>
      <c r="H617" s="245">
        <v>105.43247019522362</v>
      </c>
    </row>
    <row r="618" spans="1:8">
      <c r="A618" s="86" t="str">
        <v>CHARITY3</v>
      </c>
      <c r="B618" s="239">
        <v>617</v>
      </c>
      <c r="C618" s="86" t="s">
        <v>1405</v>
      </c>
      <c r="D618" s="241">
        <f>COUNTIF($C$1:$C618,C618)</f>
        <v>3</v>
      </c>
      <c r="E618" s="241" t="str">
        <f t="shared" si="29"/>
        <v>Charities3</v>
      </c>
      <c r="F618" s="86" t="s">
        <v>1410</v>
      </c>
      <c r="G618" s="242">
        <v>4.2103448275862064E-2</v>
      </c>
      <c r="H618" s="245">
        <v>99.1357515977719</v>
      </c>
    </row>
    <row r="619" spans="1:8">
      <c r="A619" s="86" t="str">
        <v>CHARITY5</v>
      </c>
      <c r="B619" s="239">
        <v>618</v>
      </c>
      <c r="C619" s="86" t="s">
        <v>1405</v>
      </c>
      <c r="D619" s="241">
        <f>COUNTIF($C$1:$C619,C619)</f>
        <v>4</v>
      </c>
      <c r="E619" s="241" t="str">
        <f t="shared" si="29"/>
        <v>Charities4</v>
      </c>
      <c r="F619" s="86" t="s">
        <v>1412</v>
      </c>
      <c r="G619" s="242">
        <v>6.6646551724137928E-2</v>
      </c>
      <c r="H619" s="245">
        <v>103.2349257944978</v>
      </c>
    </row>
    <row r="620" spans="1:8">
      <c r="A620" s="86" t="str">
        <v>CHARITY7</v>
      </c>
      <c r="B620" s="239">
        <v>619</v>
      </c>
      <c r="C620" s="86" t="s">
        <v>1405</v>
      </c>
      <c r="D620" s="241">
        <f>COUNTIF($C$1:$C620,C620)</f>
        <v>5</v>
      </c>
      <c r="E620" s="241" t="str">
        <f t="shared" si="29"/>
        <v>Charities5</v>
      </c>
      <c r="F620" s="86" t="s">
        <v>1414</v>
      </c>
      <c r="G620" s="242">
        <v>0.26833333333333326</v>
      </c>
      <c r="H620" s="245">
        <v>108.60267451910799</v>
      </c>
    </row>
    <row r="621" spans="1:8">
      <c r="A621" s="86" t="str">
        <v>CHARITY8</v>
      </c>
      <c r="B621" s="239">
        <v>620</v>
      </c>
      <c r="C621" s="86" t="s">
        <v>1405</v>
      </c>
      <c r="D621" s="241">
        <f>COUNTIF($C$1:$C621,C621)</f>
        <v>6</v>
      </c>
      <c r="E621" s="241" t="str">
        <f t="shared" si="29"/>
        <v>Charities6</v>
      </c>
      <c r="F621" s="86" t="s">
        <v>1416</v>
      </c>
      <c r="G621" s="242">
        <v>4.4364942528735636E-2</v>
      </c>
      <c r="H621" s="245">
        <v>116.39414561106625</v>
      </c>
    </row>
    <row r="622" spans="1:8">
      <c r="A622" s="86" t="str">
        <v>CHARITY11</v>
      </c>
      <c r="B622" s="239">
        <v>621</v>
      </c>
      <c r="C622" s="86" t="s">
        <v>1405</v>
      </c>
      <c r="D622" s="241">
        <f>COUNTIF($C$1:$C622,C622)</f>
        <v>7</v>
      </c>
      <c r="E622" s="241" t="str">
        <f t="shared" si="29"/>
        <v>Charities7</v>
      </c>
      <c r="F622" s="86" t="s">
        <v>1418</v>
      </c>
      <c r="G622" s="242">
        <v>0.31293678160919541</v>
      </c>
      <c r="H622" s="245">
        <v>106.02589465836225</v>
      </c>
    </row>
    <row r="623" spans="1:8">
      <c r="A623" s="86" t="str">
        <v>CHARITY13</v>
      </c>
      <c r="B623" s="239">
        <v>622</v>
      </c>
      <c r="C623" s="86" t="s">
        <v>1405</v>
      </c>
      <c r="D623" s="241">
        <f>COUNTIF($C$1:$C623,C623)</f>
        <v>8</v>
      </c>
      <c r="E623" s="241" t="str">
        <f t="shared" si="29"/>
        <v>Charities8</v>
      </c>
      <c r="F623" s="86" t="s">
        <v>1420</v>
      </c>
      <c r="G623" s="242">
        <v>3.2028735632183905E-2</v>
      </c>
      <c r="H623" s="245">
        <v>104.41635170168449</v>
      </c>
    </row>
    <row r="624" spans="1:8">
      <c r="A624" s="86" t="str">
        <v>CHARITY15</v>
      </c>
      <c r="B624" s="239">
        <v>623</v>
      </c>
      <c r="C624" s="86" t="s">
        <v>1405</v>
      </c>
      <c r="D624" s="241">
        <f>COUNTIF($C$1:$C624,C624)</f>
        <v>9</v>
      </c>
      <c r="E624" s="241" t="str">
        <f t="shared" si="29"/>
        <v>Charities9</v>
      </c>
      <c r="F624" s="86" t="s">
        <v>1422</v>
      </c>
      <c r="G624" s="242">
        <v>9.4856321839080451E-2</v>
      </c>
      <c r="H624" s="245">
        <v>100.87660693530016</v>
      </c>
    </row>
    <row r="625" spans="1:8">
      <c r="A625" s="86" t="str">
        <v>CHARITY10</v>
      </c>
      <c r="B625" s="239">
        <v>624</v>
      </c>
      <c r="C625" s="86" t="s">
        <v>1405</v>
      </c>
      <c r="D625" s="241">
        <f>COUNTIF($C$1:$C625,C625)</f>
        <v>10</v>
      </c>
      <c r="E625" s="241" t="str">
        <f t="shared" si="29"/>
        <v>Charities10</v>
      </c>
      <c r="F625" s="86" t="s">
        <v>1424</v>
      </c>
      <c r="G625" s="242">
        <v>0.28148850574712647</v>
      </c>
      <c r="H625" s="245">
        <v>109.67826101255113</v>
      </c>
    </row>
    <row r="626" spans="1:8">
      <c r="A626" s="86" t="str">
        <v>INTERESTS1</v>
      </c>
      <c r="B626" s="239">
        <v>625</v>
      </c>
      <c r="C626" s="86" t="s">
        <v>1426</v>
      </c>
      <c r="D626" s="241">
        <f>COUNTIF($C$1:$C626,C626)</f>
        <v>1</v>
      </c>
      <c r="E626" s="241" t="str">
        <f t="shared" si="29"/>
        <v>Interests &amp; Hobbies1</v>
      </c>
      <c r="F626" s="86" t="s">
        <v>1427</v>
      </c>
      <c r="G626" s="242">
        <v>2.6120689655172419E-2</v>
      </c>
      <c r="H626" s="245">
        <v>92.309885512022433</v>
      </c>
    </row>
    <row r="627" spans="1:8">
      <c r="A627" s="86" t="str">
        <v>INTERESTS4</v>
      </c>
      <c r="B627" s="239">
        <v>626</v>
      </c>
      <c r="C627" s="86" t="s">
        <v>1426</v>
      </c>
      <c r="D627" s="241">
        <f>COUNTIF($C$1:$C627,C627)</f>
        <v>2</v>
      </c>
      <c r="E627" s="241" t="str">
        <f t="shared" si="29"/>
        <v>Interests &amp; Hobbies2</v>
      </c>
      <c r="F627" s="86" t="s">
        <v>1429</v>
      </c>
      <c r="G627" s="242">
        <v>0.19386494252873565</v>
      </c>
      <c r="H627" s="245">
        <v>109.72539932632938</v>
      </c>
    </row>
    <row r="628" spans="1:8">
      <c r="A628" s="86" t="str">
        <v>INTERESTS5</v>
      </c>
      <c r="B628" s="239">
        <v>627</v>
      </c>
      <c r="C628" s="86" t="s">
        <v>1426</v>
      </c>
      <c r="D628" s="241">
        <f>COUNTIF($C$1:$C628,C628)</f>
        <v>3</v>
      </c>
      <c r="E628" s="241" t="str">
        <f t="shared" si="29"/>
        <v>Interests &amp; Hobbies3</v>
      </c>
      <c r="F628" s="86" t="s">
        <v>1431</v>
      </c>
      <c r="G628" s="242">
        <v>0.30299137931034481</v>
      </c>
      <c r="H628" s="245">
        <v>102.75806405442995</v>
      </c>
    </row>
    <row r="629" spans="1:8">
      <c r="A629" s="86" t="str">
        <v>INTERESTS6</v>
      </c>
      <c r="B629" s="239">
        <v>628</v>
      </c>
      <c r="C629" s="86" t="s">
        <v>1426</v>
      </c>
      <c r="D629" s="241">
        <f>COUNTIF($C$1:$C629,C629)</f>
        <v>4</v>
      </c>
      <c r="E629" s="241" t="str">
        <f t="shared" si="29"/>
        <v>Interests &amp; Hobbies4</v>
      </c>
      <c r="F629" s="86" t="s">
        <v>1433</v>
      </c>
      <c r="G629" s="242">
        <v>0.37796839080459776</v>
      </c>
      <c r="H629" s="245">
        <v>104.24285397719389</v>
      </c>
    </row>
    <row r="630" spans="1:8">
      <c r="A630" s="86" t="str">
        <v>INTERESTS9</v>
      </c>
      <c r="B630" s="239">
        <v>629</v>
      </c>
      <c r="C630" s="86" t="s">
        <v>1426</v>
      </c>
      <c r="D630" s="241">
        <f>COUNTIF($C$1:$C630,C630)</f>
        <v>5</v>
      </c>
      <c r="E630" s="241" t="str">
        <f t="shared" si="29"/>
        <v>Interests &amp; Hobbies5</v>
      </c>
      <c r="F630" s="86" t="s">
        <v>1435</v>
      </c>
      <c r="G630" s="242">
        <v>0.25457758620689652</v>
      </c>
      <c r="H630" s="245">
        <v>105.18985439239373</v>
      </c>
    </row>
    <row r="631" spans="1:8">
      <c r="A631" s="86" t="str">
        <v>INTERESTS55</v>
      </c>
      <c r="B631" s="239">
        <v>630</v>
      </c>
      <c r="C631" s="86" t="s">
        <v>1426</v>
      </c>
      <c r="D631" s="241">
        <f>COUNTIF($C$1:$C631,C631)</f>
        <v>6</v>
      </c>
      <c r="E631" s="241" t="str">
        <f t="shared" si="29"/>
        <v>Interests &amp; Hobbies6</v>
      </c>
      <c r="F631" s="86" t="s">
        <v>1437</v>
      </c>
      <c r="G631" s="242">
        <v>0.21271551724137933</v>
      </c>
      <c r="H631" s="245">
        <v>104.71274680352514</v>
      </c>
    </row>
    <row r="632" spans="1:8">
      <c r="A632" s="86" t="str">
        <v>INTERESTS10</v>
      </c>
      <c r="B632" s="239">
        <v>631</v>
      </c>
      <c r="C632" s="86" t="s">
        <v>1426</v>
      </c>
      <c r="D632" s="241">
        <f>COUNTIF($C$1:$C632,C632)</f>
        <v>7</v>
      </c>
      <c r="E632" s="241" t="str">
        <f t="shared" si="29"/>
        <v>Interests &amp; Hobbies7</v>
      </c>
      <c r="F632" s="86" t="s">
        <v>1439</v>
      </c>
      <c r="G632" s="242">
        <v>0.47234770114942537</v>
      </c>
      <c r="H632" s="245">
        <v>106.42905886196365</v>
      </c>
    </row>
    <row r="633" spans="1:8">
      <c r="A633" s="86" t="str">
        <v>INTERESTS12</v>
      </c>
      <c r="B633" s="239">
        <v>632</v>
      </c>
      <c r="C633" s="86" t="s">
        <v>1426</v>
      </c>
      <c r="D633" s="241">
        <f>COUNTIF($C$1:$C633,C633)</f>
        <v>8</v>
      </c>
      <c r="E633" s="241" t="str">
        <f t="shared" si="29"/>
        <v>Interests &amp; Hobbies8</v>
      </c>
      <c r="F633" s="86" t="s">
        <v>1441</v>
      </c>
      <c r="G633" s="242">
        <v>0.36641954022988515</v>
      </c>
      <c r="H633" s="245">
        <v>108.53715377992512</v>
      </c>
    </row>
    <row r="634" spans="1:8">
      <c r="A634" s="86" t="str">
        <v>INTERESTS17</v>
      </c>
      <c r="B634" s="239">
        <v>633</v>
      </c>
      <c r="C634" s="86" t="s">
        <v>1426</v>
      </c>
      <c r="D634" s="241">
        <f>COUNTIF($C$1:$C634,C634)</f>
        <v>9</v>
      </c>
      <c r="E634" s="241" t="str">
        <f t="shared" si="29"/>
        <v>Interests &amp; Hobbies9</v>
      </c>
      <c r="F634" s="86" t="s">
        <v>1443</v>
      </c>
      <c r="G634" s="242">
        <v>0.39768965517241384</v>
      </c>
      <c r="H634" s="245">
        <v>106.20195178305032</v>
      </c>
    </row>
    <row r="635" spans="1:8">
      <c r="A635" s="86" t="str">
        <v>INTERESTS43</v>
      </c>
      <c r="B635" s="239">
        <v>634</v>
      </c>
      <c r="C635" s="86" t="s">
        <v>1426</v>
      </c>
      <c r="D635" s="241">
        <f>COUNTIF($C$1:$C635,C635)</f>
        <v>10</v>
      </c>
      <c r="E635" s="241" t="str">
        <f t="shared" si="29"/>
        <v>Interests &amp; Hobbies10</v>
      </c>
      <c r="F635" s="86" t="s">
        <v>1445</v>
      </c>
      <c r="G635" s="242">
        <v>5.807471264367816E-2</v>
      </c>
      <c r="H635" s="245">
        <v>84.377633590711753</v>
      </c>
    </row>
    <row r="636" spans="1:8">
      <c r="A636" s="86" t="str">
        <v>INTERESTS18</v>
      </c>
      <c r="B636" s="239">
        <v>635</v>
      </c>
      <c r="C636" s="86" t="s">
        <v>1426</v>
      </c>
      <c r="D636" s="241">
        <f>COUNTIF($C$1:$C636,C636)</f>
        <v>11</v>
      </c>
      <c r="E636" s="241" t="str">
        <f t="shared" si="29"/>
        <v>Interests &amp; Hobbies11</v>
      </c>
      <c r="F636" s="86" t="s">
        <v>1447</v>
      </c>
      <c r="G636" s="242">
        <v>0.35939655172413792</v>
      </c>
      <c r="H636" s="245">
        <v>105.05573492965623</v>
      </c>
    </row>
    <row r="637" spans="1:8">
      <c r="A637" s="86" t="str">
        <v>INTERESTS19</v>
      </c>
      <c r="B637" s="239">
        <v>636</v>
      </c>
      <c r="C637" s="86" t="s">
        <v>1426</v>
      </c>
      <c r="D637" s="241">
        <f>COUNTIF($C$1:$C637,C637)</f>
        <v>12</v>
      </c>
      <c r="E637" s="241" t="str">
        <f t="shared" si="29"/>
        <v>Interests &amp; Hobbies12</v>
      </c>
      <c r="F637" s="86" t="s">
        <v>1449</v>
      </c>
      <c r="G637" s="242">
        <v>3.8249999999999999E-2</v>
      </c>
      <c r="H637" s="245">
        <v>126.53906370847858</v>
      </c>
    </row>
    <row r="638" spans="1:8">
      <c r="A638" s="86" t="str">
        <v>INTERESTS44</v>
      </c>
      <c r="B638" s="239">
        <v>637</v>
      </c>
      <c r="C638" s="86" t="s">
        <v>1426</v>
      </c>
      <c r="D638" s="241">
        <f>COUNTIF($C$1:$C638,C638)</f>
        <v>13</v>
      </c>
      <c r="E638" s="241" t="str">
        <f t="shared" si="29"/>
        <v>Interests &amp; Hobbies13</v>
      </c>
      <c r="F638" s="86" t="s">
        <v>1451</v>
      </c>
      <c r="G638" s="242">
        <v>0.40075862068965518</v>
      </c>
      <c r="H638" s="245">
        <v>106.74905982508425</v>
      </c>
    </row>
    <row r="639" spans="1:8">
      <c r="A639" s="86" t="str">
        <v>INTERESTS21</v>
      </c>
      <c r="B639" s="239">
        <v>638</v>
      </c>
      <c r="C639" s="86" t="s">
        <v>1426</v>
      </c>
      <c r="D639" s="241">
        <f>COUNTIF($C$1:$C639,C639)</f>
        <v>14</v>
      </c>
      <c r="E639" s="241" t="str">
        <f t="shared" si="29"/>
        <v>Interests &amp; Hobbies14</v>
      </c>
      <c r="F639" s="86" t="s">
        <v>1453</v>
      </c>
      <c r="G639" s="242">
        <v>0.22027586206896549</v>
      </c>
      <c r="H639" s="245">
        <v>112.6203568722562</v>
      </c>
    </row>
    <row r="640" spans="1:8">
      <c r="A640" s="86" t="str">
        <v>INTERESTS47</v>
      </c>
      <c r="B640" s="239">
        <v>639</v>
      </c>
      <c r="C640" s="86" t="s">
        <v>1426</v>
      </c>
      <c r="D640" s="241">
        <f>COUNTIF($C$1:$C640,C640)</f>
        <v>15</v>
      </c>
      <c r="E640" s="241" t="str">
        <f t="shared" si="29"/>
        <v>Interests &amp; Hobbies15</v>
      </c>
      <c r="F640" s="86" t="s">
        <v>1455</v>
      </c>
      <c r="G640" s="242">
        <v>5.5014367816091952E-2</v>
      </c>
      <c r="H640" s="245">
        <v>107.12527822089939</v>
      </c>
    </row>
    <row r="641" spans="1:8">
      <c r="A641" s="86" t="str">
        <v>INTERESTS48</v>
      </c>
      <c r="B641" s="239">
        <v>640</v>
      </c>
      <c r="C641" s="86" t="s">
        <v>1426</v>
      </c>
      <c r="D641" s="241">
        <f>COUNTIF($C$1:$C641,C641)</f>
        <v>16</v>
      </c>
      <c r="E641" s="241" t="str">
        <f t="shared" si="29"/>
        <v>Interests &amp; Hobbies16</v>
      </c>
      <c r="F641" s="86" t="s">
        <v>1457</v>
      </c>
      <c r="G641" s="242">
        <v>0.48090517241379305</v>
      </c>
      <c r="H641" s="245">
        <v>101.27609321699352</v>
      </c>
    </row>
    <row r="642" spans="1:8">
      <c r="A642" s="86" t="str">
        <v>INTERESTS28</v>
      </c>
      <c r="B642" s="239">
        <v>641</v>
      </c>
      <c r="C642" s="86" t="s">
        <v>1426</v>
      </c>
      <c r="D642" s="241">
        <f>COUNTIF($C$1:$C642,C642)</f>
        <v>17</v>
      </c>
      <c r="E642" s="241" t="str">
        <f t="shared" si="29"/>
        <v>Interests &amp; Hobbies17</v>
      </c>
      <c r="F642" s="86" t="s">
        <v>1459</v>
      </c>
      <c r="G642" s="242">
        <v>0.3823218390804598</v>
      </c>
      <c r="H642" s="245">
        <v>105.62933075356491</v>
      </c>
    </row>
    <row r="643" spans="1:8">
      <c r="A643" s="86" t="str">
        <v>INTERESTS29</v>
      </c>
      <c r="B643" s="239">
        <v>642</v>
      </c>
      <c r="C643" s="86" t="s">
        <v>1426</v>
      </c>
      <c r="D643" s="241">
        <f>COUNTIF($C$1:$C643,C643)</f>
        <v>18</v>
      </c>
      <c r="E643" s="241" t="str">
        <f t="shared" ref="E643:E706" si="30">C643&amp;D643</f>
        <v>Interests &amp; Hobbies18</v>
      </c>
      <c r="F643" s="86" t="s">
        <v>1461</v>
      </c>
      <c r="G643" s="242">
        <v>0.42317241379310339</v>
      </c>
      <c r="H643" s="245">
        <v>100.50185356277699</v>
      </c>
    </row>
    <row r="644" spans="1:8">
      <c r="A644" s="86" t="str">
        <v>INTERESTS51</v>
      </c>
      <c r="B644" s="239">
        <v>643</v>
      </c>
      <c r="C644" s="86" t="s">
        <v>1426</v>
      </c>
      <c r="D644" s="241">
        <f>COUNTIF($C$1:$C644,C644)</f>
        <v>19</v>
      </c>
      <c r="E644" s="241" t="str">
        <f t="shared" si="30"/>
        <v>Interests &amp; Hobbies19</v>
      </c>
      <c r="F644" s="86" t="s">
        <v>1399</v>
      </c>
      <c r="G644" s="242">
        <v>0.49962356321839091</v>
      </c>
      <c r="H644" s="245">
        <v>97.651751998942132</v>
      </c>
    </row>
    <row r="645" spans="1:8">
      <c r="A645" s="86" t="str">
        <v>INTERESTS52</v>
      </c>
      <c r="B645" s="239">
        <v>644</v>
      </c>
      <c r="C645" s="86" t="s">
        <v>1426</v>
      </c>
      <c r="D645" s="241">
        <f>COUNTIF($C$1:$C645,C645)</f>
        <v>20</v>
      </c>
      <c r="E645" s="241" t="str">
        <f t="shared" si="30"/>
        <v>Interests &amp; Hobbies20</v>
      </c>
      <c r="F645" s="86" t="s">
        <v>1464</v>
      </c>
      <c r="G645" s="242">
        <v>0.18013505747126435</v>
      </c>
      <c r="H645" s="245">
        <v>103.40753667447009</v>
      </c>
    </row>
    <row r="646" spans="1:8">
      <c r="A646" s="86" t="str">
        <v>holdest6</v>
      </c>
      <c r="B646" s="239">
        <v>645</v>
      </c>
      <c r="C646" s="86" t="s">
        <v>1466</v>
      </c>
      <c r="D646" s="241">
        <f>COUNTIF($C$1:$C646,C646)</f>
        <v>1</v>
      </c>
      <c r="E646" s="241" t="str">
        <f t="shared" si="30"/>
        <v>Holiday Destination/Type1</v>
      </c>
      <c r="F646" s="86" t="s">
        <v>1467</v>
      </c>
      <c r="G646" s="242">
        <v>0.59489655172413791</v>
      </c>
      <c r="H646" s="245">
        <v>102.84265768610385</v>
      </c>
    </row>
    <row r="647" spans="1:8">
      <c r="A647" s="86" t="str">
        <v>holdest1</v>
      </c>
      <c r="B647" s="239">
        <v>646</v>
      </c>
      <c r="C647" s="86" t="s">
        <v>1466</v>
      </c>
      <c r="D647" s="241">
        <f>COUNTIF($C$1:$C647,C647)</f>
        <v>2</v>
      </c>
      <c r="E647" s="241" t="str">
        <f t="shared" si="30"/>
        <v>Holiday Destination/Type2</v>
      </c>
      <c r="F647" s="86" t="s">
        <v>1469</v>
      </c>
      <c r="G647" s="242">
        <v>4.3005747126436775E-2</v>
      </c>
      <c r="H647" s="245">
        <v>100.13518601787197</v>
      </c>
    </row>
    <row r="648" spans="1:8">
      <c r="A648" s="86" t="str">
        <v>holdest2</v>
      </c>
      <c r="B648" s="239">
        <v>647</v>
      </c>
      <c r="C648" s="86" t="s">
        <v>1466</v>
      </c>
      <c r="D648" s="241">
        <f>COUNTIF($C$1:$C648,C648)</f>
        <v>3</v>
      </c>
      <c r="E648" s="241" t="str">
        <f t="shared" si="30"/>
        <v>Holiday Destination/Type3</v>
      </c>
      <c r="F648" s="86" t="s">
        <v>1471</v>
      </c>
      <c r="G648" s="242">
        <v>0.11063793103448274</v>
      </c>
      <c r="H648" s="245">
        <v>108.38292513352377</v>
      </c>
    </row>
    <row r="649" spans="1:8">
      <c r="A649" s="86" t="str">
        <v>holdest3</v>
      </c>
      <c r="B649" s="239">
        <v>648</v>
      </c>
      <c r="C649" s="86" t="s">
        <v>1466</v>
      </c>
      <c r="D649" s="241">
        <f>COUNTIF($C$1:$C649,C649)</f>
        <v>4</v>
      </c>
      <c r="E649" s="241" t="str">
        <f t="shared" si="30"/>
        <v>Holiday Destination/Type4</v>
      </c>
      <c r="F649" s="86" t="s">
        <v>1473</v>
      </c>
      <c r="G649" s="242">
        <v>1.342816091954023E-2</v>
      </c>
      <c r="H649" s="245">
        <v>122.67201072681631</v>
      </c>
    </row>
    <row r="650" spans="1:8">
      <c r="A650" s="86" t="str">
        <v>holdest4</v>
      </c>
      <c r="B650" s="239">
        <v>649</v>
      </c>
      <c r="C650" s="86" t="s">
        <v>1466</v>
      </c>
      <c r="D650" s="241">
        <f>COUNTIF($C$1:$C650,C650)</f>
        <v>5</v>
      </c>
      <c r="E650" s="241" t="str">
        <f t="shared" si="30"/>
        <v>Holiday Destination/Type5</v>
      </c>
      <c r="F650" s="86" t="s">
        <v>1475</v>
      </c>
      <c r="G650" s="242">
        <v>2.0922413793103448E-2</v>
      </c>
      <c r="H650" s="245">
        <v>113.59416902150517</v>
      </c>
    </row>
    <row r="651" spans="1:8">
      <c r="A651" s="86" t="str">
        <v>holdest5</v>
      </c>
      <c r="B651" s="239">
        <v>650</v>
      </c>
      <c r="C651" s="86" t="s">
        <v>1466</v>
      </c>
      <c r="D651" s="241">
        <f>COUNTIF($C$1:$C651,C651)</f>
        <v>6</v>
      </c>
      <c r="E651" s="241" t="str">
        <f t="shared" si="30"/>
        <v>Holiday Destination/Type6</v>
      </c>
      <c r="F651" s="86" t="s">
        <v>1477</v>
      </c>
      <c r="G651" s="242">
        <v>0.38525000000000004</v>
      </c>
      <c r="H651" s="245">
        <v>107.83697190948713</v>
      </c>
    </row>
    <row r="652" spans="1:8">
      <c r="A652" s="86" t="str">
        <v>holdest7</v>
      </c>
      <c r="B652" s="239">
        <v>651</v>
      </c>
      <c r="C652" s="86" t="s">
        <v>1466</v>
      </c>
      <c r="D652" s="241">
        <f>COUNTIF($C$1:$C652,C652)</f>
        <v>7</v>
      </c>
      <c r="E652" s="241" t="str">
        <f t="shared" si="30"/>
        <v>Holiday Destination/Type7</v>
      </c>
      <c r="F652" s="86" t="s">
        <v>1479</v>
      </c>
      <c r="G652" s="242">
        <v>0.23178448275862068</v>
      </c>
      <c r="H652" s="245">
        <v>104.89243537749395</v>
      </c>
    </row>
    <row r="653" spans="1:8">
      <c r="A653" s="86" t="str">
        <v>holdest8</v>
      </c>
      <c r="B653" s="239">
        <v>652</v>
      </c>
      <c r="C653" s="86" t="s">
        <v>1466</v>
      </c>
      <c r="D653" s="241">
        <f>COUNTIF($C$1:$C653,C653)</f>
        <v>8</v>
      </c>
      <c r="E653" s="241" t="str">
        <f t="shared" si="30"/>
        <v>Holiday Destination/Type8</v>
      </c>
      <c r="F653" s="86" t="s">
        <v>1481</v>
      </c>
      <c r="G653" s="242">
        <v>8.6442528735632185E-2</v>
      </c>
      <c r="H653" s="245">
        <v>117.78390925408175</v>
      </c>
    </row>
    <row r="654" spans="1:8">
      <c r="A654" s="86" t="str">
        <v>holtype1</v>
      </c>
      <c r="B654" s="239">
        <v>653</v>
      </c>
      <c r="C654" s="86" t="s">
        <v>1466</v>
      </c>
      <c r="D654" s="241">
        <f>COUNTIF($C$1:$C654,C654)</f>
        <v>9</v>
      </c>
      <c r="E654" s="241" t="str">
        <f t="shared" si="30"/>
        <v>Holiday Destination/Type9</v>
      </c>
      <c r="F654" s="86" t="s">
        <v>1483</v>
      </c>
      <c r="G654" s="242">
        <v>0.24635919540229881</v>
      </c>
      <c r="H654" s="245">
        <v>109.26588749942378</v>
      </c>
    </row>
    <row r="655" spans="1:8">
      <c r="A655" s="86" t="str">
        <v>holtype3</v>
      </c>
      <c r="B655" s="239">
        <v>654</v>
      </c>
      <c r="C655" s="86" t="s">
        <v>1466</v>
      </c>
      <c r="D655" s="241">
        <f>COUNTIF($C$1:$C655,C655)</f>
        <v>10</v>
      </c>
      <c r="E655" s="241" t="str">
        <f t="shared" si="30"/>
        <v>Holiday Destination/Type10</v>
      </c>
      <c r="F655" s="86" t="s">
        <v>1485</v>
      </c>
      <c r="G655" s="242">
        <v>3.5678160919540229E-2</v>
      </c>
      <c r="H655" s="245">
        <v>117.89302368361088</v>
      </c>
    </row>
    <row r="656" spans="1:8">
      <c r="A656" s="86" t="str">
        <v>holtype4</v>
      </c>
      <c r="B656" s="239">
        <v>655</v>
      </c>
      <c r="C656" s="86" t="s">
        <v>1466</v>
      </c>
      <c r="D656" s="241">
        <f>COUNTIF($C$1:$C656,C656)</f>
        <v>11</v>
      </c>
      <c r="E656" s="241" t="str">
        <f t="shared" si="30"/>
        <v>Holiday Destination/Type11</v>
      </c>
      <c r="F656" s="86" t="s">
        <v>1487</v>
      </c>
      <c r="G656" s="242">
        <v>0.20628448275862071</v>
      </c>
      <c r="H656" s="245">
        <v>102.91396130571442</v>
      </c>
    </row>
    <row r="657" spans="1:8">
      <c r="A657" s="86" t="str">
        <v>holtype6</v>
      </c>
      <c r="B657" s="239">
        <v>656</v>
      </c>
      <c r="C657" s="86" t="s">
        <v>1466</v>
      </c>
      <c r="D657" s="241">
        <f>COUNTIF($C$1:$C657,C657)</f>
        <v>12</v>
      </c>
      <c r="E657" s="241" t="str">
        <f t="shared" si="30"/>
        <v>Holiday Destination/Type12</v>
      </c>
      <c r="F657" s="86" t="s">
        <v>1489</v>
      </c>
      <c r="G657" s="242">
        <v>0.16835057471264367</v>
      </c>
      <c r="H657" s="245">
        <v>116.36683538082086</v>
      </c>
    </row>
    <row r="658" spans="1:8">
      <c r="A658" s="86" t="str">
        <v>car_enqc_app</v>
      </c>
      <c r="B658" s="239">
        <v>657</v>
      </c>
      <c r="C658" s="86" t="s">
        <v>1492</v>
      </c>
      <c r="D658" s="241">
        <f>COUNTIF($C$1:$C658,C658)</f>
        <v>1</v>
      </c>
      <c r="E658" s="241" t="str">
        <f t="shared" si="30"/>
        <v>Make enquiry on car dealership or manufacturer1</v>
      </c>
      <c r="F658" s="86" t="s">
        <v>1493</v>
      </c>
      <c r="G658" s="242">
        <v>0.13327298850574715</v>
      </c>
      <c r="H658" s="245">
        <v>92.225990725923069</v>
      </c>
    </row>
    <row r="659" spans="1:8">
      <c r="A659" s="86" t="str">
        <v>car_enqc_call</v>
      </c>
      <c r="B659" s="239">
        <v>658</v>
      </c>
      <c r="C659" s="86" t="s">
        <v>1492</v>
      </c>
      <c r="D659" s="241">
        <f>COUNTIF($C$1:$C659,C659)</f>
        <v>2</v>
      </c>
      <c r="E659" s="241" t="str">
        <f t="shared" si="30"/>
        <v>Make enquiry on car dealership or manufacturer2</v>
      </c>
      <c r="F659" s="86" t="s">
        <v>1495</v>
      </c>
      <c r="G659" s="242">
        <v>0.47030747126436789</v>
      </c>
      <c r="H659" s="245">
        <v>101.37666509942322</v>
      </c>
    </row>
    <row r="660" spans="1:8">
      <c r="A660" s="86" t="str">
        <v>car_enqc_email</v>
      </c>
      <c r="B660" s="239">
        <v>659</v>
      </c>
      <c r="C660" s="86" t="s">
        <v>1492</v>
      </c>
      <c r="D660" s="241">
        <f>COUNTIF($C$1:$C660,C660)</f>
        <v>3</v>
      </c>
      <c r="E660" s="241" t="str">
        <f t="shared" si="30"/>
        <v>Make enquiry on car dealership or manufacturer3</v>
      </c>
      <c r="F660" s="86" t="s">
        <v>1050</v>
      </c>
      <c r="G660" s="242">
        <v>0.32544827586206904</v>
      </c>
      <c r="H660" s="245">
        <v>99.699586611291991</v>
      </c>
    </row>
    <row r="661" spans="1:8">
      <c r="A661" s="86" t="str">
        <v>car_enqc_f2f</v>
      </c>
      <c r="B661" s="239">
        <v>660</v>
      </c>
      <c r="C661" s="86" t="s">
        <v>1492</v>
      </c>
      <c r="D661" s="241">
        <f>COUNTIF($C$1:$C661,C661)</f>
        <v>4</v>
      </c>
      <c r="E661" s="241" t="str">
        <f t="shared" si="30"/>
        <v>Make enquiry on car dealership or manufacturer4</v>
      </c>
      <c r="F661" s="86" t="s">
        <v>1498</v>
      </c>
      <c r="G661" s="242">
        <v>0.52119252873563227</v>
      </c>
      <c r="H661" s="245">
        <v>100.06705164847037</v>
      </c>
    </row>
    <row r="662" spans="1:8">
      <c r="A662" s="86" t="str">
        <v>car_enqc_mail</v>
      </c>
      <c r="B662" s="239">
        <v>661</v>
      </c>
      <c r="C662" s="86" t="s">
        <v>1492</v>
      </c>
      <c r="D662" s="241">
        <f>COUNTIF($C$1:$C662,C662)</f>
        <v>5</v>
      </c>
      <c r="E662" s="241" t="str">
        <f t="shared" si="30"/>
        <v>Make enquiry on car dealership or manufacturer5</v>
      </c>
      <c r="F662" s="86" t="s">
        <v>1500</v>
      </c>
      <c r="G662" s="242">
        <v>0.115183908045977</v>
      </c>
      <c r="H662" s="245">
        <v>95.695991731213226</v>
      </c>
    </row>
    <row r="663" spans="1:8">
      <c r="A663" s="86" t="str">
        <v>car_enqc_txt</v>
      </c>
      <c r="B663" s="239">
        <v>662</v>
      </c>
      <c r="C663" s="86" t="s">
        <v>1492</v>
      </c>
      <c r="D663" s="241">
        <f>COUNTIF($C$1:$C663,C663)</f>
        <v>6</v>
      </c>
      <c r="E663" s="241" t="str">
        <f t="shared" si="30"/>
        <v>Make enquiry on car dealership or manufacturer6</v>
      </c>
      <c r="F663" s="86" t="s">
        <v>1502</v>
      </c>
      <c r="G663" s="242">
        <v>8.0931034482758624E-2</v>
      </c>
      <c r="H663" s="245">
        <v>89.334832203323288</v>
      </c>
    </row>
    <row r="664" spans="1:8">
      <c r="A664" s="86" t="str">
        <v>car_enqc_web</v>
      </c>
      <c r="B664" s="239">
        <v>663</v>
      </c>
      <c r="C664" s="86" t="s">
        <v>1492</v>
      </c>
      <c r="D664" s="241">
        <f>COUNTIF($C$1:$C664,C664)</f>
        <v>7</v>
      </c>
      <c r="E664" s="241" t="str">
        <f t="shared" si="30"/>
        <v>Make enquiry on car dealership or manufacturer7</v>
      </c>
      <c r="F664" s="86" t="s">
        <v>1504</v>
      </c>
      <c r="G664" s="242">
        <v>0.23758908045977006</v>
      </c>
      <c r="H664" s="245">
        <v>99.929133152733883</v>
      </c>
    </row>
    <row r="665" spans="1:8">
      <c r="A665" s="86" t="str">
        <v>car_sub_app</v>
      </c>
      <c r="B665" s="239">
        <v>664</v>
      </c>
      <c r="C665" s="86" t="s">
        <v>1506</v>
      </c>
      <c r="D665" s="241">
        <f>COUNTIF($C$1:$C665,C665)</f>
        <v>1</v>
      </c>
      <c r="E665" s="241" t="str">
        <f t="shared" si="30"/>
        <v>Submit info to cars dealership or manufacturer1</v>
      </c>
      <c r="F665" s="86" t="s">
        <v>1493</v>
      </c>
      <c r="G665" s="242">
        <v>0.15173563218390804</v>
      </c>
      <c r="H665" s="245">
        <v>91.045767507331107</v>
      </c>
    </row>
    <row r="666" spans="1:8">
      <c r="A666" s="86" t="str">
        <v>car_sub_call</v>
      </c>
      <c r="B666" s="239">
        <v>665</v>
      </c>
      <c r="C666" s="86" t="s">
        <v>1506</v>
      </c>
      <c r="D666" s="241">
        <f>COUNTIF($C$1:$C666,C666)</f>
        <v>2</v>
      </c>
      <c r="E666" s="241" t="str">
        <f t="shared" si="30"/>
        <v>Submit info to cars dealership or manufacturer2</v>
      </c>
      <c r="F666" s="86" t="s">
        <v>1495</v>
      </c>
      <c r="G666" s="242">
        <v>0.42420689655172422</v>
      </c>
      <c r="H666" s="245">
        <v>99.963242230866214</v>
      </c>
    </row>
    <row r="667" spans="1:8">
      <c r="A667" s="86" t="str">
        <v>car_sub_email</v>
      </c>
      <c r="B667" s="239">
        <v>666</v>
      </c>
      <c r="C667" s="86" t="s">
        <v>1506</v>
      </c>
      <c r="D667" s="241">
        <f>COUNTIF($C$1:$C667,C667)</f>
        <v>3</v>
      </c>
      <c r="E667" s="241" t="str">
        <f t="shared" si="30"/>
        <v>Submit info to cars dealership or manufacturer3</v>
      </c>
      <c r="F667" s="86" t="s">
        <v>1050</v>
      </c>
      <c r="G667" s="242">
        <v>0.29948850574712638</v>
      </c>
      <c r="H667" s="245">
        <v>100.09034928104377</v>
      </c>
    </row>
    <row r="668" spans="1:8">
      <c r="A668" s="86" t="str">
        <v>car_sub_f2f</v>
      </c>
      <c r="B668" s="239">
        <v>667</v>
      </c>
      <c r="C668" s="86" t="s">
        <v>1506</v>
      </c>
      <c r="D668" s="241">
        <f>COUNTIF($C$1:$C668,C668)</f>
        <v>4</v>
      </c>
      <c r="E668" s="241" t="str">
        <f t="shared" si="30"/>
        <v>Submit info to cars dealership or manufacturer4</v>
      </c>
      <c r="F668" s="86" t="s">
        <v>1498</v>
      </c>
      <c r="G668" s="242">
        <v>0.49458045977011489</v>
      </c>
      <c r="H668" s="245">
        <v>99.553119358684938</v>
      </c>
    </row>
    <row r="669" spans="1:8">
      <c r="A669" s="86" t="str">
        <v>car_sub_mail</v>
      </c>
      <c r="B669" s="239">
        <v>668</v>
      </c>
      <c r="C669" s="86" t="s">
        <v>1506</v>
      </c>
      <c r="D669" s="241">
        <f>COUNTIF($C$1:$C669,C669)</f>
        <v>5</v>
      </c>
      <c r="E669" s="241" t="str">
        <f t="shared" si="30"/>
        <v>Submit info to cars dealership or manufacturer5</v>
      </c>
      <c r="F669" s="86" t="s">
        <v>1500</v>
      </c>
      <c r="G669" s="242">
        <v>8.4563218390804606E-2</v>
      </c>
      <c r="H669" s="245">
        <v>94.999329314500841</v>
      </c>
    </row>
    <row r="670" spans="1:8">
      <c r="A670" s="86" t="str">
        <v>car_sub_txt</v>
      </c>
      <c r="B670" s="239">
        <v>669</v>
      </c>
      <c r="C670" s="86" t="s">
        <v>1506</v>
      </c>
      <c r="D670" s="241">
        <f>COUNTIF($C$1:$C670,C670)</f>
        <v>6</v>
      </c>
      <c r="E670" s="241" t="str">
        <f t="shared" si="30"/>
        <v>Submit info to cars dealership or manufacturer6</v>
      </c>
      <c r="F670" s="86" t="s">
        <v>1502</v>
      </c>
      <c r="G670" s="242">
        <v>9.8022988505747116E-2</v>
      </c>
      <c r="H670" s="245">
        <v>93.937324718112393</v>
      </c>
    </row>
    <row r="671" spans="1:8">
      <c r="A671" s="86" t="str">
        <v>car_sub_web</v>
      </c>
      <c r="B671" s="239">
        <v>670</v>
      </c>
      <c r="C671" s="86" t="s">
        <v>1506</v>
      </c>
      <c r="D671" s="241">
        <f>COUNTIF($C$1:$C671,C671)</f>
        <v>7</v>
      </c>
      <c r="E671" s="241" t="str">
        <f t="shared" si="30"/>
        <v>Submit info to cars dealership or manufacturer7</v>
      </c>
      <c r="F671" s="86" t="s">
        <v>1504</v>
      </c>
      <c r="G671" s="242">
        <v>0.30282183908045979</v>
      </c>
      <c r="H671" s="245">
        <v>98.362013563909017</v>
      </c>
    </row>
    <row r="672" spans="1:8">
      <c r="A672" s="86" t="str">
        <v>car_mark_app</v>
      </c>
      <c r="B672" s="239">
        <v>671</v>
      </c>
      <c r="C672" s="86" t="s">
        <v>1514</v>
      </c>
      <c r="D672" s="241">
        <f>COUNTIF($C$1:$C672,C672)</f>
        <v>1</v>
      </c>
      <c r="E672" s="241" t="str">
        <f t="shared" si="30"/>
        <v>Get info/marketing from car dealership or manufacturer1</v>
      </c>
      <c r="F672" s="86" t="s">
        <v>1493</v>
      </c>
      <c r="G672" s="242">
        <v>0.12874137931034482</v>
      </c>
      <c r="H672" s="245">
        <v>92.637404309577491</v>
      </c>
    </row>
    <row r="673" spans="1:8">
      <c r="A673" s="86" t="str">
        <v>car_mark_call</v>
      </c>
      <c r="B673" s="239">
        <v>672</v>
      </c>
      <c r="C673" s="86" t="s">
        <v>1514</v>
      </c>
      <c r="D673" s="241">
        <f>COUNTIF($C$1:$C673,C673)</f>
        <v>2</v>
      </c>
      <c r="E673" s="241" t="str">
        <f t="shared" si="30"/>
        <v>Get info/marketing from car dealership or manufacturer2</v>
      </c>
      <c r="F673" s="86" t="s">
        <v>1495</v>
      </c>
      <c r="G673" s="242">
        <v>0.22713505747126439</v>
      </c>
      <c r="H673" s="245">
        <v>98.306923702184221</v>
      </c>
    </row>
    <row r="674" spans="1:8">
      <c r="A674" s="86" t="str">
        <v>car_mark_email</v>
      </c>
      <c r="B674" s="239">
        <v>673</v>
      </c>
      <c r="C674" s="86" t="s">
        <v>1514</v>
      </c>
      <c r="D674" s="241">
        <f>COUNTIF($C$1:$C674,C674)</f>
        <v>3</v>
      </c>
      <c r="E674" s="241" t="str">
        <f t="shared" si="30"/>
        <v>Get info/marketing from car dealership or manufacturer3</v>
      </c>
      <c r="F674" s="86" t="s">
        <v>1050</v>
      </c>
      <c r="G674" s="242">
        <v>0.23981034482758623</v>
      </c>
      <c r="H674" s="245">
        <v>98.359233436176041</v>
      </c>
    </row>
    <row r="675" spans="1:8">
      <c r="A675" s="86" t="str">
        <v>car_mark_f2f</v>
      </c>
      <c r="B675" s="239">
        <v>674</v>
      </c>
      <c r="C675" s="86" t="s">
        <v>1514</v>
      </c>
      <c r="D675" s="241">
        <f>COUNTIF($C$1:$C675,C675)</f>
        <v>4</v>
      </c>
      <c r="E675" s="241" t="str">
        <f t="shared" si="30"/>
        <v>Get info/marketing from car dealership or manufacturer4</v>
      </c>
      <c r="F675" s="86" t="s">
        <v>1498</v>
      </c>
      <c r="G675" s="242">
        <v>0.48282183908045972</v>
      </c>
      <c r="H675" s="245">
        <v>98.365878682831436</v>
      </c>
    </row>
    <row r="676" spans="1:8">
      <c r="A676" s="86" t="str">
        <v>car_mark_mail</v>
      </c>
      <c r="B676" s="239">
        <v>675</v>
      </c>
      <c r="C676" s="86" t="s">
        <v>1514</v>
      </c>
      <c r="D676" s="241">
        <f>COUNTIF($C$1:$C676,C676)</f>
        <v>5</v>
      </c>
      <c r="E676" s="241" t="str">
        <f t="shared" si="30"/>
        <v>Get info/marketing from car dealership or manufacturer5</v>
      </c>
      <c r="F676" s="86" t="s">
        <v>1500</v>
      </c>
      <c r="G676" s="242">
        <v>0.15448275862068964</v>
      </c>
      <c r="H676" s="245">
        <v>101.00498760047434</v>
      </c>
    </row>
    <row r="677" spans="1:8">
      <c r="A677" s="86" t="str">
        <v>car_mark_txt</v>
      </c>
      <c r="B677" s="239">
        <v>676</v>
      </c>
      <c r="C677" s="86" t="s">
        <v>1514</v>
      </c>
      <c r="D677" s="241">
        <f>COUNTIF($C$1:$C677,C677)</f>
        <v>6</v>
      </c>
      <c r="E677" s="241" t="str">
        <f t="shared" si="30"/>
        <v>Get info/marketing from car dealership or manufacturer6</v>
      </c>
      <c r="F677" s="86" t="s">
        <v>1502</v>
      </c>
      <c r="G677" s="242">
        <v>9.8376436781609219E-2</v>
      </c>
      <c r="H677" s="245">
        <v>98.290783366129162</v>
      </c>
    </row>
    <row r="678" spans="1:8">
      <c r="A678" s="86" t="str">
        <v>car_mark_web</v>
      </c>
      <c r="B678" s="239">
        <v>677</v>
      </c>
      <c r="C678" s="86" t="s">
        <v>1514</v>
      </c>
      <c r="D678" s="241">
        <f>COUNTIF($C$1:$C678,C678)</f>
        <v>7</v>
      </c>
      <c r="E678" s="241" t="str">
        <f t="shared" si="30"/>
        <v>Get info/marketing from car dealership or manufacturer7</v>
      </c>
      <c r="F678" s="86" t="s">
        <v>1504</v>
      </c>
      <c r="G678" s="242">
        <v>0.30916666666666665</v>
      </c>
      <c r="H678" s="245">
        <v>100.08468917468714</v>
      </c>
    </row>
    <row r="679" spans="1:8">
      <c r="A679" s="86" t="str">
        <v>car_res_app</v>
      </c>
      <c r="B679" s="239">
        <v>678</v>
      </c>
      <c r="C679" s="86" t="s">
        <v>1522</v>
      </c>
      <c r="D679" s="241">
        <f>COUNTIF($C$1:$C679,C679)</f>
        <v>1</v>
      </c>
      <c r="E679" s="241" t="str">
        <f t="shared" si="30"/>
        <v>Research car dealership or manufacturer1</v>
      </c>
      <c r="F679" s="86" t="s">
        <v>1493</v>
      </c>
      <c r="G679" s="242">
        <v>0.12142241379310344</v>
      </c>
      <c r="H679" s="245">
        <v>93.564398569924663</v>
      </c>
    </row>
    <row r="680" spans="1:8">
      <c r="A680" s="86" t="str">
        <v>car_res_call</v>
      </c>
      <c r="B680" s="239">
        <v>679</v>
      </c>
      <c r="C680" s="86" t="s">
        <v>1522</v>
      </c>
      <c r="D680" s="241">
        <f>COUNTIF($C$1:$C680,C680)</f>
        <v>2</v>
      </c>
      <c r="E680" s="241" t="str">
        <f t="shared" si="30"/>
        <v>Research car dealership or manufacturer2</v>
      </c>
      <c r="F680" s="86" t="s">
        <v>1495</v>
      </c>
      <c r="G680" s="242">
        <v>0.20913218390804594</v>
      </c>
      <c r="H680" s="245">
        <v>96.190689386108332</v>
      </c>
    </row>
    <row r="681" spans="1:8">
      <c r="A681" s="86" t="str">
        <v>car_res_email</v>
      </c>
      <c r="B681" s="239">
        <v>680</v>
      </c>
      <c r="C681" s="86" t="s">
        <v>1522</v>
      </c>
      <c r="D681" s="241">
        <f>COUNTIF($C$1:$C681,C681)</f>
        <v>3</v>
      </c>
      <c r="E681" s="241" t="str">
        <f t="shared" si="30"/>
        <v>Research car dealership or manufacturer3</v>
      </c>
      <c r="F681" s="86" t="s">
        <v>1050</v>
      </c>
      <c r="G681" s="242">
        <v>0.17449425287356324</v>
      </c>
      <c r="H681" s="245">
        <v>98.634003188164684</v>
      </c>
    </row>
    <row r="682" spans="1:8">
      <c r="A682" s="86" t="str">
        <v>car_res_f2f</v>
      </c>
      <c r="B682" s="239">
        <v>681</v>
      </c>
      <c r="C682" s="86" t="s">
        <v>1522</v>
      </c>
      <c r="D682" s="241">
        <f>COUNTIF($C$1:$C682,C682)</f>
        <v>4</v>
      </c>
      <c r="E682" s="241" t="str">
        <f t="shared" si="30"/>
        <v>Research car dealership or manufacturer4</v>
      </c>
      <c r="F682" s="86" t="s">
        <v>1498</v>
      </c>
      <c r="G682" s="242">
        <v>0.67677298850574719</v>
      </c>
      <c r="H682" s="245">
        <v>100.30417248041242</v>
      </c>
    </row>
    <row r="683" spans="1:8">
      <c r="A683" s="86" t="str">
        <v>car_res_mail</v>
      </c>
      <c r="B683" s="239">
        <v>682</v>
      </c>
      <c r="C683" s="86" t="s">
        <v>1522</v>
      </c>
      <c r="D683" s="241">
        <f>COUNTIF($C$1:$C683,C683)</f>
        <v>5</v>
      </c>
      <c r="E683" s="241" t="str">
        <f t="shared" si="30"/>
        <v>Research car dealership or manufacturer5</v>
      </c>
      <c r="F683" s="86" t="s">
        <v>1500</v>
      </c>
      <c r="G683" s="242">
        <v>7.9097701149425298E-2</v>
      </c>
      <c r="H683" s="245">
        <v>93.656609974576028</v>
      </c>
    </row>
    <row r="684" spans="1:8">
      <c r="A684" s="86" t="str">
        <v>car_res_txt</v>
      </c>
      <c r="B684" s="239">
        <v>683</v>
      </c>
      <c r="C684" s="86" t="s">
        <v>1522</v>
      </c>
      <c r="D684" s="241">
        <f>COUNTIF($C$1:$C684,C684)</f>
        <v>6</v>
      </c>
      <c r="E684" s="241" t="str">
        <f t="shared" si="30"/>
        <v>Research car dealership or manufacturer6</v>
      </c>
      <c r="F684" s="86" t="s">
        <v>1502</v>
      </c>
      <c r="G684" s="242">
        <v>5.472988505747127E-2</v>
      </c>
      <c r="H684" s="245">
        <v>85.589944386577983</v>
      </c>
    </row>
    <row r="685" spans="1:8">
      <c r="A685" s="86" t="str">
        <v>car_res_web</v>
      </c>
      <c r="B685" s="239">
        <v>684</v>
      </c>
      <c r="C685" s="86" t="s">
        <v>1522</v>
      </c>
      <c r="D685" s="241">
        <f>COUNTIF($C$1:$C685,C685)</f>
        <v>7</v>
      </c>
      <c r="E685" s="241" t="str">
        <f t="shared" si="30"/>
        <v>Research car dealership or manufacturer7</v>
      </c>
      <c r="F685" s="86" t="s">
        <v>1504</v>
      </c>
      <c r="G685" s="242">
        <v>0.38685057471264367</v>
      </c>
      <c r="H685" s="245">
        <v>100.92008436124071</v>
      </c>
    </row>
    <row r="686" spans="1:8">
      <c r="A686" s="86" t="str">
        <v>hlh_enqc_app</v>
      </c>
      <c r="B686" s="239">
        <v>685</v>
      </c>
      <c r="C686" s="86" t="s">
        <v>1530</v>
      </c>
      <c r="D686" s="241">
        <f>COUNTIF($C$1:$C686,C686)</f>
        <v>1</v>
      </c>
      <c r="E686" s="241" t="str">
        <f t="shared" si="30"/>
        <v>Make enquiry on local health services1</v>
      </c>
      <c r="F686" s="86" t="s">
        <v>1493</v>
      </c>
      <c r="G686" s="242">
        <v>0.12005747126436785</v>
      </c>
      <c r="H686" s="245">
        <v>97.938804263180131</v>
      </c>
    </row>
    <row r="687" spans="1:8">
      <c r="A687" s="86" t="str">
        <v>hlh_enqc_call</v>
      </c>
      <c r="B687" s="239">
        <v>686</v>
      </c>
      <c r="C687" s="86" t="s">
        <v>1530</v>
      </c>
      <c r="D687" s="241">
        <f>COUNTIF($C$1:$C687,C687)</f>
        <v>2</v>
      </c>
      <c r="E687" s="241" t="str">
        <f t="shared" si="30"/>
        <v>Make enquiry on local health services2</v>
      </c>
      <c r="F687" s="86" t="s">
        <v>1495</v>
      </c>
      <c r="G687" s="242">
        <v>0.40522988505747132</v>
      </c>
      <c r="H687" s="245">
        <v>101.66406223620712</v>
      </c>
    </row>
    <row r="688" spans="1:8">
      <c r="A688" s="86" t="str">
        <v>hlh_enqc_email</v>
      </c>
      <c r="B688" s="239">
        <v>687</v>
      </c>
      <c r="C688" s="86" t="s">
        <v>1530</v>
      </c>
      <c r="D688" s="241">
        <f>COUNTIF($C$1:$C688,C688)</f>
        <v>3</v>
      </c>
      <c r="E688" s="241" t="str">
        <f t="shared" si="30"/>
        <v>Make enquiry on local health services3</v>
      </c>
      <c r="F688" s="86" t="s">
        <v>1050</v>
      </c>
      <c r="G688" s="242">
        <v>0.31462643678160923</v>
      </c>
      <c r="H688" s="245">
        <v>100.48503496529267</v>
      </c>
    </row>
    <row r="689" spans="1:8">
      <c r="A689" s="86" t="str">
        <v>hlh_enqc_f2f</v>
      </c>
      <c r="B689" s="239">
        <v>688</v>
      </c>
      <c r="C689" s="86" t="s">
        <v>1530</v>
      </c>
      <c r="D689" s="241">
        <f>COUNTIF($C$1:$C689,C689)</f>
        <v>4</v>
      </c>
      <c r="E689" s="241" t="str">
        <f t="shared" si="30"/>
        <v>Make enquiry on local health services4</v>
      </c>
      <c r="F689" s="86" t="s">
        <v>1498</v>
      </c>
      <c r="G689" s="242">
        <v>0.32207471264367821</v>
      </c>
      <c r="H689" s="245">
        <v>96.946312358748585</v>
      </c>
    </row>
    <row r="690" spans="1:8">
      <c r="A690" s="86" t="str">
        <v>hlh_enqc_mail</v>
      </c>
      <c r="B690" s="239">
        <v>689</v>
      </c>
      <c r="C690" s="86" t="s">
        <v>1530</v>
      </c>
      <c r="D690" s="241">
        <f>COUNTIF($C$1:$C690,C690)</f>
        <v>5</v>
      </c>
      <c r="E690" s="241" t="str">
        <f t="shared" si="30"/>
        <v>Make enquiry on local health services5</v>
      </c>
      <c r="F690" s="86" t="s">
        <v>1500</v>
      </c>
      <c r="G690" s="242">
        <v>0.12474425287356322</v>
      </c>
      <c r="H690" s="245">
        <v>99.636855082462887</v>
      </c>
    </row>
    <row r="691" spans="1:8">
      <c r="A691" s="86" t="str">
        <v>hlh_enqc_txt</v>
      </c>
      <c r="B691" s="239">
        <v>690</v>
      </c>
      <c r="C691" s="86" t="s">
        <v>1530</v>
      </c>
      <c r="D691" s="241">
        <f>COUNTIF($C$1:$C691,C691)</f>
        <v>6</v>
      </c>
      <c r="E691" s="241" t="str">
        <f t="shared" si="30"/>
        <v>Make enquiry on local health services6</v>
      </c>
      <c r="F691" s="86" t="s">
        <v>1502</v>
      </c>
      <c r="G691" s="242">
        <v>8.8979885057471272E-2</v>
      </c>
      <c r="H691" s="245">
        <v>100.01886503052894</v>
      </c>
    </row>
    <row r="692" spans="1:8">
      <c r="A692" s="86" t="str">
        <v>hlh_enqc_web</v>
      </c>
      <c r="B692" s="239">
        <v>691</v>
      </c>
      <c r="C692" s="86" t="s">
        <v>1530</v>
      </c>
      <c r="D692" s="241">
        <f>COUNTIF($C$1:$C692,C692)</f>
        <v>7</v>
      </c>
      <c r="E692" s="241" t="str">
        <f t="shared" si="30"/>
        <v>Make enquiry on local health services7</v>
      </c>
      <c r="F692" s="86" t="s">
        <v>1504</v>
      </c>
      <c r="G692" s="242">
        <v>0.22246839080459774</v>
      </c>
      <c r="H692" s="245">
        <v>100.55726911703522</v>
      </c>
    </row>
    <row r="693" spans="1:8">
      <c r="A693" s="86" t="str">
        <v>hlh_sub_app</v>
      </c>
      <c r="B693" s="239">
        <v>692</v>
      </c>
      <c r="C693" s="86" t="s">
        <v>1538</v>
      </c>
      <c r="D693" s="241">
        <f>COUNTIF($C$1:$C693,C693)</f>
        <v>1</v>
      </c>
      <c r="E693" s="241" t="str">
        <f t="shared" si="30"/>
        <v>Submit info to local health services1</v>
      </c>
      <c r="F693" s="86" t="s">
        <v>1493</v>
      </c>
      <c r="G693" s="242">
        <v>0.15914367816091954</v>
      </c>
      <c r="H693" s="245">
        <v>96.852238064608201</v>
      </c>
    </row>
    <row r="694" spans="1:8">
      <c r="A694" s="86" t="str">
        <v>hlh_sub_call</v>
      </c>
      <c r="B694" s="239">
        <v>693</v>
      </c>
      <c r="C694" s="86" t="s">
        <v>1538</v>
      </c>
      <c r="D694" s="241">
        <f>COUNTIF($C$1:$C694,C694)</f>
        <v>2</v>
      </c>
      <c r="E694" s="241" t="str">
        <f t="shared" si="30"/>
        <v>Submit info to local health services2</v>
      </c>
      <c r="F694" s="86" t="s">
        <v>1495</v>
      </c>
      <c r="G694" s="242">
        <v>0.38789367816091952</v>
      </c>
      <c r="H694" s="245">
        <v>101.38073260318987</v>
      </c>
    </row>
    <row r="695" spans="1:8">
      <c r="A695" s="86" t="str">
        <v>hlh_sub_email</v>
      </c>
      <c r="B695" s="239">
        <v>694</v>
      </c>
      <c r="C695" s="86" t="s">
        <v>1538</v>
      </c>
      <c r="D695" s="241">
        <f>COUNTIF($C$1:$C695,C695)</f>
        <v>3</v>
      </c>
      <c r="E695" s="241" t="str">
        <f t="shared" si="30"/>
        <v>Submit info to local health services3</v>
      </c>
      <c r="F695" s="86" t="s">
        <v>1050</v>
      </c>
      <c r="G695" s="242">
        <v>0.27714080459770118</v>
      </c>
      <c r="H695" s="245">
        <v>100.35372746067357</v>
      </c>
    </row>
    <row r="696" spans="1:8">
      <c r="A696" s="86" t="str">
        <v>hlh_sub_f2f</v>
      </c>
      <c r="B696" s="239">
        <v>695</v>
      </c>
      <c r="C696" s="86" t="s">
        <v>1538</v>
      </c>
      <c r="D696" s="241">
        <f>COUNTIF($C$1:$C696,C696)</f>
        <v>4</v>
      </c>
      <c r="E696" s="241" t="str">
        <f t="shared" si="30"/>
        <v>Submit info to local health services4</v>
      </c>
      <c r="F696" s="86" t="s">
        <v>1498</v>
      </c>
      <c r="G696" s="242">
        <v>0.39585919540229891</v>
      </c>
      <c r="H696" s="245">
        <v>97.879699618832703</v>
      </c>
    </row>
    <row r="697" spans="1:8">
      <c r="A697" s="86" t="str">
        <v>hlh_sub_mail</v>
      </c>
      <c r="B697" s="239">
        <v>696</v>
      </c>
      <c r="C697" s="86" t="s">
        <v>1538</v>
      </c>
      <c r="D697" s="241">
        <f>COUNTIF($C$1:$C697,C697)</f>
        <v>5</v>
      </c>
      <c r="E697" s="241" t="str">
        <f t="shared" si="30"/>
        <v>Submit info to local health services5</v>
      </c>
      <c r="F697" s="86" t="s">
        <v>1500</v>
      </c>
      <c r="G697" s="242">
        <v>0.11986494252873564</v>
      </c>
      <c r="H697" s="245">
        <v>100.19566825294548</v>
      </c>
    </row>
    <row r="698" spans="1:8">
      <c r="A698" s="86" t="str">
        <v>hlh_sub_txt</v>
      </c>
      <c r="B698" s="239">
        <v>697</v>
      </c>
      <c r="C698" s="86" t="s">
        <v>1538</v>
      </c>
      <c r="D698" s="241">
        <f>COUNTIF($C$1:$C698,C698)</f>
        <v>6</v>
      </c>
      <c r="E698" s="241" t="str">
        <f t="shared" si="30"/>
        <v>Submit info to local health services6</v>
      </c>
      <c r="F698" s="86" t="s">
        <v>1502</v>
      </c>
      <c r="G698" s="242">
        <v>0.10041666666666667</v>
      </c>
      <c r="H698" s="245">
        <v>95.462026235032482</v>
      </c>
    </row>
    <row r="699" spans="1:8">
      <c r="A699" s="86" t="str">
        <v>hlh_sub_web</v>
      </c>
      <c r="B699" s="239">
        <v>698</v>
      </c>
      <c r="C699" s="86" t="s">
        <v>1538</v>
      </c>
      <c r="D699" s="241">
        <f>COUNTIF($C$1:$C699,C699)</f>
        <v>7</v>
      </c>
      <c r="E699" s="241" t="str">
        <f t="shared" si="30"/>
        <v>Submit info to local health services7</v>
      </c>
      <c r="F699" s="86" t="s">
        <v>1504</v>
      </c>
      <c r="G699" s="242">
        <v>0.27221839080459764</v>
      </c>
      <c r="H699" s="245">
        <v>101.89470579296076</v>
      </c>
    </row>
    <row r="700" spans="1:8">
      <c r="A700" s="86" t="str">
        <v>hlh_mark_app</v>
      </c>
      <c r="B700" s="239">
        <v>699</v>
      </c>
      <c r="C700" s="86" t="s">
        <v>1546</v>
      </c>
      <c r="D700" s="241">
        <f>COUNTIF($C$1:$C700,C700)</f>
        <v>1</v>
      </c>
      <c r="E700" s="241" t="str">
        <f t="shared" si="30"/>
        <v>Get info/marketing on local health services1</v>
      </c>
      <c r="F700" s="86" t="s">
        <v>1493</v>
      </c>
      <c r="G700" s="242">
        <v>0.12819827586206894</v>
      </c>
      <c r="H700" s="245">
        <v>94.763193074574588</v>
      </c>
    </row>
    <row r="701" spans="1:8">
      <c r="A701" s="86" t="str">
        <v>hlh_mark_call</v>
      </c>
      <c r="B701" s="239">
        <v>700</v>
      </c>
      <c r="C701" s="86" t="s">
        <v>1546</v>
      </c>
      <c r="D701" s="241">
        <f>COUNTIF($C$1:$C701,C701)</f>
        <v>2</v>
      </c>
      <c r="E701" s="241" t="str">
        <f t="shared" si="30"/>
        <v>Get info/marketing on local health services2</v>
      </c>
      <c r="F701" s="86" t="s">
        <v>1495</v>
      </c>
      <c r="G701" s="242">
        <v>0.25433333333333336</v>
      </c>
      <c r="H701" s="245">
        <v>97.906570035270875</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0.25302011494252874</v>
      </c>
      <c r="H703" s="245">
        <v>95.634331277756502</v>
      </c>
    </row>
    <row r="704" spans="1:8">
      <c r="A704" s="86" t="str">
        <v>hlh_mark_mail</v>
      </c>
      <c r="B704" s="239">
        <v>703</v>
      </c>
      <c r="C704" s="86" t="s">
        <v>1546</v>
      </c>
      <c r="D704" s="241">
        <f>COUNTIF($C$1:$C704,C704)</f>
        <v>5</v>
      </c>
      <c r="E704" s="241" t="str">
        <f t="shared" si="30"/>
        <v>Get info/marketing on local health services5</v>
      </c>
      <c r="F704" s="86" t="s">
        <v>1500</v>
      </c>
      <c r="G704" s="242">
        <v>0.1656896551724138</v>
      </c>
      <c r="H704" s="245">
        <v>91.832347436813492</v>
      </c>
    </row>
    <row r="705" spans="1:8">
      <c r="A705" s="86" t="str">
        <v>hlh_mark_txt</v>
      </c>
      <c r="B705" s="239">
        <v>704</v>
      </c>
      <c r="C705" s="86" t="s">
        <v>1546</v>
      </c>
      <c r="D705" s="241">
        <f>COUNTIF($C$1:$C705,C705)</f>
        <v>6</v>
      </c>
      <c r="E705" s="241" t="str">
        <f t="shared" si="30"/>
        <v>Get info/marketing on local health services6</v>
      </c>
      <c r="F705" s="86" t="s">
        <v>1502</v>
      </c>
      <c r="G705" s="242">
        <v>0.1377787356321839</v>
      </c>
      <c r="H705" s="245">
        <v>99.569127384781041</v>
      </c>
    </row>
    <row r="706" spans="1:8">
      <c r="A706" s="86" t="str">
        <v>hlh_mark_web</v>
      </c>
      <c r="B706" s="239">
        <v>705</v>
      </c>
      <c r="C706" s="86" t="s">
        <v>1546</v>
      </c>
      <c r="D706" s="241">
        <f>COUNTIF($C$1:$C706,C706)</f>
        <v>7</v>
      </c>
      <c r="E706" s="241" t="str">
        <f t="shared" si="30"/>
        <v>Get info/marketing on local health services7</v>
      </c>
      <c r="F706" s="86" t="s">
        <v>1504</v>
      </c>
      <c r="G706" s="242">
        <v>0.26672701149425293</v>
      </c>
      <c r="H706" s="245">
        <v>102.37106970533385</v>
      </c>
    </row>
    <row r="707" spans="1:8">
      <c r="A707" s="86" t="str">
        <v>hlh_res_app</v>
      </c>
      <c r="B707" s="239">
        <v>706</v>
      </c>
      <c r="C707" s="86" t="s">
        <v>1554</v>
      </c>
      <c r="D707" s="241">
        <f>COUNTIF($C$1:$C707,C707)</f>
        <v>1</v>
      </c>
      <c r="E707" s="241" t="str">
        <f t="shared" ref="E707:E770" si="31">C707&amp;D707</f>
        <v>Research local health services1</v>
      </c>
      <c r="F707" s="86" t="s">
        <v>1493</v>
      </c>
      <c r="G707" s="242">
        <v>0.11701149425287358</v>
      </c>
      <c r="H707" s="245">
        <v>89.546794803562236</v>
      </c>
    </row>
    <row r="708" spans="1:8">
      <c r="A708" s="86" t="str">
        <v>hlh_res_call</v>
      </c>
      <c r="B708" s="239">
        <v>707</v>
      </c>
      <c r="C708" s="86" t="s">
        <v>1554</v>
      </c>
      <c r="D708" s="241">
        <f>COUNTIF($C$1:$C708,C708)</f>
        <v>2</v>
      </c>
      <c r="E708" s="241" t="str">
        <f t="shared" si="31"/>
        <v>Research local health services2</v>
      </c>
      <c r="F708" s="86" t="s">
        <v>1495</v>
      </c>
      <c r="G708" s="242">
        <v>0.32350287356321844</v>
      </c>
      <c r="H708" s="245">
        <v>100.19391565123851</v>
      </c>
    </row>
    <row r="709" spans="1:8">
      <c r="A709" s="86" t="str">
        <v>hlh_res_email</v>
      </c>
      <c r="B709" s="239">
        <v>708</v>
      </c>
      <c r="C709" s="86" t="s">
        <v>1554</v>
      </c>
      <c r="D709" s="241">
        <f>COUNTIF($C$1:$C709,C709)</f>
        <v>3</v>
      </c>
      <c r="E709" s="241" t="str">
        <f t="shared" si="31"/>
        <v>Research local health services3</v>
      </c>
      <c r="F709" s="86" t="s">
        <v>1050</v>
      </c>
      <c r="G709" s="242">
        <v>0.19900862068965511</v>
      </c>
      <c r="H709" s="245">
        <v>97.168397295510545</v>
      </c>
    </row>
    <row r="710" spans="1:8">
      <c r="A710" s="86" t="str">
        <v>hlh_res_f2f</v>
      </c>
      <c r="B710" s="239">
        <v>709</v>
      </c>
      <c r="C710" s="86" t="s">
        <v>1554</v>
      </c>
      <c r="D710" s="241">
        <f>COUNTIF($C$1:$C710,C710)</f>
        <v>4</v>
      </c>
      <c r="E710" s="241" t="str">
        <f t="shared" si="31"/>
        <v>Research local health services4</v>
      </c>
      <c r="F710" s="86" t="s">
        <v>1498</v>
      </c>
      <c r="G710" s="242">
        <v>0.28089655172413791</v>
      </c>
      <c r="H710" s="245">
        <v>94.684623675085092</v>
      </c>
    </row>
    <row r="711" spans="1:8">
      <c r="A711" s="86" t="str">
        <v>hlh_res_mail</v>
      </c>
      <c r="B711" s="239">
        <v>710</v>
      </c>
      <c r="C711" s="86" t="s">
        <v>1554</v>
      </c>
      <c r="D711" s="241">
        <f>COUNTIF($C$1:$C711,C711)</f>
        <v>5</v>
      </c>
      <c r="E711" s="241" t="str">
        <f t="shared" si="31"/>
        <v>Research local health services5</v>
      </c>
      <c r="F711" s="86" t="s">
        <v>1500</v>
      </c>
      <c r="G711" s="242">
        <v>6.9201149425287364E-2</v>
      </c>
      <c r="H711" s="245">
        <v>89.346106701492545</v>
      </c>
    </row>
    <row r="712" spans="1:8">
      <c r="A712" s="86" t="str">
        <v>hlh_res_txt</v>
      </c>
      <c r="B712" s="239">
        <v>711</v>
      </c>
      <c r="C712" s="86" t="s">
        <v>1554</v>
      </c>
      <c r="D712" s="241">
        <f>COUNTIF($C$1:$C712,C712)</f>
        <v>6</v>
      </c>
      <c r="E712" s="241" t="str">
        <f t="shared" si="31"/>
        <v>Research local health services6</v>
      </c>
      <c r="F712" s="86" t="s">
        <v>1502</v>
      </c>
      <c r="G712" s="242">
        <v>8.1646551724137914E-2</v>
      </c>
      <c r="H712" s="245">
        <v>95.005271147390886</v>
      </c>
    </row>
    <row r="713" spans="1:8">
      <c r="A713" s="86" t="str">
        <v>hlh_res_web</v>
      </c>
      <c r="B713" s="239">
        <v>712</v>
      </c>
      <c r="C713" s="86" t="s">
        <v>1554</v>
      </c>
      <c r="D713" s="241">
        <f>COUNTIF($C$1:$C713,C713)</f>
        <v>7</v>
      </c>
      <c r="E713" s="241" t="str">
        <f t="shared" si="31"/>
        <v>Research local health services7</v>
      </c>
      <c r="F713" s="86" t="s">
        <v>1504</v>
      </c>
      <c r="G713" s="242">
        <v>0.33753735632183912</v>
      </c>
      <c r="H713" s="245">
        <v>102.09496876486249</v>
      </c>
    </row>
    <row r="714" spans="1:8">
      <c r="A714" s="86" t="str">
        <v>loc_enqc_app</v>
      </c>
      <c r="B714" s="239">
        <v>713</v>
      </c>
      <c r="C714" s="86" t="s">
        <v>1562</v>
      </c>
      <c r="D714" s="241">
        <f>COUNTIF($C$1:$C714,C714)</f>
        <v>1</v>
      </c>
      <c r="E714" s="241" t="str">
        <f t="shared" si="31"/>
        <v>Make enquiry on local services, events, news1</v>
      </c>
      <c r="F714" s="86" t="s">
        <v>1493</v>
      </c>
      <c r="G714" s="242">
        <v>0.10377298850574712</v>
      </c>
      <c r="H714" s="245">
        <v>95.636735168445213</v>
      </c>
    </row>
    <row r="715" spans="1:8">
      <c r="A715" s="86" t="str">
        <v>loc_enqc_call</v>
      </c>
      <c r="B715" s="239">
        <v>714</v>
      </c>
      <c r="C715" s="86" t="s">
        <v>1562</v>
      </c>
      <c r="D715" s="241">
        <f>COUNTIF($C$1:$C715,C715)</f>
        <v>2</v>
      </c>
      <c r="E715" s="241" t="str">
        <f t="shared" si="31"/>
        <v>Make enquiry on local services, events, news2</v>
      </c>
      <c r="F715" s="86" t="s">
        <v>1495</v>
      </c>
      <c r="G715" s="242">
        <v>0.34602011494252877</v>
      </c>
      <c r="H715" s="245">
        <v>99.72128297779004</v>
      </c>
    </row>
    <row r="716" spans="1:8">
      <c r="A716" s="86" t="str">
        <v>loc_enqc_email</v>
      </c>
      <c r="B716" s="239">
        <v>715</v>
      </c>
      <c r="C716" s="86" t="s">
        <v>1562</v>
      </c>
      <c r="D716" s="241">
        <f>COUNTIF($C$1:$C716,C716)</f>
        <v>3</v>
      </c>
      <c r="E716" s="241" t="str">
        <f t="shared" si="31"/>
        <v>Make enquiry on local services, events, news3</v>
      </c>
      <c r="F716" s="86" t="s">
        <v>1050</v>
      </c>
      <c r="G716" s="242">
        <v>0.4017557471264368</v>
      </c>
      <c r="H716" s="245">
        <v>100.63956056052051</v>
      </c>
    </row>
    <row r="717" spans="1:8">
      <c r="A717" s="86" t="str">
        <v>loc_enqc_f2f</v>
      </c>
      <c r="B717" s="239">
        <v>716</v>
      </c>
      <c r="C717" s="86" t="s">
        <v>1562</v>
      </c>
      <c r="D717" s="241">
        <f>COUNTIF($C$1:$C717,C717)</f>
        <v>4</v>
      </c>
      <c r="E717" s="241" t="str">
        <f t="shared" si="31"/>
        <v>Make enquiry on local services, events, news4</v>
      </c>
      <c r="F717" s="86" t="s">
        <v>1498</v>
      </c>
      <c r="G717" s="242">
        <v>0.18629310344827582</v>
      </c>
      <c r="H717" s="245">
        <v>94.702986024158761</v>
      </c>
    </row>
    <row r="718" spans="1:8">
      <c r="A718" s="86" t="str">
        <v>loc_enqc_mail</v>
      </c>
      <c r="B718" s="239">
        <v>717</v>
      </c>
      <c r="C718" s="86" t="s">
        <v>1562</v>
      </c>
      <c r="D718" s="241">
        <f>COUNTIF($C$1:$C718,C718)</f>
        <v>5</v>
      </c>
      <c r="E718" s="241" t="str">
        <f t="shared" si="31"/>
        <v>Make enquiry on local services, events, news5</v>
      </c>
      <c r="F718" s="86" t="s">
        <v>1500</v>
      </c>
      <c r="G718" s="242">
        <v>0.1179051724137931</v>
      </c>
      <c r="H718" s="245">
        <v>99.66393096871721</v>
      </c>
    </row>
    <row r="719" spans="1:8">
      <c r="A719" s="86" t="str">
        <v>loc_enqc_txt</v>
      </c>
      <c r="B719" s="239">
        <v>718</v>
      </c>
      <c r="C719" s="86" t="s">
        <v>1562</v>
      </c>
      <c r="D719" s="241">
        <f>COUNTIF($C$1:$C719,C719)</f>
        <v>6</v>
      </c>
      <c r="E719" s="241" t="str">
        <f t="shared" si="31"/>
        <v>Make enquiry on local services, events, news6</v>
      </c>
      <c r="F719" s="86" t="s">
        <v>1502</v>
      </c>
      <c r="G719" s="242">
        <v>5.9962643678160912E-2</v>
      </c>
      <c r="H719" s="245">
        <v>92.681509380104714</v>
      </c>
    </row>
    <row r="720" spans="1:8">
      <c r="A720" s="86" t="str">
        <v>loc_enqc_web</v>
      </c>
      <c r="B720" s="239">
        <v>719</v>
      </c>
      <c r="C720" s="86" t="s">
        <v>1562</v>
      </c>
      <c r="D720" s="241">
        <f>COUNTIF($C$1:$C720,C720)</f>
        <v>7</v>
      </c>
      <c r="E720" s="241" t="str">
        <f t="shared" si="31"/>
        <v>Make enquiry on local services, events, news7</v>
      </c>
      <c r="F720" s="86" t="s">
        <v>1504</v>
      </c>
      <c r="G720" s="242">
        <v>0.24993390804597701</v>
      </c>
      <c r="H720" s="245">
        <v>100.40637065542811</v>
      </c>
    </row>
    <row r="721" spans="1:8">
      <c r="A721" s="86" t="str">
        <v>loc_sub_app</v>
      </c>
      <c r="B721" s="239">
        <v>720</v>
      </c>
      <c r="C721" s="86" t="s">
        <v>1570</v>
      </c>
      <c r="D721" s="241">
        <f>COUNTIF($C$1:$C721,C721)</f>
        <v>1</v>
      </c>
      <c r="E721" s="241" t="str">
        <f t="shared" si="31"/>
        <v>Submit info to local services, events, news1</v>
      </c>
      <c r="F721" s="86" t="s">
        <v>1493</v>
      </c>
      <c r="G721" s="242">
        <v>0.13239942528735632</v>
      </c>
      <c r="H721" s="245">
        <v>91.294284797610231</v>
      </c>
    </row>
    <row r="722" spans="1:8">
      <c r="A722" s="86" t="str">
        <v>loc_sub_call</v>
      </c>
      <c r="B722" s="239">
        <v>721</v>
      </c>
      <c r="C722" s="86" t="s">
        <v>1570</v>
      </c>
      <c r="D722" s="241">
        <f>COUNTIF($C$1:$C722,C722)</f>
        <v>2</v>
      </c>
      <c r="E722" s="241" t="str">
        <f t="shared" si="31"/>
        <v>Submit info to local services, events, news2</v>
      </c>
      <c r="F722" s="86" t="s">
        <v>1495</v>
      </c>
      <c r="G722" s="242">
        <v>0.17710344827586205</v>
      </c>
      <c r="H722" s="245">
        <v>95.126654086650646</v>
      </c>
    </row>
    <row r="723" spans="1:8">
      <c r="A723" s="86" t="str">
        <v>loc_sub_email</v>
      </c>
      <c r="B723" s="239">
        <v>722</v>
      </c>
      <c r="C723" s="86" t="s">
        <v>1570</v>
      </c>
      <c r="D723" s="241">
        <f>COUNTIF($C$1:$C723,C723)</f>
        <v>3</v>
      </c>
      <c r="E723" s="241" t="str">
        <f t="shared" si="31"/>
        <v>Submit info to local services, events, news3</v>
      </c>
      <c r="F723" s="86" t="s">
        <v>1050</v>
      </c>
      <c r="G723" s="242">
        <v>0.32980747126436777</v>
      </c>
      <c r="H723" s="245">
        <v>99.972609330245447</v>
      </c>
    </row>
    <row r="724" spans="1:8">
      <c r="A724" s="86" t="str">
        <v>loc_sub_f2f</v>
      </c>
      <c r="B724" s="239">
        <v>723</v>
      </c>
      <c r="C724" s="86" t="s">
        <v>1570</v>
      </c>
      <c r="D724" s="241">
        <f>COUNTIF($C$1:$C724,C724)</f>
        <v>4</v>
      </c>
      <c r="E724" s="241" t="str">
        <f t="shared" si="31"/>
        <v>Submit info to local services, events, news4</v>
      </c>
      <c r="F724" s="86" t="s">
        <v>1498</v>
      </c>
      <c r="G724" s="242">
        <v>0.15089080459770113</v>
      </c>
      <c r="H724" s="245">
        <v>94.383765608118438</v>
      </c>
    </row>
    <row r="725" spans="1:8">
      <c r="A725" s="86" t="str">
        <v>loc_sub_mail</v>
      </c>
      <c r="B725" s="239">
        <v>724</v>
      </c>
      <c r="C725" s="86" t="s">
        <v>1570</v>
      </c>
      <c r="D725" s="241">
        <f>COUNTIF($C$1:$C725,C725)</f>
        <v>5</v>
      </c>
      <c r="E725" s="241" t="str">
        <f t="shared" si="31"/>
        <v>Submit info to local services, events, news5</v>
      </c>
      <c r="F725" s="86" t="s">
        <v>1500</v>
      </c>
      <c r="G725" s="242">
        <v>0.11495977011494253</v>
      </c>
      <c r="H725" s="245">
        <v>91.624640912310156</v>
      </c>
    </row>
    <row r="726" spans="1:8">
      <c r="A726" s="86" t="str">
        <v>loc_sub_txt</v>
      </c>
      <c r="B726" s="239">
        <v>725</v>
      </c>
      <c r="C726" s="86" t="s">
        <v>1570</v>
      </c>
      <c r="D726" s="241">
        <f>COUNTIF($C$1:$C726,C726)</f>
        <v>6</v>
      </c>
      <c r="E726" s="241" t="str">
        <f t="shared" si="31"/>
        <v>Submit info to local services, events, news6</v>
      </c>
      <c r="F726" s="86" t="s">
        <v>1502</v>
      </c>
      <c r="G726" s="242">
        <v>7.4954022988505731E-2</v>
      </c>
      <c r="H726" s="245">
        <v>89.022755543777649</v>
      </c>
    </row>
    <row r="727" spans="1:8">
      <c r="A727" s="86" t="str">
        <v>loc_sub_web</v>
      </c>
      <c r="B727" s="239">
        <v>726</v>
      </c>
      <c r="C727" s="86" t="s">
        <v>1570</v>
      </c>
      <c r="D727" s="241">
        <f>COUNTIF($C$1:$C727,C727)</f>
        <v>7</v>
      </c>
      <c r="E727" s="241" t="str">
        <f t="shared" si="31"/>
        <v>Submit info to local services, events, news7</v>
      </c>
      <c r="F727" s="86" t="s">
        <v>1504</v>
      </c>
      <c r="G727" s="242">
        <v>0.28466666666666662</v>
      </c>
      <c r="H727" s="245">
        <v>100.73679636897175</v>
      </c>
    </row>
    <row r="728" spans="1:8">
      <c r="A728" s="86" t="str">
        <v>loc_mark_app</v>
      </c>
      <c r="B728" s="239">
        <v>727</v>
      </c>
      <c r="C728" s="86" t="s">
        <v>1578</v>
      </c>
      <c r="D728" s="241">
        <f>COUNTIF($C$1:$C728,C728)</f>
        <v>1</v>
      </c>
      <c r="E728" s="241" t="str">
        <f t="shared" si="31"/>
        <v>Get info/marketing on local services, events, news1</v>
      </c>
      <c r="F728" s="86" t="s">
        <v>1493</v>
      </c>
      <c r="G728" s="242">
        <v>0.12256034482758622</v>
      </c>
      <c r="H728" s="245">
        <v>92.888253565881868</v>
      </c>
    </row>
    <row r="729" spans="1:8">
      <c r="A729" s="86" t="str">
        <v>loc_mark_call</v>
      </c>
      <c r="B729" s="239">
        <v>728</v>
      </c>
      <c r="C729" s="86" t="s">
        <v>1578</v>
      </c>
      <c r="D729" s="241">
        <f>COUNTIF($C$1:$C729,C729)</f>
        <v>2</v>
      </c>
      <c r="E729" s="241" t="str">
        <f t="shared" si="31"/>
        <v>Get info/marketing on local services, events, news2</v>
      </c>
      <c r="F729" s="86" t="s">
        <v>1495</v>
      </c>
      <c r="G729" s="242">
        <v>0.15859195402298851</v>
      </c>
      <c r="H729" s="245">
        <v>100.15973258506384</v>
      </c>
    </row>
    <row r="730" spans="1:8">
      <c r="A730" s="86" t="str">
        <v>loc_mark_email</v>
      </c>
      <c r="B730" s="239">
        <v>729</v>
      </c>
      <c r="C730" s="86" t="s">
        <v>1578</v>
      </c>
      <c r="D730" s="241">
        <f>COUNTIF($C$1:$C730,C730)</f>
        <v>3</v>
      </c>
      <c r="E730" s="241" t="str">
        <f t="shared" si="31"/>
        <v>Get info/marketing on local services, events, news3</v>
      </c>
      <c r="F730" s="86" t="s">
        <v>1050</v>
      </c>
      <c r="G730" s="242">
        <v>0.33843103448275863</v>
      </c>
      <c r="H730" s="245">
        <v>99.299191679292903</v>
      </c>
    </row>
    <row r="731" spans="1:8">
      <c r="A731" s="86" t="str">
        <v>loc_mark_f2f</v>
      </c>
      <c r="B731" s="239">
        <v>730</v>
      </c>
      <c r="C731" s="86" t="s">
        <v>1578</v>
      </c>
      <c r="D731" s="241">
        <f>COUNTIF($C$1:$C731,C731)</f>
        <v>4</v>
      </c>
      <c r="E731" s="241" t="str">
        <f t="shared" si="31"/>
        <v>Get info/marketing on local services, events, news4</v>
      </c>
      <c r="F731" s="86" t="s">
        <v>1498</v>
      </c>
      <c r="G731" s="242">
        <v>0.12696551724137931</v>
      </c>
      <c r="H731" s="245">
        <v>93.112601023791413</v>
      </c>
    </row>
    <row r="732" spans="1:8">
      <c r="A732" s="86" t="str">
        <v>loc_mark_mail</v>
      </c>
      <c r="B732" s="239">
        <v>731</v>
      </c>
      <c r="C732" s="86" t="s">
        <v>1578</v>
      </c>
      <c r="D732" s="241">
        <f>COUNTIF($C$1:$C732,C732)</f>
        <v>5</v>
      </c>
      <c r="E732" s="241" t="str">
        <f t="shared" si="31"/>
        <v>Get info/marketing on local services, events, news5</v>
      </c>
      <c r="F732" s="86" t="s">
        <v>1500</v>
      </c>
      <c r="G732" s="242">
        <v>0.15672126436781605</v>
      </c>
      <c r="H732" s="245">
        <v>99.885209422051489</v>
      </c>
    </row>
    <row r="733" spans="1:8">
      <c r="A733" s="86" t="str">
        <v>loc_mark_txt</v>
      </c>
      <c r="B733" s="239">
        <v>732</v>
      </c>
      <c r="C733" s="86" t="s">
        <v>1578</v>
      </c>
      <c r="D733" s="241">
        <f>COUNTIF($C$1:$C733,C733)</f>
        <v>6</v>
      </c>
      <c r="E733" s="241" t="str">
        <f t="shared" si="31"/>
        <v>Get info/marketing on local services, events, news6</v>
      </c>
      <c r="F733" s="86" t="s">
        <v>1502</v>
      </c>
      <c r="G733" s="242">
        <v>9.7500000000000003E-2</v>
      </c>
      <c r="H733" s="245">
        <v>92.339904554349602</v>
      </c>
    </row>
    <row r="734" spans="1:8">
      <c r="A734" s="86" t="str">
        <v>loc_mark_web</v>
      </c>
      <c r="B734" s="239">
        <v>733</v>
      </c>
      <c r="C734" s="86" t="s">
        <v>1578</v>
      </c>
      <c r="D734" s="241">
        <f>COUNTIF($C$1:$C734,C734)</f>
        <v>7</v>
      </c>
      <c r="E734" s="241" t="str">
        <f t="shared" si="31"/>
        <v>Get info/marketing on local services, events, news7</v>
      </c>
      <c r="F734" s="86" t="s">
        <v>1504</v>
      </c>
      <c r="G734" s="242">
        <v>0.24381609195402298</v>
      </c>
      <c r="H734" s="245">
        <v>99.509669261148474</v>
      </c>
    </row>
    <row r="735" spans="1:8">
      <c r="A735" s="86" t="str">
        <v>loc_res_app</v>
      </c>
      <c r="B735" s="239">
        <v>734</v>
      </c>
      <c r="C735" s="86" t="s">
        <v>1586</v>
      </c>
      <c r="D735" s="241">
        <f>COUNTIF($C$1:$C735,C735)</f>
        <v>1</v>
      </c>
      <c r="E735" s="241" t="str">
        <f t="shared" si="31"/>
        <v>Research local services, events, news1</v>
      </c>
      <c r="F735" s="86" t="s">
        <v>1493</v>
      </c>
      <c r="G735" s="242">
        <v>0.1130603448275862</v>
      </c>
      <c r="H735" s="245">
        <v>92.032995326000673</v>
      </c>
    </row>
    <row r="736" spans="1:8">
      <c r="A736" s="86" t="str">
        <v>loc_res_call</v>
      </c>
      <c r="B736" s="239">
        <v>735</v>
      </c>
      <c r="C736" s="86" t="s">
        <v>1586</v>
      </c>
      <c r="D736" s="241">
        <f>COUNTIF($C$1:$C736,C736)</f>
        <v>2</v>
      </c>
      <c r="E736" s="241" t="str">
        <f t="shared" si="31"/>
        <v>Research local services, events, news2</v>
      </c>
      <c r="F736" s="86" t="s">
        <v>1495</v>
      </c>
      <c r="G736" s="242">
        <v>0.16340804597701147</v>
      </c>
      <c r="H736" s="245">
        <v>99.640994482405247</v>
      </c>
    </row>
    <row r="737" spans="1:8">
      <c r="A737" s="86" t="str">
        <v>loc_res_email</v>
      </c>
      <c r="B737" s="239">
        <v>736</v>
      </c>
      <c r="C737" s="86" t="s">
        <v>1586</v>
      </c>
      <c r="D737" s="241">
        <f>COUNTIF($C$1:$C737,C737)</f>
        <v>3</v>
      </c>
      <c r="E737" s="241" t="str">
        <f t="shared" si="31"/>
        <v>Research local services, events, news3</v>
      </c>
      <c r="F737" s="86" t="s">
        <v>1050</v>
      </c>
      <c r="G737" s="242">
        <v>0.25373850574712642</v>
      </c>
      <c r="H737" s="245">
        <v>99.390156805454808</v>
      </c>
    </row>
    <row r="738" spans="1:8">
      <c r="A738" s="86" t="str">
        <v>loc_res_f2f</v>
      </c>
      <c r="B738" s="239">
        <v>737</v>
      </c>
      <c r="C738" s="86" t="s">
        <v>1586</v>
      </c>
      <c r="D738" s="241">
        <f>COUNTIF($C$1:$C738,C738)</f>
        <v>4</v>
      </c>
      <c r="E738" s="241" t="str">
        <f t="shared" si="31"/>
        <v>Research local services, events, news4</v>
      </c>
      <c r="F738" s="86" t="s">
        <v>1498</v>
      </c>
      <c r="G738" s="242">
        <v>0.11123850574712646</v>
      </c>
      <c r="H738" s="245">
        <v>97.601650208814092</v>
      </c>
    </row>
    <row r="739" spans="1:8">
      <c r="A739" s="86" t="str">
        <v>loc_res_mail</v>
      </c>
      <c r="B739" s="239">
        <v>738</v>
      </c>
      <c r="C739" s="86" t="s">
        <v>1586</v>
      </c>
      <c r="D739" s="241">
        <f>COUNTIF($C$1:$C739,C739)</f>
        <v>5</v>
      </c>
      <c r="E739" s="241" t="str">
        <f t="shared" si="31"/>
        <v>Research local services, events, news5</v>
      </c>
      <c r="F739" s="86" t="s">
        <v>1500</v>
      </c>
      <c r="G739" s="242">
        <v>6.7298850574712646E-2</v>
      </c>
      <c r="H739" s="245">
        <v>88.586337344090779</v>
      </c>
    </row>
    <row r="740" spans="1:8">
      <c r="A740" s="86" t="str">
        <v>loc_res_txt</v>
      </c>
      <c r="B740" s="239">
        <v>739</v>
      </c>
      <c r="C740" s="86" t="s">
        <v>1586</v>
      </c>
      <c r="D740" s="241">
        <f>COUNTIF($C$1:$C740,C740)</f>
        <v>6</v>
      </c>
      <c r="E740" s="241" t="str">
        <f t="shared" si="31"/>
        <v>Research local services, events, news6</v>
      </c>
      <c r="F740" s="86" t="s">
        <v>1502</v>
      </c>
      <c r="G740" s="242">
        <v>5.5781609195402308E-2</v>
      </c>
      <c r="H740" s="245">
        <v>83.170192012904792</v>
      </c>
    </row>
    <row r="741" spans="1:8">
      <c r="A741" s="86" t="str">
        <v>loc_res_web</v>
      </c>
      <c r="B741" s="239">
        <v>740</v>
      </c>
      <c r="C741" s="86" t="s">
        <v>1586</v>
      </c>
      <c r="D741" s="241">
        <f>COUNTIF($C$1:$C741,C741)</f>
        <v>7</v>
      </c>
      <c r="E741" s="241" t="str">
        <f t="shared" si="31"/>
        <v>Research local services, events, news7</v>
      </c>
      <c r="F741" s="86" t="s">
        <v>1504</v>
      </c>
      <c r="G741" s="242">
        <v>0.31345689655172415</v>
      </c>
      <c r="H741" s="245">
        <v>100.66486842069102</v>
      </c>
    </row>
    <row r="742" spans="1:8">
      <c r="A742" s="86" t="str">
        <v>utl_enqc_app</v>
      </c>
      <c r="B742" s="239">
        <v>741</v>
      </c>
      <c r="C742" s="86" t="s">
        <v>1594</v>
      </c>
      <c r="D742" s="241">
        <f>COUNTIF($C$1:$C742,C742)</f>
        <v>1</v>
      </c>
      <c r="E742" s="241" t="str">
        <f t="shared" si="31"/>
        <v>Make enquiry on utilities1</v>
      </c>
      <c r="F742" s="86" t="s">
        <v>1493</v>
      </c>
      <c r="G742" s="242">
        <v>0.13737931034482759</v>
      </c>
      <c r="H742" s="245">
        <v>97.632109917415178</v>
      </c>
    </row>
    <row r="743" spans="1:8">
      <c r="A743" s="86" t="str">
        <v>utl_enqc_call</v>
      </c>
      <c r="B743" s="239">
        <v>742</v>
      </c>
      <c r="C743" s="86" t="s">
        <v>1594</v>
      </c>
      <c r="D743" s="241">
        <f>COUNTIF($C$1:$C743,C743)</f>
        <v>2</v>
      </c>
      <c r="E743" s="241" t="str">
        <f t="shared" si="31"/>
        <v>Make enquiry on utilities2</v>
      </c>
      <c r="F743" s="86" t="s">
        <v>1495</v>
      </c>
      <c r="G743" s="242">
        <v>0.36130172413793099</v>
      </c>
      <c r="H743" s="245">
        <v>100.7646673409361</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0.1983505747126437</v>
      </c>
      <c r="H745" s="245">
        <v>97.835478619656939</v>
      </c>
    </row>
    <row r="746" spans="1:8">
      <c r="A746" s="86" t="str">
        <v>utl_enqc_mail</v>
      </c>
      <c r="B746" s="239">
        <v>745</v>
      </c>
      <c r="C746" s="86" t="s">
        <v>1594</v>
      </c>
      <c r="D746" s="241">
        <f>COUNTIF($C$1:$C746,C746)</f>
        <v>5</v>
      </c>
      <c r="E746" s="241" t="str">
        <f t="shared" si="31"/>
        <v>Make enquiry on utilities5</v>
      </c>
      <c r="F746" s="86" t="s">
        <v>1500</v>
      </c>
      <c r="G746" s="242">
        <v>0.14193103448275862</v>
      </c>
      <c r="H746" s="245">
        <v>103.66129933607662</v>
      </c>
    </row>
    <row r="747" spans="1:8">
      <c r="A747" s="86" t="str">
        <v>utl_enqc_txt</v>
      </c>
      <c r="B747" s="239">
        <v>746</v>
      </c>
      <c r="C747" s="86" t="s">
        <v>1594</v>
      </c>
      <c r="D747" s="241">
        <f>COUNTIF($C$1:$C747,C747)</f>
        <v>6</v>
      </c>
      <c r="E747" s="241" t="str">
        <f t="shared" si="31"/>
        <v>Make enquiry on utilities6</v>
      </c>
      <c r="F747" s="86" t="s">
        <v>1502</v>
      </c>
      <c r="G747" s="242">
        <v>6.9250000000000006E-2</v>
      </c>
      <c r="H747" s="245">
        <v>92.336081539892703</v>
      </c>
    </row>
    <row r="748" spans="1:8">
      <c r="A748" s="86" t="str">
        <v>utl_enqc_web</v>
      </c>
      <c r="B748" s="239">
        <v>747</v>
      </c>
      <c r="C748" s="86" t="s">
        <v>1594</v>
      </c>
      <c r="D748" s="241">
        <f>COUNTIF($C$1:$C748,C748)</f>
        <v>7</v>
      </c>
      <c r="E748" s="241" t="str">
        <f t="shared" si="31"/>
        <v>Make enquiry on utilities7</v>
      </c>
      <c r="F748" s="86" t="s">
        <v>1504</v>
      </c>
      <c r="G748" s="242">
        <v>0.29150574712643684</v>
      </c>
      <c r="H748" s="245">
        <v>99.809384705138584</v>
      </c>
    </row>
    <row r="749" spans="1:8">
      <c r="A749" s="86" t="str">
        <v>utl_sub_app</v>
      </c>
      <c r="B749" s="239">
        <v>748</v>
      </c>
      <c r="C749" s="86" t="s">
        <v>1602</v>
      </c>
      <c r="D749" s="241">
        <f>COUNTIF($C$1:$C749,C749)</f>
        <v>1</v>
      </c>
      <c r="E749" s="241" t="str">
        <f t="shared" si="31"/>
        <v>Submit info to on utilities1</v>
      </c>
      <c r="F749" s="86" t="s">
        <v>1493</v>
      </c>
      <c r="G749" s="242">
        <v>0.18668965517241384</v>
      </c>
      <c r="H749" s="245">
        <v>96.411192247591202</v>
      </c>
    </row>
    <row r="750" spans="1:8">
      <c r="A750" s="86" t="str">
        <v>utl_sub_call</v>
      </c>
      <c r="B750" s="239">
        <v>749</v>
      </c>
      <c r="C750" s="86" t="s">
        <v>1602</v>
      </c>
      <c r="D750" s="241">
        <f>COUNTIF($C$1:$C750,C750)</f>
        <v>2</v>
      </c>
      <c r="E750" s="241" t="str">
        <f t="shared" si="31"/>
        <v>Submit info to on utilities2</v>
      </c>
      <c r="F750" s="86" t="s">
        <v>1495</v>
      </c>
      <c r="G750" s="242">
        <v>0.25701724137931037</v>
      </c>
      <c r="H750" s="245">
        <v>97.153749214928013</v>
      </c>
    </row>
    <row r="751" spans="1:8">
      <c r="A751" s="86" t="str">
        <v>utl_sub_email</v>
      </c>
      <c r="B751" s="239">
        <v>750</v>
      </c>
      <c r="C751" s="86" t="s">
        <v>1602</v>
      </c>
      <c r="D751" s="241">
        <f>COUNTIF($C$1:$C751,C751)</f>
        <v>3</v>
      </c>
      <c r="E751" s="241" t="str">
        <f t="shared" si="31"/>
        <v>Submit info to on utilities3</v>
      </c>
      <c r="F751" s="86" t="s">
        <v>1050</v>
      </c>
      <c r="G751" s="242">
        <v>0.28733333333333338</v>
      </c>
      <c r="H751" s="245">
        <v>100.0500962148728</v>
      </c>
    </row>
    <row r="752" spans="1:8">
      <c r="A752" s="86" t="str">
        <v>utl_sub_f2f</v>
      </c>
      <c r="B752" s="239">
        <v>751</v>
      </c>
      <c r="C752" s="86" t="s">
        <v>1602</v>
      </c>
      <c r="D752" s="241">
        <f>COUNTIF($C$1:$C752,C752)</f>
        <v>4</v>
      </c>
      <c r="E752" s="241" t="str">
        <f t="shared" si="31"/>
        <v>Submit info to on utilities4</v>
      </c>
      <c r="F752" s="86" t="s">
        <v>1498</v>
      </c>
      <c r="G752" s="242">
        <v>0.18733045977011492</v>
      </c>
      <c r="H752" s="245">
        <v>97.891658843171001</v>
      </c>
    </row>
    <row r="753" spans="1:8">
      <c r="A753" s="86" t="str">
        <v>utl_sub_mail</v>
      </c>
      <c r="B753" s="239">
        <v>752</v>
      </c>
      <c r="C753" s="86" t="s">
        <v>1602</v>
      </c>
      <c r="D753" s="241">
        <f>COUNTIF($C$1:$C753,C753)</f>
        <v>5</v>
      </c>
      <c r="E753" s="241" t="str">
        <f t="shared" si="31"/>
        <v>Submit info to on utilities5</v>
      </c>
      <c r="F753" s="86" t="s">
        <v>1500</v>
      </c>
      <c r="G753" s="242">
        <v>0.12330172413793106</v>
      </c>
      <c r="H753" s="245">
        <v>99.412084597456968</v>
      </c>
    </row>
    <row r="754" spans="1:8">
      <c r="A754" s="86" t="str">
        <v>utl_sub_txt</v>
      </c>
      <c r="B754" s="239">
        <v>753</v>
      </c>
      <c r="C754" s="86" t="s">
        <v>1602</v>
      </c>
      <c r="D754" s="241">
        <f>COUNTIF($C$1:$C754,C754)</f>
        <v>6</v>
      </c>
      <c r="E754" s="241" t="str">
        <f t="shared" si="31"/>
        <v>Submit info to on utilities6</v>
      </c>
      <c r="F754" s="86" t="s">
        <v>1502</v>
      </c>
      <c r="G754" s="242">
        <v>8.0097701149425299E-2</v>
      </c>
      <c r="H754" s="245">
        <v>95.758146747982252</v>
      </c>
    </row>
    <row r="755" spans="1:8">
      <c r="A755" s="86" t="str">
        <v>utl_sub_web</v>
      </c>
      <c r="B755" s="239">
        <v>754</v>
      </c>
      <c r="C755" s="86" t="s">
        <v>1602</v>
      </c>
      <c r="D755" s="241">
        <f>COUNTIF($C$1:$C755,C755)</f>
        <v>7</v>
      </c>
      <c r="E755" s="241" t="str">
        <f t="shared" si="31"/>
        <v>Submit info to on utilities7</v>
      </c>
      <c r="F755" s="86" t="s">
        <v>1504</v>
      </c>
      <c r="G755" s="242">
        <v>0.33117241379310336</v>
      </c>
      <c r="H755" s="245">
        <v>100.37392227734405</v>
      </c>
    </row>
    <row r="756" spans="1:8">
      <c r="A756" s="86" t="str">
        <v>utl_mark_app</v>
      </c>
      <c r="B756" s="239">
        <v>755</v>
      </c>
      <c r="C756" s="86" t="s">
        <v>1610</v>
      </c>
      <c r="D756" s="241">
        <f>COUNTIF($C$1:$C756,C756)</f>
        <v>1</v>
      </c>
      <c r="E756" s="241" t="str">
        <f t="shared" si="31"/>
        <v>Get info/marketing on utilities1</v>
      </c>
      <c r="F756" s="86" t="s">
        <v>1493</v>
      </c>
      <c r="G756" s="242">
        <v>0.14656896551724138</v>
      </c>
      <c r="H756" s="245">
        <v>95.908565087540893</v>
      </c>
    </row>
    <row r="757" spans="1:8">
      <c r="A757" s="86" t="str">
        <v>utl_mark_call</v>
      </c>
      <c r="B757" s="239">
        <v>756</v>
      </c>
      <c r="C757" s="86" t="s">
        <v>1610</v>
      </c>
      <c r="D757" s="241">
        <f>COUNTIF($C$1:$C757,C757)</f>
        <v>2</v>
      </c>
      <c r="E757" s="241" t="str">
        <f t="shared" si="31"/>
        <v>Get info/marketing on utilities2</v>
      </c>
      <c r="F757" s="86" t="s">
        <v>1495</v>
      </c>
      <c r="G757" s="242">
        <v>0.206235632183908</v>
      </c>
      <c r="H757" s="245">
        <v>94.626901786353983</v>
      </c>
    </row>
    <row r="758" spans="1:8">
      <c r="A758" s="86" t="str">
        <v>utl_mark_email</v>
      </c>
      <c r="B758" s="239">
        <v>757</v>
      </c>
      <c r="C758" s="86" t="s">
        <v>1610</v>
      </c>
      <c r="D758" s="241">
        <f>COUNTIF($C$1:$C758,C758)</f>
        <v>3</v>
      </c>
      <c r="E758" s="241" t="str">
        <f t="shared" si="31"/>
        <v>Get info/marketing on utilities3</v>
      </c>
      <c r="F758" s="86" t="s">
        <v>1050</v>
      </c>
      <c r="G758" s="242">
        <v>0.32068103448275859</v>
      </c>
      <c r="H758" s="245">
        <v>97.858437064317769</v>
      </c>
    </row>
    <row r="759" spans="1:8">
      <c r="A759" s="86" t="str">
        <v>utl_mark_f2f</v>
      </c>
      <c r="B759" s="239">
        <v>758</v>
      </c>
      <c r="C759" s="86" t="s">
        <v>1610</v>
      </c>
      <c r="D759" s="241">
        <f>COUNTIF($C$1:$C759,C759)</f>
        <v>4</v>
      </c>
      <c r="E759" s="241" t="str">
        <f t="shared" si="31"/>
        <v>Get info/marketing on utilities4</v>
      </c>
      <c r="F759" s="86" t="s">
        <v>1498</v>
      </c>
      <c r="G759" s="242">
        <v>0.15987356321839077</v>
      </c>
      <c r="H759" s="245">
        <v>95.257447776847897</v>
      </c>
    </row>
    <row r="760" spans="1:8">
      <c r="A760" s="86" t="str">
        <v>utl_mark_mail</v>
      </c>
      <c r="B760" s="239">
        <v>759</v>
      </c>
      <c r="C760" s="86" t="s">
        <v>1610</v>
      </c>
      <c r="D760" s="241">
        <f>COUNTIF($C$1:$C760,C760)</f>
        <v>5</v>
      </c>
      <c r="E760" s="241" t="str">
        <f t="shared" si="31"/>
        <v>Get info/marketing on utilities5</v>
      </c>
      <c r="F760" s="86" t="s">
        <v>1500</v>
      </c>
      <c r="G760" s="242">
        <v>0.19370977011494253</v>
      </c>
      <c r="H760" s="245">
        <v>100.35136650012355</v>
      </c>
    </row>
    <row r="761" spans="1:8">
      <c r="A761" s="86" t="str">
        <v>utl_mark_txt</v>
      </c>
      <c r="B761" s="239">
        <v>760</v>
      </c>
      <c r="C761" s="86" t="s">
        <v>1610</v>
      </c>
      <c r="D761" s="241">
        <f>COUNTIF($C$1:$C761,C761)</f>
        <v>6</v>
      </c>
      <c r="E761" s="241" t="str">
        <f t="shared" si="31"/>
        <v>Get info/marketing on utilities6</v>
      </c>
      <c r="F761" s="86" t="s">
        <v>1502</v>
      </c>
      <c r="G761" s="242">
        <v>8.6816091954022998E-2</v>
      </c>
      <c r="H761" s="245">
        <v>97.275548671220008</v>
      </c>
    </row>
    <row r="762" spans="1:8">
      <c r="A762" s="86" t="str">
        <v>utl_mark_web</v>
      </c>
      <c r="B762" s="239">
        <v>761</v>
      </c>
      <c r="C762" s="86" t="s">
        <v>1610</v>
      </c>
      <c r="D762" s="241">
        <f>COUNTIF($C$1:$C762,C762)</f>
        <v>7</v>
      </c>
      <c r="E762" s="241" t="str">
        <f t="shared" si="31"/>
        <v>Get info/marketing on utilities7</v>
      </c>
      <c r="F762" s="86" t="s">
        <v>1504</v>
      </c>
      <c r="G762" s="242">
        <v>0.30760057471264363</v>
      </c>
      <c r="H762" s="245">
        <v>99.125769176131911</v>
      </c>
    </row>
    <row r="763" spans="1:8">
      <c r="A763" s="86" t="str">
        <v>utl_res_app</v>
      </c>
      <c r="B763" s="239">
        <v>762</v>
      </c>
      <c r="C763" s="86" t="s">
        <v>1618</v>
      </c>
      <c r="D763" s="241">
        <f>COUNTIF($C$1:$C763,C763)</f>
        <v>1</v>
      </c>
      <c r="E763" s="241" t="str">
        <f t="shared" si="31"/>
        <v>Research utilities1</v>
      </c>
      <c r="F763" s="86" t="s">
        <v>1493</v>
      </c>
      <c r="G763" s="242">
        <v>0.13170114942528735</v>
      </c>
      <c r="H763" s="245">
        <v>92.233020858275211</v>
      </c>
    </row>
    <row r="764" spans="1:8">
      <c r="A764" s="86" t="str">
        <v>utl_res_call</v>
      </c>
      <c r="B764" s="239">
        <v>763</v>
      </c>
      <c r="C764" s="86" t="s">
        <v>1618</v>
      </c>
      <c r="D764" s="241">
        <f>COUNTIF($C$1:$C764,C764)</f>
        <v>2</v>
      </c>
      <c r="E764" s="241" t="str">
        <f t="shared" si="31"/>
        <v>Research utilities2</v>
      </c>
      <c r="F764" s="86" t="s">
        <v>1495</v>
      </c>
      <c r="G764" s="242">
        <v>0.21315517241379309</v>
      </c>
      <c r="H764" s="245">
        <v>94.46396100729774</v>
      </c>
    </row>
    <row r="765" spans="1:8">
      <c r="A765" s="86" t="str">
        <v>utl_res_email</v>
      </c>
      <c r="B765" s="239">
        <v>764</v>
      </c>
      <c r="C765" s="86" t="s">
        <v>1618</v>
      </c>
      <c r="D765" s="241">
        <f>COUNTIF($C$1:$C765,C765)</f>
        <v>3</v>
      </c>
      <c r="E765" s="241" t="str">
        <f t="shared" si="31"/>
        <v>Research utilities3</v>
      </c>
      <c r="F765" s="86" t="s">
        <v>1050</v>
      </c>
      <c r="G765" s="242">
        <v>0.23003448275862071</v>
      </c>
      <c r="H765" s="245">
        <v>99.585344064337406</v>
      </c>
    </row>
    <row r="766" spans="1:8">
      <c r="A766" s="86" t="str">
        <v>utl_res_f2f</v>
      </c>
      <c r="B766" s="239">
        <v>765</v>
      </c>
      <c r="C766" s="86" t="s">
        <v>1618</v>
      </c>
      <c r="D766" s="241">
        <f>COUNTIF($C$1:$C766,C766)</f>
        <v>4</v>
      </c>
      <c r="E766" s="241" t="str">
        <f t="shared" si="31"/>
        <v>Research utilities4</v>
      </c>
      <c r="F766" s="86" t="s">
        <v>1498</v>
      </c>
      <c r="G766" s="242">
        <v>0.12565804597701152</v>
      </c>
      <c r="H766" s="245">
        <v>94.794781368137322</v>
      </c>
    </row>
    <row r="767" spans="1:8">
      <c r="A767" s="86" t="str">
        <v>utl_res_mail</v>
      </c>
      <c r="B767" s="239">
        <v>766</v>
      </c>
      <c r="C767" s="86" t="s">
        <v>1618</v>
      </c>
      <c r="D767" s="241">
        <f>COUNTIF($C$1:$C767,C767)</f>
        <v>5</v>
      </c>
      <c r="E767" s="241" t="str">
        <f t="shared" si="31"/>
        <v>Research utilities5</v>
      </c>
      <c r="F767" s="86" t="s">
        <v>1500</v>
      </c>
      <c r="G767" s="242">
        <v>7.910919540229884E-2</v>
      </c>
      <c r="H767" s="245">
        <v>95.943327898494829</v>
      </c>
    </row>
    <row r="768" spans="1:8">
      <c r="A768" s="86" t="str">
        <v>utl_res_txt</v>
      </c>
      <c r="B768" s="239">
        <v>767</v>
      </c>
      <c r="C768" s="86" t="s">
        <v>1618</v>
      </c>
      <c r="D768" s="241">
        <f>COUNTIF($C$1:$C768,C768)</f>
        <v>6</v>
      </c>
      <c r="E768" s="241" t="str">
        <f t="shared" si="31"/>
        <v>Research utilities6</v>
      </c>
      <c r="F768" s="86" t="s">
        <v>1502</v>
      </c>
      <c r="G768" s="242">
        <v>6.4307471264367824E-2</v>
      </c>
      <c r="H768" s="245">
        <v>93.795212192856667</v>
      </c>
    </row>
    <row r="769" spans="1:8">
      <c r="A769" s="86" t="str">
        <v>utl_res_web</v>
      </c>
      <c r="B769" s="239">
        <v>768</v>
      </c>
      <c r="C769" s="86" t="s">
        <v>1618</v>
      </c>
      <c r="D769" s="241">
        <f>COUNTIF($C$1:$C769,C769)</f>
        <v>7</v>
      </c>
      <c r="E769" s="241" t="str">
        <f t="shared" si="31"/>
        <v>Research utilities7</v>
      </c>
      <c r="F769" s="86" t="s">
        <v>1504</v>
      </c>
      <c r="G769" s="242">
        <v>0.42300574712643674</v>
      </c>
      <c r="H769" s="245">
        <v>101.03524483148061</v>
      </c>
    </row>
    <row r="770" spans="1:8">
      <c r="A770" s="86" t="str">
        <v>retles_enqc_app</v>
      </c>
      <c r="B770" s="239">
        <v>769</v>
      </c>
      <c r="C770" s="86" t="s">
        <v>1626</v>
      </c>
      <c r="D770" s="241">
        <f>COUNTIF($C$1:$C770,C770)</f>
        <v>1</v>
      </c>
      <c r="E770" s="241" t="str">
        <f t="shared" si="31"/>
        <v>Make enquiry on retail and leisure1</v>
      </c>
      <c r="F770" s="86" t="s">
        <v>1493</v>
      </c>
      <c r="G770" s="242">
        <v>0.18269252873563219</v>
      </c>
      <c r="H770" s="245">
        <v>93.872654382459217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0.40064080459770113</v>
      </c>
      <c r="H771" s="245">
        <v>100.32787587944453</v>
      </c>
    </row>
    <row r="772" spans="1:8">
      <c r="A772" s="86" t="str">
        <v>retles_enqc_eml</v>
      </c>
      <c r="B772" s="239">
        <v>771</v>
      </c>
      <c r="C772" s="86" t="s">
        <v>1626</v>
      </c>
      <c r="D772" s="241">
        <f>COUNTIF($C$1:$C772,C772)</f>
        <v>3</v>
      </c>
      <c r="E772" s="241" t="str">
        <f t="shared" si="32"/>
        <v>Make enquiry on retail and leisure3</v>
      </c>
      <c r="F772" s="86" t="s">
        <v>1050</v>
      </c>
      <c r="G772" s="242">
        <v>0.46200287356321845</v>
      </c>
      <c r="H772" s="245">
        <v>99.959727941350096</v>
      </c>
    </row>
    <row r="773" spans="1:8">
      <c r="A773" s="86" t="str">
        <v>retles_enqc_f2f</v>
      </c>
      <c r="B773" s="239">
        <v>772</v>
      </c>
      <c r="C773" s="86" t="s">
        <v>1626</v>
      </c>
      <c r="D773" s="241">
        <f>COUNTIF($C$1:$C773,C773)</f>
        <v>4</v>
      </c>
      <c r="E773" s="241" t="str">
        <f t="shared" si="32"/>
        <v>Make enquiry on retail and leisure4</v>
      </c>
      <c r="F773" s="86" t="s">
        <v>1498</v>
      </c>
      <c r="G773" s="242">
        <v>0.37591954022988505</v>
      </c>
      <c r="H773" s="245">
        <v>97.556975222788779</v>
      </c>
    </row>
    <row r="774" spans="1:8">
      <c r="A774" s="86" t="str">
        <v>retles_enqc_mail</v>
      </c>
      <c r="B774" s="239">
        <v>773</v>
      </c>
      <c r="C774" s="86" t="s">
        <v>1626</v>
      </c>
      <c r="D774" s="241">
        <f>COUNTIF($C$1:$C774,C774)</f>
        <v>5</v>
      </c>
      <c r="E774" s="241" t="str">
        <f t="shared" si="32"/>
        <v>Make enquiry on retail and leisure5</v>
      </c>
      <c r="F774" s="86" t="s">
        <v>1500</v>
      </c>
      <c r="G774" s="242">
        <v>0.15977873563218392</v>
      </c>
      <c r="H774" s="245">
        <v>97.10346783566041</v>
      </c>
    </row>
    <row r="775" spans="1:8">
      <c r="A775" s="86" t="str">
        <v>retles_enqc_txt</v>
      </c>
      <c r="B775" s="239">
        <v>774</v>
      </c>
      <c r="C775" s="86" t="s">
        <v>1626</v>
      </c>
      <c r="D775" s="241">
        <f>COUNTIF($C$1:$C775,C775)</f>
        <v>6</v>
      </c>
      <c r="E775" s="241" t="str">
        <f t="shared" si="32"/>
        <v>Make enquiry on retail and leisure6</v>
      </c>
      <c r="F775" s="86" t="s">
        <v>1502</v>
      </c>
      <c r="G775" s="242">
        <v>0.10300000000000001</v>
      </c>
      <c r="H775" s="245">
        <v>90.775746964936559</v>
      </c>
    </row>
    <row r="776" spans="1:8">
      <c r="A776" s="86" t="str">
        <v>retles_enqc_web</v>
      </c>
      <c r="B776" s="239">
        <v>775</v>
      </c>
      <c r="C776" s="86" t="s">
        <v>1626</v>
      </c>
      <c r="D776" s="241">
        <f>COUNTIF($C$1:$C776,C776)</f>
        <v>7</v>
      </c>
      <c r="E776" s="241" t="str">
        <f t="shared" si="32"/>
        <v>Make enquiry on retail and leisure7</v>
      </c>
      <c r="F776" s="86" t="s">
        <v>1504</v>
      </c>
      <c r="G776" s="242">
        <v>0.3925258620689655</v>
      </c>
      <c r="H776" s="245">
        <v>101.19443193319117</v>
      </c>
    </row>
    <row r="777" spans="1:8">
      <c r="A777" s="86" t="str">
        <v>retles_sub_app</v>
      </c>
      <c r="B777" s="239">
        <v>776</v>
      </c>
      <c r="C777" s="86" t="s">
        <v>1634</v>
      </c>
      <c r="D777" s="241">
        <f>COUNTIF($C$1:$C777,C777)</f>
        <v>1</v>
      </c>
      <c r="E777" s="241" t="str">
        <f t="shared" si="32"/>
        <v>Submit info to retail and leisure1</v>
      </c>
      <c r="F777" s="86" t="s">
        <v>1493</v>
      </c>
      <c r="G777" s="242">
        <v>0.25319827586206894</v>
      </c>
      <c r="H777" s="245">
        <v>97.972671535735259</v>
      </c>
    </row>
    <row r="778" spans="1:8">
      <c r="A778" s="86" t="str">
        <v>retles_sub_call</v>
      </c>
      <c r="B778" s="239">
        <v>777</v>
      </c>
      <c r="C778" s="86" t="s">
        <v>1634</v>
      </c>
      <c r="D778" s="241">
        <f>COUNTIF($C$1:$C778,C778)</f>
        <v>2</v>
      </c>
      <c r="E778" s="241" t="str">
        <f t="shared" si="32"/>
        <v>Submit info to retail and leisure2</v>
      </c>
      <c r="F778" s="86" t="s">
        <v>1495</v>
      </c>
      <c r="G778" s="242">
        <v>0.37266379310344833</v>
      </c>
      <c r="H778" s="245">
        <v>99.376815476987986</v>
      </c>
    </row>
    <row r="779" spans="1:8">
      <c r="A779" s="86" t="str">
        <v>retles_sub_eml</v>
      </c>
      <c r="B779" s="239">
        <v>778</v>
      </c>
      <c r="C779" s="86" t="s">
        <v>1634</v>
      </c>
      <c r="D779" s="241">
        <f>COUNTIF($C$1:$C779,C779)</f>
        <v>3</v>
      </c>
      <c r="E779" s="241" t="str">
        <f t="shared" si="32"/>
        <v>Submit info to retail and leisure3</v>
      </c>
      <c r="F779" s="86" t="s">
        <v>1050</v>
      </c>
      <c r="G779" s="242">
        <v>0.36761206896551718</v>
      </c>
      <c r="H779" s="245">
        <v>99.732148658854641</v>
      </c>
    </row>
    <row r="780" spans="1:8">
      <c r="A780" s="86" t="str">
        <v>retles_sub_f2f</v>
      </c>
      <c r="B780" s="239">
        <v>779</v>
      </c>
      <c r="C780" s="86" t="s">
        <v>1634</v>
      </c>
      <c r="D780" s="241">
        <f>COUNTIF($C$1:$C780,C780)</f>
        <v>4</v>
      </c>
      <c r="E780" s="241" t="str">
        <f t="shared" si="32"/>
        <v>Submit info to retail and leisure4</v>
      </c>
      <c r="F780" s="86" t="s">
        <v>1498</v>
      </c>
      <c r="G780" s="242">
        <v>0.39022126436781607</v>
      </c>
      <c r="H780" s="245">
        <v>99.217871350434294</v>
      </c>
    </row>
    <row r="781" spans="1:8">
      <c r="A781" s="86" t="str">
        <v>retles_sub_mail</v>
      </c>
      <c r="B781" s="239">
        <v>780</v>
      </c>
      <c r="C781" s="86" t="s">
        <v>1634</v>
      </c>
      <c r="D781" s="241">
        <f>COUNTIF($C$1:$C781,C781)</f>
        <v>5</v>
      </c>
      <c r="E781" s="241" t="str">
        <f t="shared" si="32"/>
        <v>Submit info to retail and leisure5</v>
      </c>
      <c r="F781" s="86" t="s">
        <v>1500</v>
      </c>
      <c r="G781" s="242">
        <v>0.12292816091954024</v>
      </c>
      <c r="H781" s="245">
        <v>96.823856351488743</v>
      </c>
    </row>
    <row r="782" spans="1:8">
      <c r="A782" s="86" t="str">
        <v>retles_sub_txt</v>
      </c>
      <c r="B782" s="239">
        <v>781</v>
      </c>
      <c r="C782" s="86" t="s">
        <v>1634</v>
      </c>
      <c r="D782" s="241">
        <f>COUNTIF($C$1:$C782,C782)</f>
        <v>6</v>
      </c>
      <c r="E782" s="241" t="str">
        <f t="shared" si="32"/>
        <v>Submit info to retail and leisure6</v>
      </c>
      <c r="F782" s="86" t="s">
        <v>1502</v>
      </c>
      <c r="G782" s="242">
        <v>0.11086781609195402</v>
      </c>
      <c r="H782" s="245">
        <v>94.844143091171091</v>
      </c>
    </row>
    <row r="783" spans="1:8">
      <c r="A783" s="86" t="str">
        <v>retles_sub_web</v>
      </c>
      <c r="B783" s="239">
        <v>782</v>
      </c>
      <c r="C783" s="86" t="s">
        <v>1634</v>
      </c>
      <c r="D783" s="241">
        <f>COUNTIF($C$1:$C783,C783)</f>
        <v>7</v>
      </c>
      <c r="E783" s="241" t="str">
        <f t="shared" si="32"/>
        <v>Submit info to retail and leisure7</v>
      </c>
      <c r="F783" s="86" t="s">
        <v>1504</v>
      </c>
      <c r="G783" s="242">
        <v>0.44318965517241377</v>
      </c>
      <c r="H783" s="245">
        <v>101.17865736576459</v>
      </c>
    </row>
    <row r="784" spans="1:8">
      <c r="A784" s="86" t="str">
        <v>retles_mark_app</v>
      </c>
      <c r="B784" s="239">
        <v>783</v>
      </c>
      <c r="C784" s="86" t="s">
        <v>1642</v>
      </c>
      <c r="D784" s="241">
        <f>COUNTIF($C$1:$C784,C784)</f>
        <v>1</v>
      </c>
      <c r="E784" s="241" t="str">
        <f t="shared" si="32"/>
        <v>Get info/marketing on retail and leisure1</v>
      </c>
      <c r="F784" s="86" t="s">
        <v>1493</v>
      </c>
      <c r="G784" s="242">
        <v>0.21943103448275864</v>
      </c>
      <c r="H784" s="245">
        <v>101.24462614159597</v>
      </c>
    </row>
    <row r="785" spans="1:8">
      <c r="A785" s="86" t="str">
        <v>retles_mark_call</v>
      </c>
      <c r="B785" s="239">
        <v>784</v>
      </c>
      <c r="C785" s="86" t="s">
        <v>1642</v>
      </c>
      <c r="D785" s="241">
        <f>COUNTIF($C$1:$C785,C785)</f>
        <v>2</v>
      </c>
      <c r="E785" s="241" t="str">
        <f t="shared" si="32"/>
        <v>Get info/marketing on retail and leisure2</v>
      </c>
      <c r="F785" s="86" t="s">
        <v>1495</v>
      </c>
      <c r="G785" s="242">
        <v>0.21264942528735631</v>
      </c>
      <c r="H785" s="245">
        <v>96.665965299693084</v>
      </c>
    </row>
    <row r="786" spans="1:8">
      <c r="A786" s="86" t="str">
        <v>retles_mark_eml</v>
      </c>
      <c r="B786" s="239">
        <v>785</v>
      </c>
      <c r="C786" s="86" t="s">
        <v>1642</v>
      </c>
      <c r="D786" s="241">
        <f>COUNTIF($C$1:$C786,C786)</f>
        <v>3</v>
      </c>
      <c r="E786" s="241" t="str">
        <f t="shared" si="32"/>
        <v>Get info/marketing on retail and leisure3</v>
      </c>
      <c r="F786" s="86" t="s">
        <v>1050</v>
      </c>
      <c r="G786" s="242">
        <v>0.38234482758620691</v>
      </c>
      <c r="H786" s="245">
        <v>99.915423803812843</v>
      </c>
    </row>
    <row r="787" spans="1:8">
      <c r="A787" s="86" t="str">
        <v>retles_mark_f2f</v>
      </c>
      <c r="B787" s="239">
        <v>786</v>
      </c>
      <c r="C787" s="86" t="s">
        <v>1642</v>
      </c>
      <c r="D787" s="241">
        <f>COUNTIF($C$1:$C787,C787)</f>
        <v>4</v>
      </c>
      <c r="E787" s="241" t="str">
        <f t="shared" si="32"/>
        <v>Get info/marketing on retail and leisure4</v>
      </c>
      <c r="F787" s="86" t="s">
        <v>1498</v>
      </c>
      <c r="G787" s="242">
        <v>0.29729885057471261</v>
      </c>
      <c r="H787" s="245">
        <v>97.048360525013351</v>
      </c>
    </row>
    <row r="788" spans="1:8">
      <c r="A788" s="86" t="str">
        <v>retles_mark_mail</v>
      </c>
      <c r="B788" s="239">
        <v>787</v>
      </c>
      <c r="C788" s="86" t="s">
        <v>1642</v>
      </c>
      <c r="D788" s="241">
        <f>COUNTIF($C$1:$C788,C788)</f>
        <v>5</v>
      </c>
      <c r="E788" s="241" t="str">
        <f t="shared" si="32"/>
        <v>Get info/marketing on retail and leisure5</v>
      </c>
      <c r="F788" s="86" t="s">
        <v>1500</v>
      </c>
      <c r="G788" s="242">
        <v>0.20066379310344831</v>
      </c>
      <c r="H788" s="247">
        <v>98.820395084802257</v>
      </c>
    </row>
    <row r="789" spans="1:8">
      <c r="A789" s="86" t="str">
        <v>retles_mark_txt</v>
      </c>
      <c r="B789" s="239">
        <v>788</v>
      </c>
      <c r="C789" s="86" t="s">
        <v>1642</v>
      </c>
      <c r="D789" s="241">
        <f>COUNTIF($C$1:$C789,C789)</f>
        <v>6</v>
      </c>
      <c r="E789" s="241" t="str">
        <f t="shared" si="32"/>
        <v>Get info/marketing on retail and leisure6</v>
      </c>
      <c r="F789" s="86" t="s">
        <v>1502</v>
      </c>
      <c r="G789" s="242">
        <v>0.11691091954022989</v>
      </c>
      <c r="H789" s="247">
        <v>95.147227562389673</v>
      </c>
    </row>
    <row r="790" spans="1:8">
      <c r="A790" s="86" t="str">
        <v>retles_mark_web</v>
      </c>
      <c r="B790" s="239">
        <v>789</v>
      </c>
      <c r="C790" s="86" t="s">
        <v>1642</v>
      </c>
      <c r="D790" s="241">
        <f>COUNTIF($C$1:$C790,C790)</f>
        <v>7</v>
      </c>
      <c r="E790" s="241" t="str">
        <f t="shared" si="32"/>
        <v>Get info/marketing on retail and leisure7</v>
      </c>
      <c r="F790" s="86" t="s">
        <v>1504</v>
      </c>
      <c r="G790" s="242">
        <v>0.37734770114942529</v>
      </c>
      <c r="H790" s="247">
        <v>100.34891678277194</v>
      </c>
    </row>
    <row r="791" spans="1:8">
      <c r="A791" s="86" t="str">
        <v>retles_res_app</v>
      </c>
      <c r="B791" s="239">
        <v>790</v>
      </c>
      <c r="C791" s="86" t="s">
        <v>1650</v>
      </c>
      <c r="D791" s="241">
        <f>COUNTIF($C$1:$C791,C791)</f>
        <v>1</v>
      </c>
      <c r="E791" s="241" t="str">
        <f t="shared" si="32"/>
        <v>Research retail and leisure1</v>
      </c>
      <c r="F791" s="86" t="s">
        <v>1493</v>
      </c>
      <c r="G791" s="242">
        <v>0.22589655172413792</v>
      </c>
      <c r="H791" s="247">
        <v>96.988502008799244</v>
      </c>
    </row>
    <row r="792" spans="1:8">
      <c r="A792" s="86" t="str">
        <v>retles_res_call</v>
      </c>
      <c r="B792" s="239">
        <v>791</v>
      </c>
      <c r="C792" s="86" t="s">
        <v>1650</v>
      </c>
      <c r="D792" s="241">
        <f>COUNTIF($C$1:$C792,C792)</f>
        <v>2</v>
      </c>
      <c r="E792" s="241" t="str">
        <f t="shared" si="32"/>
        <v>Research retail and leisure2</v>
      </c>
      <c r="F792" s="86" t="s">
        <v>1495</v>
      </c>
      <c r="G792" s="242">
        <v>0.21917241379310343</v>
      </c>
      <c r="H792" s="247">
        <v>96.79779445499463</v>
      </c>
    </row>
    <row r="793" spans="1:8">
      <c r="A793" s="86" t="str">
        <v>retles_res_eml</v>
      </c>
      <c r="B793" s="239">
        <v>792</v>
      </c>
      <c r="C793" s="86" t="s">
        <v>1650</v>
      </c>
      <c r="D793" s="241">
        <f>COUNTIF($C$1:$C793,C793)</f>
        <v>3</v>
      </c>
      <c r="E793" s="241" t="str">
        <f t="shared" si="32"/>
        <v>Research retail and leisure3</v>
      </c>
      <c r="F793" s="86" t="s">
        <v>1050</v>
      </c>
      <c r="G793" s="242">
        <v>0.25314367816091954</v>
      </c>
      <c r="H793" s="247">
        <v>98.797688220936081</v>
      </c>
    </row>
    <row r="794" spans="1:8">
      <c r="A794" s="86" t="str">
        <v>retles_res_f2f</v>
      </c>
      <c r="B794" s="239">
        <v>793</v>
      </c>
      <c r="C794" s="86" t="s">
        <v>1650</v>
      </c>
      <c r="D794" s="241">
        <f>COUNTIF($C$1:$C794,C794)</f>
        <v>4</v>
      </c>
      <c r="E794" s="241" t="str">
        <f t="shared" si="32"/>
        <v>Research retail and leisure4</v>
      </c>
      <c r="F794" s="86" t="s">
        <v>1498</v>
      </c>
      <c r="G794" s="242">
        <v>0.37948563218390807</v>
      </c>
      <c r="H794" s="247">
        <v>98.923161057919984</v>
      </c>
    </row>
    <row r="795" spans="1:8">
      <c r="A795" s="86" t="str">
        <v>retles_res_mail</v>
      </c>
      <c r="B795" s="239">
        <v>794</v>
      </c>
      <c r="C795" s="86" t="s">
        <v>1650</v>
      </c>
      <c r="D795" s="241">
        <f>COUNTIF($C$1:$C795,C795)</f>
        <v>5</v>
      </c>
      <c r="E795" s="241" t="str">
        <f t="shared" si="32"/>
        <v>Research retail and leisure5</v>
      </c>
      <c r="F795" s="86" t="s">
        <v>1500</v>
      </c>
      <c r="G795" s="242">
        <v>9.3485632183908055E-2</v>
      </c>
      <c r="H795" s="247">
        <v>92.476802115681537</v>
      </c>
    </row>
    <row r="796" spans="1:8">
      <c r="A796" s="86" t="str">
        <v>retles_res_txt</v>
      </c>
      <c r="B796" s="240">
        <v>795</v>
      </c>
      <c r="C796" s="86" t="s">
        <v>1650</v>
      </c>
      <c r="D796" s="241">
        <f>COUNTIF($C$1:$C796,C796)</f>
        <v>6</v>
      </c>
      <c r="E796" s="241" t="str">
        <f t="shared" si="32"/>
        <v>Research retail and leisure6</v>
      </c>
      <c r="F796" s="86" t="s">
        <v>1502</v>
      </c>
      <c r="G796" s="244">
        <v>7.3896551724137921E-2</v>
      </c>
      <c r="H796" s="248">
        <v>86.638978080728307</v>
      </c>
    </row>
    <row r="797" spans="1:8">
      <c r="A797" s="86" t="str">
        <v>retles_res_web</v>
      </c>
      <c r="B797" s="1">
        <v>796</v>
      </c>
      <c r="C797" s="86" t="s">
        <v>1650</v>
      </c>
      <c r="D797" s="241">
        <f>COUNTIF($C$1:$C797,C797)</f>
        <v>7</v>
      </c>
      <c r="E797" s="241" t="str">
        <f t="shared" si="32"/>
        <v>Research retail and leisure7</v>
      </c>
      <c r="F797" s="86" t="s">
        <v>1504</v>
      </c>
      <c r="G797" s="68">
        <v>0.52091091954022994</v>
      </c>
      <c r="H797" s="70">
        <v>101.84497957864589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427C2-062D-4FD8-BD62-98A6E15B2F02}">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Marbury Ward</v>
      </c>
      <c r="C7" s="1" t="str">
        <f>BASE_PROFILE_DESC</f>
        <v>Associated Base - Cheshire West and Chester</v>
      </c>
      <c r="E7" s="1" t="str">
        <f>"Profile Title: "&amp;B7</f>
        <v>Profile Title: Ward: Marbury Ward</v>
      </c>
      <c r="F7" s="1" t="str">
        <f>"Base Title: "&amp;C7</f>
        <v>Base Title: Associated Base - Cheshire West and Chester</v>
      </c>
    </row>
    <row r="8" spans="1:6">
      <c r="A8" s="1">
        <v>1</v>
      </c>
      <c r="B8" s="1">
        <v>0</v>
      </c>
      <c r="C8" s="1">
        <v>2777</v>
      </c>
      <c r="D8" s="1">
        <v>1</v>
      </c>
    </row>
    <row r="9" spans="1:6">
      <c r="A9" s="1">
        <v>2</v>
      </c>
      <c r="B9" s="1">
        <v>10</v>
      </c>
      <c r="C9" s="1">
        <v>5698</v>
      </c>
      <c r="D9" s="1">
        <v>2</v>
      </c>
    </row>
    <row r="10" spans="1:6">
      <c r="A10" s="1">
        <v>3</v>
      </c>
      <c r="B10" s="1">
        <v>0</v>
      </c>
      <c r="C10" s="1">
        <v>8390</v>
      </c>
      <c r="D10" s="1">
        <v>3</v>
      </c>
    </row>
    <row r="11" spans="1:6">
      <c r="A11" s="1">
        <v>4</v>
      </c>
      <c r="B11" s="1">
        <v>10</v>
      </c>
      <c r="C11" s="1">
        <v>7426</v>
      </c>
      <c r="D11" s="1">
        <v>4</v>
      </c>
    </row>
    <row r="12" spans="1:6">
      <c r="A12" s="1">
        <v>5</v>
      </c>
      <c r="B12" s="1">
        <v>17</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13</v>
      </c>
      <c r="C16" s="1">
        <v>7561</v>
      </c>
      <c r="D16" s="1">
        <v>9</v>
      </c>
    </row>
    <row r="17" spans="1:4">
      <c r="A17" s="1">
        <v>10</v>
      </c>
      <c r="B17" s="1">
        <v>5</v>
      </c>
      <c r="C17" s="1">
        <v>5238</v>
      </c>
      <c r="D17" s="1">
        <v>10</v>
      </c>
    </row>
    <row r="18" spans="1:4">
      <c r="A18" s="1">
        <v>11</v>
      </c>
      <c r="B18" s="1">
        <v>3</v>
      </c>
      <c r="C18" s="1">
        <v>2655</v>
      </c>
      <c r="D18" s="1">
        <v>11</v>
      </c>
    </row>
    <row r="19" spans="1:4">
      <c r="A19" s="1">
        <v>12</v>
      </c>
      <c r="B19" s="1">
        <v>2</v>
      </c>
      <c r="C19" s="1">
        <v>2709</v>
      </c>
      <c r="D19" s="1">
        <v>12</v>
      </c>
    </row>
    <row r="20" spans="1:4">
      <c r="A20" s="1">
        <v>13</v>
      </c>
      <c r="B20" s="1">
        <v>0</v>
      </c>
      <c r="C20" s="1">
        <v>3938</v>
      </c>
      <c r="D20" s="1">
        <v>13</v>
      </c>
    </row>
    <row r="21" spans="1:4">
      <c r="A21" s="1">
        <v>14</v>
      </c>
      <c r="B21" s="1">
        <v>15</v>
      </c>
      <c r="C21" s="1">
        <v>6104</v>
      </c>
      <c r="D21" s="1">
        <v>14</v>
      </c>
    </row>
    <row r="22" spans="1:4">
      <c r="A22" s="1">
        <v>15</v>
      </c>
      <c r="B22" s="1">
        <v>3</v>
      </c>
      <c r="C22" s="1">
        <v>6716</v>
      </c>
      <c r="D22" s="1">
        <v>15</v>
      </c>
    </row>
    <row r="23" spans="1:4">
      <c r="A23" s="1">
        <v>16</v>
      </c>
      <c r="B23" s="1">
        <v>18</v>
      </c>
      <c r="C23" s="1">
        <v>9356</v>
      </c>
      <c r="D23" s="1">
        <v>16</v>
      </c>
    </row>
    <row r="24" spans="1:4">
      <c r="A24" s="1">
        <v>17</v>
      </c>
      <c r="B24" s="1">
        <v>31</v>
      </c>
      <c r="C24" s="1">
        <v>11016</v>
      </c>
      <c r="D24" s="1">
        <v>17</v>
      </c>
    </row>
    <row r="25" spans="1:4">
      <c r="A25" s="1">
        <v>18</v>
      </c>
      <c r="B25" s="1">
        <v>0</v>
      </c>
      <c r="C25" s="1">
        <v>57</v>
      </c>
      <c r="D25" s="1">
        <v>18</v>
      </c>
    </row>
    <row r="26" spans="1:4">
      <c r="A26" s="1">
        <v>19</v>
      </c>
      <c r="B26" s="1">
        <v>85</v>
      </c>
      <c r="C26" s="1">
        <v>21269</v>
      </c>
      <c r="D26" s="1">
        <v>19</v>
      </c>
    </row>
    <row r="27" spans="1:4">
      <c r="A27" s="1">
        <v>20</v>
      </c>
      <c r="B27" s="1">
        <v>31</v>
      </c>
      <c r="C27" s="1">
        <v>11244</v>
      </c>
      <c r="D27" s="1">
        <v>20</v>
      </c>
    </row>
    <row r="28" spans="1:4">
      <c r="A28" s="1">
        <v>21</v>
      </c>
      <c r="B28" s="1">
        <v>5</v>
      </c>
      <c r="C28" s="1">
        <v>2716</v>
      </c>
      <c r="D28" s="1">
        <v>21</v>
      </c>
    </row>
    <row r="29" spans="1:4">
      <c r="A29" s="1">
        <v>22</v>
      </c>
      <c r="B29" s="1">
        <v>0</v>
      </c>
      <c r="C29" s="1">
        <v>667</v>
      </c>
      <c r="D29" s="1">
        <v>22</v>
      </c>
    </row>
    <row r="30" spans="1:4">
      <c r="A30" s="1">
        <v>23</v>
      </c>
      <c r="B30" s="1">
        <v>7</v>
      </c>
      <c r="C30" s="1">
        <v>6358</v>
      </c>
      <c r="D30" s="1">
        <v>23</v>
      </c>
    </row>
    <row r="31" spans="1:4">
      <c r="A31" s="1">
        <v>24</v>
      </c>
      <c r="B31" s="1">
        <v>81</v>
      </c>
      <c r="C31" s="1">
        <v>11759</v>
      </c>
      <c r="D31" s="1">
        <v>24</v>
      </c>
    </row>
    <row r="32" spans="1:4">
      <c r="A32" s="1">
        <v>25</v>
      </c>
      <c r="B32" s="1">
        <v>12</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348</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FF1EC3E-7C1B-4512-851F-AFE9C6EC7607}"/>
</file>

<file path=customXml/itemProps2.xml><?xml version="1.0" encoding="utf-8"?>
<ds:datastoreItem xmlns:ds="http://schemas.openxmlformats.org/officeDocument/2006/customXml" ds:itemID="{437CD262-76D3-49EC-80FD-BF0195C9A702}"/>
</file>

<file path=customXml/itemProps3.xml><?xml version="1.0" encoding="utf-8"?>
<ds:datastoreItem xmlns:ds="http://schemas.openxmlformats.org/officeDocument/2006/customXml" ds:itemID="{67935ABA-81C1-4FD4-B6BD-84B69AB478E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Marbury Wellbeing Ward Profile</dc:title>
  <dc:creator>HUXLEY, Lee</dc:creator>
  <cp:lastModifiedBy>HUXLEY, Lee</cp:lastModifiedBy>
  <dcterms:created xsi:type="dcterms:W3CDTF">2022-07-26T16:34:48Z</dcterms:created>
  <dcterms:modified xsi:type="dcterms:W3CDTF">2022-07-26T16:35:03Z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